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y_\OneDrive\Documentos\DATA BOOTCAMP\"/>
    </mc:Choice>
  </mc:AlternateContent>
  <xr:revisionPtr revIDLastSave="0" documentId="13_ncr:1_{7AE873B2-4A82-4D5E-AB10-70086DBB91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wdfunding" sheetId="1" r:id="rId1"/>
    <sheet name="Table_1" sheetId="2" r:id="rId2"/>
    <sheet name="Table_2" sheetId="4" r:id="rId3"/>
    <sheet name="Table_3" sheetId="9" r:id="rId4"/>
    <sheet name="Goal_Analysis" sheetId="10" r:id="rId5"/>
    <sheet name="Statistics_Table" sheetId="11" r:id="rId6"/>
  </sheets>
  <definedNames>
    <definedName name="_xlnm._FilterDatabase" localSheetId="0" hidden="1">Crowdfunding!$A$1:$R$1002</definedName>
    <definedName name="_xlchart.v1.0" hidden="1">Statistics_Table!$A$3:$A$567</definedName>
    <definedName name="_xlchart.v1.1" hidden="1">Statistics_Table!$B$1:$B$2</definedName>
    <definedName name="_xlchart.v1.2" hidden="1">Statistics_Table!$B$3:$B$567</definedName>
    <definedName name="_xlchart.v1.3" hidden="1">Statistics_Table!$D$1:$D$2</definedName>
    <definedName name="_xlchart.v1.4" hidden="1">Statistics_Table!$D$3:$D$567</definedName>
    <definedName name="_xlchart.v1.5" hidden="1">Statistics_Table!$E$1:$E$2</definedName>
    <definedName name="_xlchart.v1.6" hidden="1">Statistics_Table!$E$3:$E$567</definedName>
    <definedName name="_xlcn.WorksheetConnection_CrowdfundingAT1" hidden="1">Crowdfunding!$A:$T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_created_convertion" columnId="Date_created_convertion">
                <x16:calculatedTimeColumn columnName="Date_created_convertion (Year)" columnId="Date_created_convertion (Year)" contentType="years" isSelected="1"/>
                <x16:calculatedTimeColumn columnName="Date_created_convertion (Quarter)" columnId="Date_created_convertion (Quarter)" contentType="quarters" isSelected="1"/>
                <x16:calculatedTimeColumn columnName="Date_created_convertion (Month Index)" columnId="Date_created_convertion (Month Index)" contentType="monthsindex" isSelected="1"/>
                <x16:calculatedTimeColumn columnName="Date_created_convertion (Month)" columnId="Date_created_convert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1" l="1"/>
  <c r="M4" i="11"/>
  <c r="L5" i="11"/>
  <c r="L4" i="11"/>
  <c r="K5" i="11"/>
  <c r="K4" i="11"/>
  <c r="J5" i="11"/>
  <c r="J4" i="11"/>
  <c r="H5" i="11"/>
  <c r="H4" i="11"/>
  <c r="I5" i="11"/>
  <c r="I4" i="11"/>
  <c r="B3" i="10"/>
  <c r="D12" i="10"/>
  <c r="D11" i="10"/>
  <c r="D10" i="10"/>
  <c r="D9" i="10"/>
  <c r="D8" i="10"/>
  <c r="D7" i="10"/>
  <c r="D6" i="10"/>
  <c r="D5" i="10"/>
  <c r="D4" i="10"/>
  <c r="C12" i="10"/>
  <c r="C11" i="10"/>
  <c r="C10" i="10"/>
  <c r="C9" i="10"/>
  <c r="C8" i="10"/>
  <c r="C7" i="10"/>
  <c r="C6" i="10"/>
  <c r="C5" i="10"/>
  <c r="C4" i="10"/>
  <c r="B12" i="10"/>
  <c r="B11" i="10"/>
  <c r="B10" i="10"/>
  <c r="B9" i="10"/>
  <c r="B8" i="10"/>
  <c r="B7" i="10"/>
  <c r="B6" i="10"/>
  <c r="B5" i="10"/>
  <c r="B4" i="10"/>
  <c r="D3" i="10"/>
  <c r="C3" i="10"/>
  <c r="B2" i="10"/>
  <c r="C2" i="10"/>
  <c r="D2" i="10"/>
  <c r="B13" i="10"/>
  <c r="C13" i="10"/>
  <c r="D13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100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4" i="1"/>
  <c r="I3" i="1"/>
  <c r="E10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2" i="10" l="1"/>
  <c r="F2" i="10" s="1"/>
  <c r="E10" i="10"/>
  <c r="G10" i="10" s="1"/>
  <c r="E8" i="10"/>
  <c r="G8" i="10" s="1"/>
  <c r="E6" i="10"/>
  <c r="H6" i="10" s="1"/>
  <c r="E11" i="10"/>
  <c r="H11" i="10" s="1"/>
  <c r="E7" i="10"/>
  <c r="G7" i="10" s="1"/>
  <c r="E12" i="10"/>
  <c r="F12" i="10" s="1"/>
  <c r="E4" i="10"/>
  <c r="H4" i="10" s="1"/>
  <c r="E13" i="10"/>
  <c r="H13" i="10" s="1"/>
  <c r="E9" i="10"/>
  <c r="G9" i="10" s="1"/>
  <c r="E5" i="10"/>
  <c r="F5" i="10" s="1"/>
  <c r="E3" i="10"/>
  <c r="H9" i="10" l="1"/>
  <c r="F11" i="10"/>
  <c r="G5" i="10"/>
  <c r="G11" i="10"/>
  <c r="H2" i="10"/>
  <c r="G13" i="10"/>
  <c r="H12" i="10"/>
  <c r="F8" i="10"/>
  <c r="G4" i="10"/>
  <c r="H5" i="10"/>
  <c r="F7" i="10"/>
  <c r="H8" i="10"/>
  <c r="F10" i="10"/>
  <c r="H7" i="10"/>
  <c r="F9" i="10"/>
  <c r="H10" i="10"/>
  <c r="F4" i="10"/>
  <c r="F6" i="10"/>
  <c r="G12" i="10"/>
  <c r="G2" i="10"/>
  <c r="G6" i="10"/>
  <c r="F13" i="10"/>
  <c r="H3" i="10"/>
  <c r="G3" i="10"/>
  <c r="F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C7E6C9-574F-4AB0-AEEE-4E679D4338E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EFF6A67-CF41-4DD1-A58D-0F9297EB9EAA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_category].[All]}"/>
    <s v="{[Range].[Date_created_convert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<sst xmlns="http://schemas.openxmlformats.org/spreadsheetml/2006/main" count="9071" uniqueCount="2119">
  <si>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</si>
  <si>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</si>
  <si>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</si>
  <si>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</si>
  <si>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</si>
  <si>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</si>
  <si>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</si>
  <si>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</si>
  <si>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</si>
  <si>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</si>
  <si>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</si>
  <si>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</si>
  <si>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</si>
  <si>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</si>
  <si>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</si>
  <si>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</si>
  <si>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</si>
  <si>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</si>
  <si>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</si>
  <si>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</si>
  <si>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</si>
  <si>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</si>
  <si>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</si>
  <si>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</si>
  <si>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</si>
  <si>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</si>
  <si>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</si>
  <si>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</si>
  <si>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</si>
  <si>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</si>
  <si>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</si>
  <si>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</si>
  <si>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</si>
  <si>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</si>
  <si>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</si>
  <si>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</si>
  <si>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</si>
  <si>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</si>
  <si>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</si>
  <si>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</si>
  <si>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</si>
  <si>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</si>
  <si>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</si>
  <si>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</si>
  <si>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</si>
  <si>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</si>
  <si>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</si>
  <si>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</si>
  <si>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</si>
  <si>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</si>
  <si>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</si>
  <si>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</si>
  <si>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</si>
  <si>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</si>
  <si>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</si>
  <si>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</si>
  <si>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</si>
  <si>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</si>
  <si>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</si>
  <si>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</si>
  <si>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</si>
  <si>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</si>
  <si>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</si>
  <si>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</si>
  <si>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</si>
  <si>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</si>
  <si>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</si>
  <si>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</si>
  <si>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</si>
  <si>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</si>
  <si>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</si>
  <si>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</si>
  <si>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</si>
  <si>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</si>
  <si>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</si>
  <si>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</si>
  <si>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</si>
  <si>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</si>
  <si>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</si>
  <si>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</si>
  <si>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</si>
  <si>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</si>
  <si>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</si>
  <si>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</si>
  <si>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</si>
  <si>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</si>
  <si>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</si>
  <si>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</si>
  <si>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</si>
  <si>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</si>
  <si>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</si>
  <si>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</si>
  <si>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</si>
  <si>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</si>
  <si>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</si>
  <si>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</si>
  <si>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</si>
  <si>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</si>
  <si>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</si>
  <si>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</si>
  <si>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</si>
  <si>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</si>
  <si>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</si>
  <si>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</si>
  <si>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</si>
  <si>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</si>
  <si>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</si>
  <si>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</si>
  <si>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</si>
  <si>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</si>
  <si>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</si>
  <si>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</si>
  <si>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</si>
  <si>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</si>
  <si>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</si>
  <si>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</si>
  <si>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</si>
  <si>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</si>
  <si>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</si>
  <si>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</si>
  <si>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</si>
  <si>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</si>
  <si>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</si>
  <si>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</si>
  <si>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</si>
  <si>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</si>
  <si>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</si>
  <si>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</si>
  <si>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</si>
  <si>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</si>
  <si>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</si>
  <si>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</si>
  <si>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</si>
  <si>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</si>
  <si>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</si>
  <si>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</si>
  <si>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</si>
  <si>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</si>
  <si>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</si>
  <si>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</si>
  <si>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</si>
  <si>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</si>
  <si>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</si>
  <si>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</si>
  <si>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</si>
  <si>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</si>
  <si>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</si>
  <si>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</si>
  <si>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</si>
  <si>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</si>
  <si>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</si>
  <si>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</si>
  <si>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</si>
  <si>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</si>
  <si>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</si>
  <si>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</si>
  <si>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</si>
  <si>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</si>
  <si>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</si>
  <si>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</si>
  <si>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</si>
  <si>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</si>
  <si>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</si>
  <si>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</si>
  <si>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</si>
  <si>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</si>
  <si>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</si>
  <si>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</si>
  <si>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</si>
  <si>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</si>
  <si>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</si>
  <si>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</si>
  <si>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</si>
  <si>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</si>
  <si>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</si>
  <si>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</si>
  <si>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</si>
  <si>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</si>
  <si>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</si>
  <si>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</si>
  <si>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</si>
  <si>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</si>
  <si>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</si>
  <si>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</si>
  <si>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</si>
  <si>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</si>
  <si>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</si>
  <si>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</si>
  <si>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</si>
  <si>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</si>
  <si>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</si>
  <si>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</si>
  <si>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</si>
  <si>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</si>
  <si>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</si>
  <si>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</si>
  <si>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</si>
  <si>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</si>
  <si>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</si>
  <si>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</si>
  <si>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</si>
  <si>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</si>
  <si>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</si>
  <si>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</si>
  <si>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</si>
  <si>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</si>
  <si>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</si>
  <si>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</si>
  <si>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</si>
  <si>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</si>
  <si>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</si>
  <si>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</si>
  <si>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</si>
  <si>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</si>
  <si>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</si>
  <si>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</si>
  <si>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</si>
  <si>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</si>
  <si>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</si>
  <si>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</si>
  <si>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</si>
  <si>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</si>
  <si>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</si>
  <si>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</si>
  <si>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</si>
  <si>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</si>
  <si>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</si>
  <si>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</si>
  <si>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</si>
  <si>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</si>
  <si>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</si>
  <si>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</si>
  <si>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</si>
  <si>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</si>
  <si>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</si>
  <si>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</si>
  <si>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</si>
  <si>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</si>
  <si>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</si>
  <si>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</si>
  <si>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</si>
  <si>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</si>
  <si>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</si>
  <si>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</si>
  <si>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</si>
  <si>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</si>
  <si>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</si>
  <si>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</si>
  <si>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</si>
  <si>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</si>
  <si>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</si>
  <si>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</si>
  <si>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</si>
  <si>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</si>
  <si>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</si>
  <si>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</si>
  <si>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</si>
  <si>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</si>
  <si>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</si>
  <si>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</si>
  <si>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</si>
  <si>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</si>
  <si>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</si>
  <si>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</si>
  <si>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</si>
  <si>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</si>
  <si>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</si>
  <si>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</si>
  <si>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</si>
  <si>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</si>
  <si>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</si>
  <si>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</si>
  <si>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</si>
  <si>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</si>
  <si>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</si>
  <si>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</si>
  <si>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</si>
  <si>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</si>
  <si>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</si>
  <si>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</si>
  <si>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</si>
  <si>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</si>
  <si>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</si>
  <si>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</si>
  <si>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</si>
  <si>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</si>
  <si>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</si>
  <si>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</si>
  <si>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</si>
  <si>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</si>
  <si>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</si>
  <si>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</si>
  <si>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</si>
  <si>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</si>
  <si>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</si>
  <si>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</si>
  <si>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</si>
  <si>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</si>
  <si>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</si>
  <si>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</si>
  <si>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</si>
  <si>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</si>
  <si>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</si>
  <si>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</si>
  <si>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</si>
  <si>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</si>
  <si>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</si>
  <si>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</si>
  <si>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</si>
  <si>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</si>
  <si>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</si>
  <si>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</si>
  <si>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</si>
  <si>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</si>
  <si>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</si>
  <si>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</si>
  <si>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</si>
  <si>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</si>
  <si>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</si>
  <si>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</si>
  <si>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</si>
  <si>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</si>
  <si>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</si>
  <si>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</si>
  <si>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</si>
  <si>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</si>
  <si>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</si>
  <si>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</si>
  <si>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</si>
  <si>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</si>
  <si>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</si>
  <si>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</si>
  <si>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</si>
  <si>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</si>
  <si>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</si>
  <si>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</si>
  <si>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</si>
  <si>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</si>
  <si>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</si>
  <si>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</si>
  <si>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</si>
  <si>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</si>
  <si>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</si>
  <si>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</si>
  <si>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</si>
  <si>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</si>
  <si>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</si>
  <si>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</si>
  <si>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</si>
  <si>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</si>
  <si>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</si>
  <si>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</si>
  <si>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</si>
  <si>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</si>
  <si>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</si>
  <si>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</si>
  <si>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</si>
  <si>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</si>
  <si>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</si>
  <si>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</si>
  <si>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</si>
  <si>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</si>
  <si>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</si>
  <si>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</si>
  <si>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</si>
  <si>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</si>
  <si>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</si>
  <si>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</si>
  <si>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</si>
  <si>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</si>
  <si>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</si>
  <si>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</si>
  <si>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</si>
  <si>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</si>
  <si>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</si>
  <si>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</si>
  <si>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</si>
  <si>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</si>
  <si>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</si>
  <si>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</si>
  <si>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</si>
  <si>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</si>
  <si>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</si>
  <si>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</si>
  <si>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</si>
  <si>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</si>
  <si>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</si>
  <si>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</si>
  <si>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</si>
  <si>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</si>
  <si>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</si>
  <si>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</si>
  <si>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</si>
  <si>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</si>
  <si>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</si>
  <si>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</si>
  <si>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</si>
  <si>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</si>
  <si>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</si>
  <si>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</si>
  <si>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</si>
  <si>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</si>
  <si>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</si>
  <si>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</si>
  <si>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</si>
  <si>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</si>
  <si>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</si>
  <si>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</si>
  <si>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</si>
  <si>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</si>
  <si>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</si>
  <si>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</si>
  <si>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</si>
  <si>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</si>
  <si>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</si>
  <si>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</si>
  <si>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</si>
  <si>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</si>
  <si>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</si>
  <si>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</si>
  <si>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</si>
  <si>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</si>
  <si>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</si>
  <si>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</si>
  <si>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</si>
  <si>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</si>
  <si>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</si>
  <si>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</si>
  <si>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</si>
  <si>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</si>
  <si>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</si>
  <si>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</si>
  <si>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</si>
  <si>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</si>
  <si>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</si>
  <si>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</si>
  <si>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</si>
  <si>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</si>
  <si>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</si>
  <si>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</si>
  <si>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</si>
  <si>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</si>
  <si>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</si>
  <si>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</si>
  <si>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</si>
  <si>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</si>
  <si>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</si>
  <si>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</si>
  <si>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</si>
  <si>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</si>
  <si>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</si>
  <si>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</si>
  <si>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</si>
  <si>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</si>
  <si>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</si>
  <si>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</si>
  <si>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</si>
  <si>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</si>
  <si>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</si>
  <si>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</si>
  <si>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</si>
  <si>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</si>
  <si>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</si>
  <si>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</si>
  <si>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</si>
  <si>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</si>
  <si>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</si>
  <si>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</si>
  <si>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</si>
  <si>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</si>
  <si>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</si>
  <si>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</si>
  <si>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</si>
  <si>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</si>
  <si>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</si>
  <si>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</si>
  <si>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</si>
  <si>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</si>
  <si>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</si>
  <si>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</si>
  <si>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</si>
  <si>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</si>
  <si>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</si>
  <si>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</si>
  <si>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</si>
  <si>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</si>
  <si>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</si>
  <si>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</si>
  <si>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</si>
  <si>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</si>
  <si>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</si>
  <si>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</si>
  <si>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</si>
  <si>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</si>
  <si>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</si>
  <si>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</si>
  <si>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</si>
  <si>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</si>
  <si>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</si>
  <si>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</si>
  <si>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</si>
  <si>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</si>
  <si>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</si>
  <si>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</si>
  <si>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</si>
  <si>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</si>
  <si>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</si>
  <si>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</si>
  <si>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</si>
  <si>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</si>
  <si>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</si>
  <si>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</si>
  <si>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</si>
  <si>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</si>
  <si>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</si>
  <si>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</si>
  <si>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</si>
  <si>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</si>
  <si>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</si>
  <si>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</si>
  <si>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</si>
  <si>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</si>
  <si>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</si>
  <si>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</si>
  <si>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</si>
  <si>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</si>
  <si>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</si>
  <si>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</si>
  <si>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</si>
  <si>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</si>
  <si>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</si>
  <si>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</si>
  <si>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</si>
  <si>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</si>
  <si>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</si>
  <si>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</si>
  <si>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</si>
  <si>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</si>
  <si>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</si>
  <si>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</si>
  <si>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</si>
  <si>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</si>
  <si>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</si>
  <si>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</si>
  <si>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</si>
  <si>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</si>
  <si>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</si>
  <si>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</si>
  <si>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</si>
  <si>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</si>
  <si>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</si>
  <si>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</si>
  <si>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</si>
  <si>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</si>
  <si>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</si>
  <si>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</si>
  <si>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</si>
  <si>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</si>
  <si>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</si>
  <si>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</si>
  <si>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</si>
  <si>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</si>
  <si>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</si>
  <si>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</si>
  <si>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</si>
  <si>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</si>
  <si>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</si>
  <si>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</si>
  <si>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</si>
  <si>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</si>
  <si>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</si>
  <si>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</si>
  <si>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</si>
  <si>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</si>
  <si>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</si>
  <si>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</si>
  <si>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</si>
  <si>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</si>
  <si>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</si>
  <si>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</si>
  <si>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</si>
  <si>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</si>
  <si>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</si>
  <si>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</si>
  <si>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</si>
  <si>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</si>
  <si>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</si>
  <si>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</si>
  <si>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</si>
  <si>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</si>
  <si>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</si>
  <si>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</si>
  <si>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</si>
  <si>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</si>
  <si>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</si>
  <si>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</si>
  <si>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</si>
  <si>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</si>
  <si>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</si>
  <si>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</si>
  <si>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</si>
  <si>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</si>
  <si>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</si>
  <si>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</si>
  <si>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</si>
  <si>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</si>
  <si>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</si>
  <si>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</si>
  <si>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</si>
  <si>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</si>
  <si>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</si>
  <si>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</si>
  <si>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</si>
  <si>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</si>
  <si>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</si>
  <si>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</si>
  <si>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</si>
  <si>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</si>
  <si>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</si>
  <si>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</si>
  <si>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</si>
  <si>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</si>
  <si>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</si>
  <si>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</si>
  <si>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</si>
  <si>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</si>
  <si>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</si>
  <si>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</si>
  <si>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</si>
  <si>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</si>
  <si>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</si>
  <si>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</si>
  <si>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</si>
  <si>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</si>
  <si>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</si>
  <si>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</si>
  <si>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</si>
  <si>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</si>
  <si>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</si>
  <si>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</si>
  <si>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</si>
  <si>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</si>
  <si>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</si>
  <si>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</si>
  <si>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</si>
  <si>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</si>
  <si>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</si>
  <si>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</si>
  <si>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</si>
  <si>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</si>
  <si>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</si>
  <si>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</si>
  <si>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</si>
  <si>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</si>
  <si>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</si>
  <si>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</si>
  <si>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</si>
  <si>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</si>
  <si>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</si>
  <si>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</si>
  <si>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</si>
  <si>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</si>
  <si>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</si>
  <si>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</si>
  <si>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</si>
  <si>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</si>
  <si>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</si>
  <si>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</si>
  <si>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</si>
  <si>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</si>
  <si>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</si>
  <si>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</si>
  <si>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</si>
  <si>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</si>
  <si>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</si>
  <si>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</si>
  <si>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</si>
  <si>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</si>
  <si>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</si>
  <si>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</si>
  <si>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</si>
  <si>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</si>
  <si>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</si>
  <si>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</si>
  <si>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</si>
  <si>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</si>
  <si>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</si>
  <si>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</si>
  <si>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</si>
  <si>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</si>
  <si>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</si>
  <si>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</si>
  <si>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</si>
  <si>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</si>
  <si>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</si>
  <si>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</si>
  <si>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</si>
  <si>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</si>
  <si>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</si>
  <si>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</si>
  <si>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</si>
  <si>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</si>
  <si>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</si>
  <si>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</si>
  <si>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</si>
  <si>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</si>
  <si>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</si>
  <si>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</si>
  <si>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</si>
  <si>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</si>
  <si>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</si>
  <si>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</si>
  <si>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</si>
  <si>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</si>
  <si>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</si>
  <si>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</si>
  <si>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</si>
  <si>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</si>
  <si>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</si>
  <si>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</si>
  <si>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</si>
  <si>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</si>
  <si>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</si>
  <si>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</si>
  <si>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</si>
  <si>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</si>
  <si>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</si>
  <si>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</si>
  <si>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</si>
  <si>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</si>
  <si>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</si>
  <si>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</si>
  <si>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</si>
  <si>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</si>
  <si>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</si>
  <si>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</si>
  <si>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</si>
  <si>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</si>
  <si>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</si>
  <si>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</si>
  <si>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</si>
  <si>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</si>
  <si>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</si>
  <si>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</si>
  <si>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</si>
  <si>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</si>
  <si>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</si>
  <si>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</si>
  <si>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</si>
  <si>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</si>
  <si>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</si>
  <si>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</si>
  <si>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</si>
  <si>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</si>
  <si>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</si>
  <si>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</si>
  <si>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</si>
  <si>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</si>
  <si>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</si>
  <si>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</si>
  <si>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</si>
  <si>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</si>
  <si>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</si>
  <si>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</si>
  <si>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</si>
  <si>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</si>
  <si>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</si>
  <si>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</si>
  <si>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</si>
  <si>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</si>
  <si>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</si>
  <si>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</si>
  <si>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</si>
  <si>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</si>
  <si>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</si>
  <si>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</si>
  <si>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</si>
  <si>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</si>
  <si>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</si>
  <si>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</si>
  <si>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</si>
  <si>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</si>
  <si>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</si>
  <si>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</si>
  <si>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</si>
  <si>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</si>
  <si>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</si>
  <si>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</si>
  <si>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</si>
  <si>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</si>
  <si>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</si>
  <si>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</si>
  <si>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</si>
  <si>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</si>
  <si>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</si>
  <si>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</si>
  <si>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</si>
  <si>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</si>
  <si>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</si>
  <si>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</si>
  <si>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</si>
  <si>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</si>
  <si>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</si>
  <si>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</si>
  <si>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</si>
  <si>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</si>
  <si>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</si>
  <si>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</si>
  <si>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</si>
  <si>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</si>
  <si>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</si>
  <si>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</si>
  <si>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</si>
  <si>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</si>
  <si>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</si>
  <si>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</si>
  <si>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</si>
  <si>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</si>
  <si>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</si>
  <si>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</si>
  <si>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</si>
  <si>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</si>
  <si>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</si>
  <si>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</si>
  <si>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</si>
  <si>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</si>
  <si>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</si>
  <si>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</si>
  <si>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</si>
  <si>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</si>
  <si>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</si>
  <si>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</si>
  <si>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</si>
  <si>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</si>
  <si>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</si>
  <si>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</si>
  <si>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</si>
  <si>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</si>
  <si>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</si>
  <si>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</si>
  <si>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</si>
  <si>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</si>
  <si>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</si>
  <si>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</si>
  <si>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</si>
  <si>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</si>
  <si>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</si>
  <si>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</si>
  <si>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</si>
  <si>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</si>
  <si>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</si>
  <si>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</si>
  <si>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</si>
  <si>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</si>
  <si>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</si>
  <si>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</si>
  <si>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</si>
  <si>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</si>
  <si>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</si>
  <si>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</si>
  <si>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</si>
  <si>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</si>
  <si>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</si>
  <si>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</si>
  <si>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</si>
  <si>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</si>
  <si>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</si>
  <si>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</si>
  <si>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</si>
  <si>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</si>
  <si>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</si>
  <si>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</si>
  <si>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</si>
  <si>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</si>
  <si>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</si>
  <si>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</si>
  <si>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</si>
  <si>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</si>
  <si>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</si>
  <si>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</si>
  <si>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</si>
  <si>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</si>
  <si>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</si>
  <si>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</si>
  <si>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</si>
  <si>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</si>
  <si>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</si>
  <si>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</si>
  <si>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</si>
  <si>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</si>
  <si>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</si>
  <si>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</si>
  <si>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</si>
  <si>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</si>
  <si>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</si>
  <si>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</si>
  <si>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</si>
  <si>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</si>
  <si>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</si>
  <si>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</si>
  <si>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</si>
  <si>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</si>
  <si>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</si>
  <si>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</si>
  <si>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</si>
  <si>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</si>
  <si>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</si>
  <si>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</si>
  <si>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</si>
  <si>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</si>
  <si>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</si>
  <si>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</si>
  <si>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</si>
  <si>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</si>
  <si>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</si>
  <si>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</si>
  <si>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</si>
  <si>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</si>
  <si>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</si>
  <si>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</si>
  <si>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</si>
  <si>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</si>
  <si>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</si>
  <si>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</si>
  <si>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</si>
  <si>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</si>
  <si>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</si>
  <si>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</si>
  <si>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</si>
  <si>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</si>
  <si>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</si>
  <si>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</si>
  <si>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</si>
  <si>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</si>
  <si>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</si>
  <si>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</si>
  <si>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</si>
  <si>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</si>
  <si>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</si>
  <si>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</si>
  <si>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</si>
  <si>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</si>
  <si>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</si>
  <si>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</si>
  <si>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</si>
  <si>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</si>
  <si>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</si>
  <si>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</si>
  <si>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</si>
  <si>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</si>
  <si>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</si>
  <si>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</si>
  <si>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</si>
  <si>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</si>
  <si>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</si>
  <si>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</si>
  <si>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</si>
  <si>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</si>
  <si>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</si>
  <si>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</si>
  <si>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</si>
  <si>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</si>
  <si>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</si>
  <si>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</si>
  <si>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</si>
  <si>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</si>
  <si>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</si>
  <si>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</si>
  <si>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</si>
  <si>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</si>
  <si>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</si>
  <si>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</si>
  <si>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</si>
  <si>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</si>
  <si>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</si>
  <si>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</si>
  <si>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</si>
  <si>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</si>
  <si>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</si>
  <si>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</si>
  <si>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</si>
  <si>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</si>
  <si>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</si>
  <si>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</si>
  <si>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</si>
  <si>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</si>
  <si>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</si>
  <si>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</si>
  <si>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</si>
  <si>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</si>
  <si>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</si>
  <si>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</si>
  <si>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</si>
  <si>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</si>
  <si>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</si>
  <si>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</si>
  <si>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</si>
  <si>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</si>
  <si>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</si>
  <si>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</si>
  <si>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</si>
  <si>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</si>
  <si>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</si>
  <si>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</si>
  <si>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</si>
  <si>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</si>
  <si>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</si>
  <si>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</si>
  <si>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</si>
  <si>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</si>
  <si>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</si>
  <si>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</si>
  <si>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</si>
  <si>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</si>
  <si>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</si>
  <si>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</si>
  <si>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</si>
  <si>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</si>
  <si>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</si>
  <si>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</si>
  <si>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</si>
  <si>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</si>
  <si>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</si>
  <si>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</si>
  <si>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</si>
  <si>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</si>
  <si>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</si>
  <si>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</si>
  <si>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</si>
  <si>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</si>
  <si>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</si>
  <si>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</si>
  <si>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</si>
  <si>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</si>
  <si>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</si>
  <si>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</si>
  <si>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</si>
  <si>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</si>
  <si>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</si>
  <si>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</si>
  <si>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</si>
  <si>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</si>
  <si>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</si>
  <si>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</si>
  <si>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</si>
  <si>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</si>
  <si>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</si>
  <si>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</si>
  <si>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</si>
  <si>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</si>
  <si>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</si>
  <si>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</si>
  <si>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</si>
  <si>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</si>
  <si>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</si>
  <si>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</si>
  <si>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</si>
  <si>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</si>
  <si>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</si>
  <si>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</si>
  <si>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</si>
  <si>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</si>
  <si>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</si>
  <si>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</si>
  <si>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</si>
  <si>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</si>
  <si>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</si>
  <si>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</si>
  <si>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</si>
  <si>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</si>
  <si>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</si>
  <si>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</si>
  <si>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</si>
  <si>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</si>
  <si>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</si>
  <si>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</si>
  <si>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</si>
  <si>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</si>
  <si>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</si>
  <si>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</si>
  <si>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</si>
  <si>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</si>
  <si>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</si>
  <si>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</si>
  <si>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</si>
  <si>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</si>
  <si>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</si>
  <si>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</si>
  <si>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</si>
  <si>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</si>
  <si>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</si>
  <si>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</si>
  <si>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</si>
  <si>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</si>
  <si>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</si>
  <si>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</si>
  <si>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</si>
  <si>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</si>
  <si>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</si>
  <si>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</si>
  <si>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</si>
  <si>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</si>
  <si>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</si>
  <si>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</si>
  <si>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</si>
  <si>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</si>
  <si>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</si>
  <si>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</si>
  <si>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</si>
  <si>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</si>
  <si>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</si>
  <si>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</si>
  <si>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</si>
  <si>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</si>
  <si>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</si>
  <si>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</si>
  <si>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</si>
  <si>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</si>
  <si>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</si>
  <si>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</si>
  <si>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</si>
  <si>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</si>
  <si>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</si>
  <si>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</si>
  <si>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</si>
  <si>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</si>
  <si>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</si>
  <si>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</si>
  <si>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</si>
  <si>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</si>
  <si>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</si>
  <si>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</si>
  <si>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</si>
  <si>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</si>
  <si>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</si>
  <si>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</si>
  <si>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</si>
  <si>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</si>
  <si>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</si>
  <si>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</si>
  <si>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</si>
  <si>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</si>
  <si>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</si>
  <si>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</si>
  <si>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</si>
  <si>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</si>
  <si>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</si>
  <si>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</si>
  <si>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</si>
  <si>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</si>
  <si>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</si>
  <si>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</si>
  <si>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</si>
  <si>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</si>
  <si>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</si>
  <si>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</si>
  <si>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</si>
  <si>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</si>
  <si>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</si>
  <si>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</si>
  <si>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</si>
  <si>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</si>
  <si>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</si>
  <si>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</si>
  <si>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</si>
  <si>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</si>
  <si>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</si>
  <si>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</si>
  <si>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</si>
  <si>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</si>
  <si>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</si>
  <si>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</si>
  <si>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</si>
  <si>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</si>
  <si>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</si>
  <si>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</si>
  <si>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</si>
  <si>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</si>
  <si>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</si>
  <si>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</si>
  <si>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</si>
  <si>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</si>
  <si>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</si>
  <si>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</si>
  <si>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</si>
  <si>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</si>
  <si>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</si>
  <si>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</si>
  <si>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</si>
  <si>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</si>
  <si>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</si>
  <si>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</si>
  <si>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</si>
  <si>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</si>
  <si>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</si>
  <si>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</si>
  <si>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</si>
  <si>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</si>
  <si>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</si>
  <si>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</si>
  <si>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</si>
  <si>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</si>
  <si>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</si>
  <si>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</si>
  <si>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</si>
  <si>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</si>
  <si>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</si>
  <si>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</si>
  <si>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</si>
  <si>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</si>
  <si>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</si>
  <si>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</si>
  <si>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</si>
  <si>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</si>
  <si>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</si>
  <si>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</si>
  <si>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</si>
  <si>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</si>
  <si>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</si>
  <si>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</si>
  <si>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</si>
  <si>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</si>
  <si>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</si>
  <si>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</si>
  <si>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</si>
  <si>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</si>
  <si>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</si>
  <si>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</si>
  <si>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</si>
  <si>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</si>
  <si>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</si>
  <si>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</si>
  <si>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</si>
  <si>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</si>
  <si>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</si>
  <si>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</si>
  <si>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</si>
  <si>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</si>
  <si>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</si>
  <si>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</si>
  <si>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</si>
  <si>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</si>
  <si>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</si>
  <si>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</si>
  <si>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</si>
  <si>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</si>
  <si>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</si>
  <si>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</si>
  <si>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</si>
  <si>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</si>
  <si>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</si>
  <si>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</si>
  <si>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</si>
  <si>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</si>
  <si>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</si>
  <si>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</si>
  <si>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</si>
  <si>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</si>
  <si>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</si>
  <si>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</si>
  <si>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</si>
  <si>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</si>
  <si>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</si>
  <si>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</si>
  <si>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</si>
  <si>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</si>
  <si>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</si>
  <si>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</si>
  <si>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</si>
  <si>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</si>
  <si>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</si>
  <si>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</si>
  <si>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</si>
  <si>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</si>
  <si>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</si>
  <si>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</si>
  <si>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</si>
  <si>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</si>
  <si>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</si>
  <si>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</si>
  <si>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</si>
  <si>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</si>
  <si>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</si>
  <si>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</si>
  <si>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</si>
  <si>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</si>
  <si>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</si>
  <si>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</si>
  <si>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</si>
  <si>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</si>
  <si>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</si>
  <si>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</si>
  <si>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</si>
  <si>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</si>
  <si>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</si>
  <si>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</si>
  <si>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</si>
  <si>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</si>
  <si>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</si>
  <si>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</si>
  <si>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</si>
  <si>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</si>
  <si>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</si>
  <si>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</si>
  <si>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</si>
  <si>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</si>
  <si>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</si>
  <si>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</si>
  <si>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</si>
  <si>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</si>
  <si>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</si>
  <si>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</si>
  <si>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</si>
  <si>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</si>
  <si>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</si>
  <si>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</si>
  <si>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</si>
  <si>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</si>
  <si>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</si>
  <si>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</si>
  <si>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</si>
  <si>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</si>
  <si>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</si>
  <si>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</si>
  <si>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</si>
  <si>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</si>
  <si>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</si>
  <si>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</si>
  <si>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</si>
  <si>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</si>
  <si>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</si>
  <si>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</si>
  <si>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</si>
  <si>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</si>
  <si>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</si>
  <si>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</si>
  <si>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</si>
  <si>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</si>
  <si>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</si>
  <si>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</si>
  <si>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</si>
  <si>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</si>
  <si>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</si>
  <si>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</si>
  <si>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</si>
  <si>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</si>
  <si>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</si>
  <si>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</si>
  <si>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</si>
  <si>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</si>
  <si>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</si>
  <si>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</si>
  <si>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</si>
  <si>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</si>
  <si>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</si>
  <si>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</si>
  <si>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</si>
  <si>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</si>
  <si>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</si>
  <si>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</si>
  <si>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</si>
  <si>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</si>
  <si>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</si>
  <si>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</si>
  <si>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</si>
  <si>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</si>
  <si>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</si>
  <si>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</si>
  <si>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</si>
  <si>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</si>
  <si>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</si>
  <si>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</si>
  <si>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</si>
  <si>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</si>
  <si>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</si>
  <si>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</si>
  <si>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</si>
  <si>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</si>
  <si>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</si>
  <si>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</si>
  <si>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</si>
  <si>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</si>
  <si>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</si>
  <si>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</si>
  <si>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</si>
  <si>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</si>
  <si>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</si>
  <si>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</si>
  <si>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</si>
  <si>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</si>
  <si>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</si>
  <si>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</si>
  <si>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</si>
  <si>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</si>
  <si>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</si>
  <si>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</si>
  <si>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</si>
  <si>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</si>
  <si>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</si>
  <si>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</si>
  <si>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</si>
  <si>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</si>
  <si>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</si>
  <si>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</si>
  <si>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</si>
  <si>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</si>
  <si>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</si>
  <si>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</si>
  <si>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</si>
  <si>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</si>
  <si>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</si>
  <si>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</si>
  <si>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</si>
  <si>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</si>
  <si>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</si>
  <si>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</si>
  <si>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</si>
  <si>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</si>
  <si>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</si>
  <si>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</si>
  <si>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</si>
  <si>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</si>
  <si>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</si>
  <si>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</si>
  <si>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</si>
  <si>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</si>
  <si>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</si>
  <si>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</si>
  <si>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</si>
  <si>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</si>
  <si>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</si>
  <si>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</si>
  <si>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</si>
  <si>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</si>
  <si>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</si>
  <si>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</si>
  <si>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</si>
  <si>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</si>
  <si>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</si>
  <si>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</si>
  <si>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</si>
  <si>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</si>
  <si>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</si>
  <si>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</si>
  <si>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</si>
  <si>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</si>
  <si>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</si>
  <si>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</si>
  <si>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</si>
  <si>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</si>
  <si>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</si>
  <si>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</si>
  <si>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</si>
  <si>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</si>
  <si>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</si>
  <si>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</si>
  <si>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</si>
  <si>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</si>
  <si>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</si>
  <si>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</si>
  <si>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</si>
  <si>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</si>
  <si>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</si>
  <si>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</si>
  <si>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</si>
  <si>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</si>
  <si>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</si>
  <si>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</si>
  <si>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</si>
  <si>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</si>
  <si>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</si>
  <si>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</si>
  <si>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</si>
  <si>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</si>
  <si>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</si>
  <si>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</si>
  <si>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</si>
  <si>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</si>
  <si>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</si>
  <si>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</si>
  <si>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</si>
  <si>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</si>
  <si>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</si>
  <si>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</si>
  <si>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</si>
  <si>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</si>
  <si>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</si>
  <si>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</si>
  <si>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</si>
  <si>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</si>
  <si>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</si>
  <si>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</si>
  <si>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</si>
  <si>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</si>
  <si>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</si>
  <si>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</si>
  <si>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</si>
  <si>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</si>
  <si>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</si>
  <si>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</si>
  <si>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</si>
  <si>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</si>
  <si>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</si>
  <si>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</si>
  <si>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</si>
  <si>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</si>
  <si>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</si>
  <si>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</si>
  <si>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</si>
  <si>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</si>
  <si>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</si>
  <si>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</si>
  <si>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</si>
  <si>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</si>
  <si>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</si>
  <si>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</si>
  <si>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</si>
  <si>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</si>
  <si>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</si>
  <si>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</si>
  <si>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</si>
  <si>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</si>
  <si>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</si>
  <si>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</si>
  <si>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</si>
  <si>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</si>
  <si>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</si>
  <si>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</si>
  <si>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</si>
  <si>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</si>
  <si>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</si>
  <si>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</si>
  <si>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</si>
  <si>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</si>
  <si>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</si>
  <si>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</si>
  <si>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</si>
  <si>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</si>
  <si>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</si>
  <si>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</si>
  <si>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</si>
  <si>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</si>
  <si>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</si>
  <si>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</si>
  <si>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</si>
  <si>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</si>
  <si>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</si>
  <si>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</si>
  <si>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</si>
  <si>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</si>
  <si>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</si>
  <si>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</si>
  <si>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</si>
  <si>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</si>
  <si>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</si>
  <si>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</si>
  <si>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</si>
  <si>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</si>
  <si>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</si>
  <si>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</si>
  <si>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</si>
  <si>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</si>
  <si>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</si>
  <si>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</si>
  <si>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</si>
  <si>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</si>
  <si>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</si>
  <si>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</si>
  <si>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</si>
  <si>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</si>
  <si>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</si>
  <si>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</si>
  <si>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</si>
  <si>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</si>
  <si>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</si>
  <si>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</si>
  <si>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</si>
  <si>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</si>
  <si>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</si>
  <si>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</si>
  <si>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</si>
  <si>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</si>
  <si>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</si>
  <si>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</si>
  <si>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</si>
  <si>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</si>
  <si>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</si>
  <si>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</si>
  <si>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</si>
  <si>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</si>
  <si>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</si>
  <si>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</si>
  <si>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</si>
  <si>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</si>
  <si>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</si>
  <si>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</si>
  <si>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</si>
  <si>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</si>
  <si>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</si>
  <si>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</si>
  <si>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</si>
  <si>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</si>
  <si>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</si>
  <si>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</si>
  <si>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</si>
  <si>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</si>
  <si>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</si>
  <si>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</si>
  <si>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</si>
  <si>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</si>
  <si>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</si>
  <si>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</si>
  <si>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</si>
  <si>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</si>
  <si>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</si>
  <si>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</si>
  <si>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</si>
  <si>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</si>
  <si>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</si>
  <si>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</si>
  <si>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</si>
  <si>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</si>
  <si>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</si>
  <si>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</si>
  <si>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</si>
  <si>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</si>
  <si>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</si>
  <si>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</si>
  <si>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</si>
  <si>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</si>
  <si>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</si>
  <si>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</si>
  <si>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</si>
  <si>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</si>
  <si>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</si>
  <si>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</si>
  <si>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</si>
  <si>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</si>
  <si>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</si>
  <si>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</si>
  <si>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</si>
  <si>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</si>
  <si>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</si>
  <si>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</si>
  <si>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</si>
  <si>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</si>
  <si>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</si>
  <si>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</si>
  <si>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</si>
  <si>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</si>
  <si>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</si>
  <si>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</si>
  <si>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</si>
  <si>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</si>
  <si>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</si>
  <si>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</si>
  <si>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</si>
  <si>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</si>
  <si>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</si>
  <si>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</si>
  <si>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</si>
  <si>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</si>
  <si>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</si>
  <si>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</si>
  <si>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</si>
  <si>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</si>
  <si>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</si>
  <si>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</si>
  <si>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</si>
  <si>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</si>
  <si>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</si>
  <si>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</si>
  <si>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</si>
  <si>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</si>
  <si>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</si>
  <si>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</si>
  <si>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</si>
  <si>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</si>
  <si>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</si>
  <si>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</si>
  <si>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</si>
  <si>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</si>
  <si>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</si>
  <si>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</si>
  <si>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</si>
  <si>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</si>
  <si>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</si>
  <si>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</si>
  <si>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</si>
  <si>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</si>
  <si>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</si>
  <si>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</si>
  <si>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</si>
  <si>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</si>
  <si>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</si>
  <si>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</si>
  <si>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</si>
  <si>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</si>
  <si>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</si>
  <si>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</si>
  <si>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</si>
  <si>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</si>
  <si>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</si>
  <si>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</si>
  <si>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</si>
  <si>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</si>
  <si>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</si>
  <si>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</si>
  <si>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</si>
  <si>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</si>
  <si>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</si>
  <si>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</si>
  <si>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</si>
  <si>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</si>
  <si>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</si>
  <si>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</si>
  <si>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</si>
  <si>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</si>
  <si>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</si>
  <si>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</si>
  <si>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</si>
  <si>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</si>
  <si>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</si>
  <si>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</si>
  <si>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</si>
  <si>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</si>
  <si>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</si>
  <si>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</si>
  <si>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</si>
  <si>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</si>
  <si>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</si>
  <si>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</si>
  <si>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</si>
  <si>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</si>
  <si>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</si>
  <si>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</si>
  <si>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</si>
  <si>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</si>
  <si>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</si>
  <si>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</si>
  <si>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</si>
  <si>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</si>
  <si>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</si>
  <si>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</si>
  <si>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</si>
  <si>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</si>
  <si>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</si>
  <si>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</si>
  <si>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</si>
  <si>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</si>
  <si>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</si>
  <si>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</si>
  <si>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</si>
  <si>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</si>
  <si>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</si>
  <si>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</si>
  <si>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</si>
  <si>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</si>
  <si>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</si>
  <si>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</si>
  <si>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</si>
  <si>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</si>
  <si>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</si>
  <si>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</si>
  <si>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</si>
  <si>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</si>
  <si>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</si>
  <si>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</si>
  <si>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</si>
  <si>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</si>
  <si>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</si>
  <si>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</si>
  <si>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</si>
  <si>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</si>
  <si>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</si>
  <si>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</si>
  <si>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</si>
  <si>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</si>
  <si>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</si>
  <si>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</si>
  <si>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</si>
  <si>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</si>
  <si>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</si>
  <si>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</si>
  <si>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</si>
  <si>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</si>
  <si>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</si>
  <si>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</si>
  <si>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</si>
  <si>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</si>
  <si>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</si>
  <si>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</si>
  <si>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</si>
  <si>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</si>
  <si>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</si>
  <si>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</si>
  <si>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</si>
  <si>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</si>
  <si>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</si>
  <si>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</si>
  <si>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</si>
  <si>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</si>
  <si>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</si>
  <si>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</si>
  <si>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</si>
  <si>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</si>
  <si>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</si>
  <si>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</si>
  <si>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</si>
  <si>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</si>
  <si>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</si>
  <si>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</si>
  <si>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</si>
  <si>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</si>
  <si>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</si>
  <si>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</si>
  <si>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</si>
  <si>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</si>
  <si>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</si>
  <si>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</si>
  <si>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</si>
  <si>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</si>
  <si>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</si>
  <si>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</si>
  <si>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</si>
  <si>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</si>
  <si>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</si>
  <si>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</si>
  <si>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</si>
  <si>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</si>
  <si>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</si>
  <si>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</si>
  <si>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</si>
  <si>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</si>
  <si>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</si>
  <si>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</si>
  <si>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</si>
  <si>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</si>
  <si>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</si>
  <si>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</si>
  <si>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</si>
  <si>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</si>
  <si>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</si>
  <si>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</si>
  <si>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</si>
  <si>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</si>
  <si>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</si>
  <si>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</si>
  <si>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</si>
  <si>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</si>
  <si>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</si>
  <si>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</si>
  <si>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</si>
  <si>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</si>
  <si>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</si>
  <si>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</si>
  <si>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</si>
  <si>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</si>
  <si>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</si>
  <si>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</si>
  <si>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</si>
  <si>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</si>
  <si>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</si>
  <si>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</si>
  <si>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</si>
  <si>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</si>
  <si>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</si>
  <si>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</si>
  <si>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</si>
  <si>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</si>
  <si>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</si>
  <si>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</si>
  <si>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</si>
  <si>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</si>
  <si>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</si>
  <si>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</si>
  <si>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</si>
  <si>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</si>
  <si>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</si>
  <si>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</si>
  <si>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</si>
  <si>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</si>
  <si>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</si>
  <si>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</si>
  <si>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</si>
  <si>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</si>
  <si>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</si>
  <si>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</si>
  <si>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</si>
  <si>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</si>
  <si>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</si>
  <si>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</si>
  <si>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</si>
  <si>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</si>
  <si>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</si>
  <si>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</si>
  <si>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</si>
  <si>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</si>
  <si>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</si>
  <si>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</si>
  <si>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</si>
  <si>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</si>
  <si>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</si>
  <si>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</si>
  <si>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</si>
  <si>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</si>
  <si>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</si>
  <si>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</si>
  <si>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</si>
  <si>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</si>
  <si>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</si>
  <si>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</si>
  <si>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</si>
  <si>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</si>
  <si>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</si>
  <si>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</si>
  <si>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</si>
  <si>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</si>
  <si>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</si>
  <si>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</si>
  <si>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</si>
  <si>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</si>
  <si>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</si>
  <si>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</si>
  <si>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</si>
  <si>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</si>
  <si>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</si>
  <si>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</si>
  <si>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</si>
  <si>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</si>
  <si>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</si>
  <si>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</si>
  <si>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</si>
  <si>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</si>
  <si>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</si>
  <si>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</si>
  <si>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</si>
  <si>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</si>
  <si>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</si>
  <si>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</si>
  <si>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</si>
  <si>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</si>
  <si>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</si>
  <si>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</si>
  <si>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</si>
  <si>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</si>
  <si>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</si>
  <si>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</si>
  <si>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</si>
  <si>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</si>
  <si>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</si>
  <si>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</si>
  <si>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</si>
  <si>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</si>
  <si>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</si>
  <si>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</si>
  <si>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</si>
  <si>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</si>
  <si>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</si>
  <si>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</si>
  <si>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</si>
  <si>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</si>
  <si>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</si>
  <si>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</si>
  <si>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</si>
  <si>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</si>
  <si>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</si>
  <si>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</si>
  <si>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</si>
  <si>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</si>
  <si>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</si>
  <si>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</si>
  <si>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</si>
  <si>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</si>
  <si>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</si>
  <si>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</si>
  <si>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</si>
  <si>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</si>
  <si>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</si>
  <si>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</si>
  <si>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</si>
  <si>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</si>
  <si>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</si>
  <si>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</si>
  <si>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</si>
  <si>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</si>
  <si>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</si>
  <si>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</si>
  <si>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</si>
  <si>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</si>
  <si>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</si>
  <si>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</si>
  <si>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</si>
  <si>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</si>
  <si>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</si>
  <si>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</si>
  <si>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</si>
  <si>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</si>
  <si>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</si>
  <si>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</si>
  <si>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</si>
  <si>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</si>
  <si>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</si>
  <si>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</si>
  <si>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</si>
  <si>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</si>
  <si>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</si>
  <si>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</si>
  <si>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</si>
  <si>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</si>
  <si>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</si>
  <si>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</si>
  <si>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</si>
  <si>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</si>
  <si>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</si>
  <si>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</si>
  <si>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</si>
  <si>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</si>
  <si>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</si>
  <si>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</si>
  <si>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</si>
  <si>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</si>
  <si>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</si>
  <si>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</si>
  <si>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</si>
  <si>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</si>
  <si>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</si>
  <si>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</si>
  <si>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</si>
  <si>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</si>
  <si>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Average_donation</t>
  </si>
  <si>
    <t>Parent_category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</si>
  <si>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</si>
  <si>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</si>
  <si>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</si>
  <si>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</si>
  <si>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</si>
  <si>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</si>
  <si>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</si>
  <si>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</si>
  <si>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</si>
  <si>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</si>
  <si>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</si>
  <si>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</si>
  <si>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</si>
  <si>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</si>
  <si>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</si>
  <si>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</si>
  <si>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</si>
  <si>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</si>
  <si>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</si>
  <si>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</si>
  <si>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</si>
  <si>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</si>
  <si>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</si>
  <si>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</si>
  <si>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</si>
  <si>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</si>
  <si>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</si>
  <si>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</si>
  <si>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</si>
  <si>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</si>
  <si>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</si>
  <si>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</si>
  <si>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</si>
  <si>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</si>
  <si>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(All)</t>
  </si>
  <si>
    <t>Column Labels</t>
  </si>
  <si>
    <t>(blank)</t>
  </si>
  <si>
    <t>Grand Total</t>
  </si>
  <si>
    <t>Row Labels</t>
  </si>
  <si>
    <t>Count of outcome</t>
  </si>
  <si>
    <t>Date_created_convertion</t>
  </si>
  <si>
    <t>Date_ended_convertion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</si>
  <si>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</si>
  <si>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</si>
  <si>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</si>
  <si>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</si>
  <si>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</si>
  <si>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</si>
  <si>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</si>
  <si>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</si>
  <si>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</si>
  <si>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</si>
  <si>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</si>
  <si>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</si>
  <si>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</si>
  <si>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Date_created_convertion (Year)</t>
  </si>
  <si>
    <t>Goal</t>
  </si>
  <si>
    <t>Number_Succesful</t>
  </si>
  <si>
    <t>Number_Failed</t>
  </si>
  <si>
    <t>Number_Canceled</t>
  </si>
  <si>
    <t>Total Projects</t>
  </si>
  <si>
    <t>Percentage_Failed</t>
  </si>
  <si>
    <t>Percentage_Successful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</si>
  <si>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</si>
  <si>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</si>
  <si>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</si>
  <si>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</si>
  <si>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</si>
  <si>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</si>
  <si>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</si>
  <si>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</si>
  <si>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</si>
  <si>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</si>
  <si>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</si>
  <si>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</si>
  <si>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</si>
  <si>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</si>
  <si>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SUCCESSFUL CAMPAIGN</t>
  </si>
  <si>
    <t>UNSUCCESSFUL CAMPAIGN</t>
  </si>
  <si>
    <t>Median</t>
  </si>
  <si>
    <t>Mean</t>
  </si>
  <si>
    <t>Minimum</t>
  </si>
  <si>
    <t>Maximum</t>
  </si>
  <si>
    <t>Variance</t>
  </si>
  <si>
    <t>EVALUATION BY # of Backers</t>
  </si>
  <si>
    <t>Standard_Deviation</t>
  </si>
  <si>
    <t>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</si>
</sst>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5"/>
      <color rgb="FF2B2B2B"/>
      <name val="Roboto"/>
    </font>
    <font>
      <sz val="11"/>
      <color rgb="FF242424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4F729"/>
        <bgColor indexed="64"/>
      </patternFill>
    </fill>
    <fill>
      <patternFill patternType="solid">
        <fgColor theme="6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0" fontId="0" fillId="0" borderId="10" xfId="0" applyBorder="1"/>
    <xf numFmtId="9" fontId="0" fillId="0" borderId="10" xfId="42" applyFont="1" applyBorder="1"/>
    <xf numFmtId="0" fontId="19" fillId="0" borderId="10" xfId="0" applyFont="1" applyBorder="1" applyAlignment="1">
      <alignment horizontal="left" vertical="center" wrapText="1"/>
    </xf>
    <xf numFmtId="0" fontId="20" fillId="0" borderId="10" xfId="0" applyFont="1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0" fillId="34" borderId="10" xfId="0" applyFill="1" applyBorder="1"/>
    <xf numFmtId="0" fontId="0" fillId="33" borderId="10" xfId="0" applyFill="1" applyBorder="1"/>
    <xf numFmtId="0" fontId="16" fillId="0" borderId="11" xfId="0" applyFont="1" applyBorder="1"/>
    <xf numFmtId="0" fontId="16" fillId="0" borderId="1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3FE937"/>
        </patternFill>
      </fill>
    </dxf>
    <dxf>
      <fill>
        <patternFill>
          <bgColor rgb="FFFF66CC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3FE937"/>
        </patternFill>
      </fill>
    </dxf>
    <dxf>
      <fill>
        <patternFill>
          <bgColor rgb="FFFF66CC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3FE937"/>
        </patternFill>
      </fill>
    </dxf>
    <dxf>
      <fill>
        <patternFill>
          <bgColor rgb="FFFF66CC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3FE937"/>
        </patternFill>
      </fill>
    </dxf>
    <dxf>
      <fill>
        <patternFill>
          <bgColor rgb="FFFF66CC"/>
        </patternFill>
      </fill>
    </dxf>
    <dxf>
      <fill>
        <patternFill>
          <bgColor rgb="FFFF0000"/>
        </patternFill>
      </fill>
    </dxf>
    <dxf>
      <fill>
        <patternFill>
          <bgColor rgb="FF64F72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3FE937"/>
        </patternFill>
      </fill>
    </dxf>
    <dxf>
      <fill>
        <patternFill>
          <bgColor rgb="FFFF66CC"/>
        </patternFill>
      </fill>
    </dxf>
  </dxfs>
  <tableStyles count="0" defaultTableStyle="TableStyleMedium2" defaultPivotStyle="PivotStyleLight16"/>
  <colors>
    <mruColors>
      <color rgb="FF64F729"/>
      <color rgb="FF3FE937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[HW_1 EXCEL.xlsx]Table_1!PivotTable1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Table_1!$B$4:$B$5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Table_1!$A$6:$A$16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Table_1!$B$6:$B$16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3-417D-8092-6094142CDE04}"/>
            </c:ext>
          </c:extLst>
        </c:ser>
        <c:ser>
          <c:idx val="1"/>
          <c:order val="1"/>
          <c:tx>
            <c:strRef>
              <c:f>Table_1!$C$4:$C$5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Table_1!$A$6:$A$16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Table_1!$C$6:$C$16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3-417D-8092-6094142CDE04}"/>
            </c:ext>
          </c:extLst>
        </c:ser>
        <c:ser>
          <c:idx val="2"/>
          <c:order val="2"/>
          <c:tx>
            <c:strRef>
              <c:f>Table_1!$D$4:$D$5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Table_1!$A$6:$A$16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Table_1!$D$6:$D$16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3-417D-8092-6094142CDE04}"/>
            </c:ext>
          </c:extLst>
        </c:ser>
        <c:ser>
          <c:idx val="3"/>
          <c:order val="3"/>
          <c:tx>
            <c:strRef>
              <c:f>Table_1!$E$4:$E$5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Table_1!$A$6:$A$16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Table_1!$E$6:$E$16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E3-417D-8092-6094142CDE04}"/>
            </c:ext>
          </c:extLst>
        </c:ser>
        <c:ser>
          <c:idx val="4"/>
          <c:order val="4"/>
          <c:tx>
            <c:strRef>
              <c:f>Table_1!$F$4:$F$5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Table_1!$A$6:$A$16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Table_1!$F$6:$F$16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83E3-417D-8092-6094142CD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6317647"/>
        <c:axId val="1506318063"/>
      </c:barChart>
      <c:catAx>
        <c:axId val="150631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18063"/>
        <c:crosses val="autoZero"/>
        <c:auto val="1"/>
        <c:lblAlgn val="ctr"/>
        <c:lblOffset val="100"/>
        <c:noMultiLvlLbl val="0"/>
      </c:catAx>
      <c:valAx>
        <c:axId val="150631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1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[HW_1 EXCEL.xlsx]Table_2!PivotTable1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Table_2!$B$4:$B$5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Table_2!$A$6:$A$31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Table_2!$B$6:$B$31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A-4082-83FC-F56EE13B4395}"/>
            </c:ext>
          </c:extLst>
        </c:ser>
        <c:ser>
          <c:idx val="1"/>
          <c:order val="1"/>
          <c:tx>
            <c:strRef>
              <c:f>Table_2!$C$4:$C$5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Table_2!$A$6:$A$31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Table_2!$C$6:$C$31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A-4082-83FC-F56EE13B4395}"/>
            </c:ext>
          </c:extLst>
        </c:ser>
        <c:ser>
          <c:idx val="2"/>
          <c:order val="2"/>
          <c:tx>
            <c:strRef>
              <c:f>Table_2!$D$4:$D$5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Table_2!$A$6:$A$31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Table_2!$D$6:$D$31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2A-4082-83FC-F56EE13B4395}"/>
            </c:ext>
          </c:extLst>
        </c:ser>
        <c:ser>
          <c:idx val="3"/>
          <c:order val="3"/>
          <c:tx>
            <c:strRef>
              <c:f>Table_2!$E$4:$E$5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Table_2!$A$6:$A$31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Table_2!$E$6:$E$31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2A-4082-83FC-F56EE13B4395}"/>
            </c:ext>
          </c:extLst>
        </c:ser>
        <c:ser>
          <c:idx val="4"/>
          <c:order val="4"/>
          <c:tx>
            <c:strRef>
              <c:f>Table_2!$F$4:$F$5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Table_2!$A$6:$A$31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Table_2!$F$6:$F$31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8-9F2A-4082-83FC-F56EE13B4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8277679"/>
        <c:axId val="1098278927"/>
      </c:barChart>
      <c:catAx>
        <c:axId val="10982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78927"/>
        <c:crosses val="autoZero"/>
        <c:auto val="1"/>
        <c:lblAlgn val="ctr"/>
        <c:lblOffset val="100"/>
        <c:noMultiLvlLbl val="0"/>
      </c:catAx>
      <c:valAx>
        <c:axId val="10982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7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[HW_1 EXCEL.xlsx]Table_3!PivotTable6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Table_3!$B$4:$B$5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Table_3!$A$6:$A$18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Table_3!$B$6:$B$18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D-4BDB-9459-610A4A2B8AB7}"/>
            </c:ext>
          </c:extLst>
        </c:ser>
        <c:ser>
          <c:idx val="1"/>
          <c:order val="1"/>
          <c:tx>
            <c:strRef>
              <c:f>Table_3!$C$4:$C$5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Table_3!$A$6:$A$18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Table_3!$C$6:$C$18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D-4BDB-9459-610A4A2B8AB7}"/>
            </c:ext>
          </c:extLst>
        </c:ser>
        <c:ser>
          <c:idx val="2"/>
          <c:order val="2"/>
          <c:tx>
            <c:strRef>
              <c:f>Table_3!$D$4:$D$5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Table_3!$A$6:$A$18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Table_3!$D$6:$D$18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D-4BDB-9459-610A4A2B8AB7}"/>
            </c:ext>
          </c:extLst>
        </c:ser>
        <c:ser>
          <c:idx val="3"/>
          <c:order val="3"/>
          <c:tx>
            <c:strRef>
              <c:f>Table_3!$E$4:$E$5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Table_3!$A$6:$A$18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Table_3!$E$6:$E$18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D-4BDB-9459-610A4A2B8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103119"/>
        <c:axId val="1096103535"/>
      </c:lineChart>
      <c:catAx>
        <c:axId val="109610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103535"/>
        <c:crosses val="autoZero"/>
        <c:auto val="1"/>
        <c:lblAlgn val="ctr"/>
        <c:lblOffset val="100"/>
        <c:noMultiLvlLbl val="0"/>
      </c:catAx>
      <c:valAx>
        <c:axId val="109610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10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Goal_Analysis!$F$1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0.62068965517241381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B-4C80-AFEA-228F2E22FDFF}"/>
            </c:ext>
          </c:extLst>
        </c:ser>
        <c:ser>
          <c:idx val="1"/>
          <c:order val="1"/>
          <c:tx>
            <c:strRef>
              <c:f>Goal_Analysis!$G$1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0.36206896551724138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B-4C80-AFEA-228F2E22FDFF}"/>
            </c:ext>
          </c:extLst>
        </c:ser>
        <c:ser>
          <c:idx val="2"/>
          <c:order val="2"/>
          <c:tx>
            <c:strRef>
              <c:f>Goal_Analysis!$H$1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1.7241379310344827E-2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B-4C80-AFEA-228F2E22F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744335"/>
        <c:axId val="683754319"/>
      </c:lineChart>
      <c:catAx>
        <c:axId val="68374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54319"/>
        <c:crosses val="autoZero"/>
        <c:auto val="1"/>
        <c:lblAlgn val="ctr"/>
        <c:lblOffset val="100"/>
        <c:noMultiLvlLbl val="0"/>
      </c:catAx>
      <c:valAx>
        <c:axId val="6837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4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COMPARISON</a:t>
          </a:r>
        </a:p>
      </cx:txPr>
    </cx:title>
    <cx:plotArea>
      <cx:plotAreaRegion>
        <cx:series layoutId="boxWhisker" uniqueId="{1248BE2D-E8DC-4CF9-BE89-78CF25974CCD}">
          <cx:tx>
            <cx:txData>
              <cx:f>_xlchart.v1.1</cx:f>
              <cx:v>backers_count</cx:v>
            </cx:txData>
          </cx:tx>
          <cx:spPr>
            <a:solidFill>
              <a:srgbClr val="00B0F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547ADFE5-4797-4577-A12E-EF67F4403526}">
          <cx:tx>
            <cx:txData>
              <cx:f>_xlchart.v1.3</cx:f>
              <cx:v>UNSUCCESSFUL CAMPAIGN Outcome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84D8CE6-A41E-4AED-9C32-B44F42CA2944}">
          <cx:tx>
            <cx:txData>
              <cx:f>_xlchart.v1.5</cx:f>
              <cx:v>backers_count</cx:v>
            </cx:txData>
          </cx:tx>
          <cx:spPr>
            <a:solidFill>
              <a:srgbClr val="FFFF00"/>
            </a:solidFill>
          </cx:spPr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ln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1</xdr:row>
      <xdr:rowOff>23812</xdr:rowOff>
    </xdr:from>
    <xdr:to>
      <xdr:col>11</xdr:col>
      <xdr:colOff>328612</xdr:colOff>
      <xdr:row>14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E8AD3-049D-541F-C343-6A33B6173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52386</xdr:colOff>
      <xdr:row>8</xdr:row>
      <xdr:rowOff>57150</xdr:rowOff>
    </xdr:from>
    <xdr:to>
      <xdr:col>16</xdr:col>
      <xdr:colOff>571499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9869C-E4D0-2971-783F-38CF0E23F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2</xdr:row>
      <xdr:rowOff>147637</xdr:rowOff>
    </xdr:from>
    <xdr:to>
      <xdr:col>15</xdr:col>
      <xdr:colOff>409575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2BCE5-95B4-116C-6769-E48C5B62E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595312</xdr:colOff>
      <xdr:row>2</xdr:row>
      <xdr:rowOff>49212</xdr:rowOff>
    </xdr:from>
    <xdr:to>
      <xdr:col>24</xdr:col>
      <xdr:colOff>285750</xdr:colOff>
      <xdr:row>12</xdr:row>
      <xdr:rowOff>635000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4AC1EE-853E-4CFE-C82F-B90272555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4762</xdr:rowOff>
    </xdr:from>
    <xdr:to>
      <xdr:col>12</xdr:col>
      <xdr:colOff>609600</xdr:colOff>
      <xdr:row>20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DD0A9C4-C5A9-17C2-C379-F62F15D856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4550" y="1404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6</xdr:col>
      <xdr:colOff>66675</xdr:colOff>
      <xdr:row>22</xdr:row>
      <xdr:rowOff>142875</xdr:rowOff>
    </xdr:from>
    <xdr:ext cx="4591050" cy="129791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7EDEEDB-4C45-90EF-A6E9-C4FC1BE71A11}"/>
            </a:ext>
          </a:extLst>
        </xdr:cNvPr>
        <xdr:cNvSpPr txBox="1"/>
      </xdr:nvSpPr>
      <xdr:spPr>
        <a:xfrm>
          <a:off x="5991225" y="4543425"/>
          <a:ext cx="4591050" cy="1297919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US" sz="1100"/>
            <a:t>1. The data is better represented by the median</a:t>
          </a:r>
          <a:r>
            <a:rPr lang="en-US" sz="1100" baseline="0"/>
            <a:t> because the the backers are not symmetrically distributed.</a:t>
          </a:r>
          <a:r>
            <a:rPr lang="en-US" sz="1100"/>
            <a:t> </a:t>
          </a:r>
        </a:p>
        <a:p>
          <a:pPr algn="l"/>
          <a:r>
            <a:rPr lang="en-US" sz="1100"/>
            <a:t>2. There is more variability with the successful campaign.</a:t>
          </a:r>
          <a:r>
            <a:rPr lang="en-US" sz="1100" baseline="0"/>
            <a:t> </a:t>
          </a:r>
          <a:br>
            <a:rPr lang="en-US" sz="1100" baseline="0"/>
          </a:b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Variance is neither good nor bad for investors in and of itself. However, high variance is associated with higher risk, along with a higher return. Low variance is associated with lower risk and a lower return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but in this case we see the opposite. </a:t>
          </a:r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my Montalva" refreshedDate="44913.955771412038" createdVersion="8" refreshedVersion="8" minRefreshableVersion="3" recordCount="1001" xr:uid="{84F97510-1DD3-4EE6-8DFA-D7E229B1544B}">
  <cacheSource type="worksheet">
    <worksheetSource ref="A1:T1002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emiMixedTypes="0" containsString="0" containsNumber="1" containsInteger="1" minValue="0" maxValue="42748055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0">
      <sharedItems containsString="0" containsBlank="1" containsNumber="1" minValue="0" maxValue="23.388333333333332"/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_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my Montalva" refreshedDate="44913.976080092594" createdVersion="8" refreshedVersion="8" minRefreshableVersion="3" recordCount="1002" xr:uid="{3CE97647-A25C-4F25-82B5-4F6BBC406A09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42748055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0">
      <sharedItems containsString="0" containsBlank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my Montalva" refreshedDate="44913.994988310187" backgroundQuery="1" createdVersion="8" refreshedVersion="8" minRefreshableVersion="3" recordCount="0" supportSubquery="1" supportAdvancedDrill="1" xr:uid="{109D8C23-3763-4764-87CF-AC7EAC047F39}">
  <cacheSource type="external" connectionId="1"/>
  <cacheFields count="5">
    <cacheField name="[Range].[Date_created_convertion (Year)].[Date_created_convertion (Year)]" caption="Date_created_convertion (Year)" numFmtId="0" hierarchy="20" level="1">
      <sharedItems containsSemiMixedTypes="0" containsNonDate="0" containsString="0"/>
    </cacheField>
    <cacheField name="[Range].[Date_created_convertion (Month)].[Date_created_convertion (Month)]" caption="Date_created_convert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outcome].[outcome]" caption="outcome" numFmtId="0" hierarchy="5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6" level="32767"/>
    <cacheField name="[Range].[Parent_category].[Parent_category]" caption="Parent_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_donation]" caption="Average_donation" attribute="1" defaultMemberUniqueName="[Range].[Average_donation].[All]" allUniqueName="[Range].[Average_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_created_convertion]" caption="Date_created_convertion" attribute="1" time="1" defaultMemberUniqueName="[Range].[Date_created_convertion].[All]" allUniqueName="[Range].[Date_created_convertion].[All]" dimensionUniqueName="[Range]" displayFolder="" count="0" memberValueDatatype="7" unbalanced="0"/>
    <cacheHierarchy uniqueName="[Range].[Date_ended_convertion]" caption="Date_ended_convertion" attribute="1" time="1" defaultMemberUniqueName="[Range].[Date_ended_convertion].[All]" allUniqueName="[Range].[Date_ended_convert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_category]" caption="Parent_category" attribute="1" defaultMemberUniqueName="[Range].[Parent_category].[All]" allUniqueName="[Range].[Parent_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_created_convertion (Year)]" caption="Date_created_convertion (Year)" attribute="1" defaultMemberUniqueName="[Range].[Date_created_convertion (Year)].[All]" allUniqueName="[Range].[Date_created_convertion (Year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_created_convertion (Quarter)]" caption="Date_created_convertion (Quarter)" attribute="1" defaultMemberUniqueName="[Range].[Date_created_convertion (Quarter)].[All]" allUniqueName="[Range].[Date_created_convertion (Quarter)].[All]" dimensionUniqueName="[Range]" displayFolder="" count="0" memberValueDatatype="130" unbalanced="0"/>
    <cacheHierarchy uniqueName="[Range].[Date_created_convertion (Month)]" caption="Date_created_convertion (Month)" attribute="1" defaultMemberUniqueName="[Range].[Date_created_convertion (Month)].[All]" allUniqueName="[Range].[Date_created_convert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_created_convertion (Month Index)]" caption="Date_created_convertion (Month Index)" attribute="1" defaultMemberUniqueName="[Range].[Date_created_convertion (Month Index)].[All]" allUniqueName="[Range].[Date_created_convert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x v="1"/>
    <n v="10.4"/>
    <x v="1"/>
    <n v="92.151898734177209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.3147878228782288"/>
    <x v="2"/>
    <n v="100.01614035087719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0.58976190476190471"/>
    <x v="3"/>
    <n v="103.2083333333333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x v="0"/>
    <n v="0.69276315789473686"/>
    <x v="4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x v="1"/>
    <n v="1.7361842105263159"/>
    <x v="5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x v="0"/>
    <n v="0.20961538461538462"/>
    <x v="6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x v="1"/>
    <n v="3.2757777777777779"/>
    <x v="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x v="2"/>
    <n v="0.19932788374205268"/>
    <x v="8"/>
    <n v="30.99717514124293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x v="0"/>
    <n v="0.51741935483870971"/>
    <x v="9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x v="1"/>
    <n v="2.6611538461538462"/>
    <x v="1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0.48095238095238096"/>
    <x v="11"/>
    <n v="112.22222222222223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x v="0"/>
    <n v="0.89349206349206345"/>
    <x v="12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2.4511904761904764"/>
    <x v="13"/>
    <n v="105.05102040816327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x v="0"/>
    <n v="0.66769503546099296"/>
    <x v="14"/>
    <n v="94.144999999999996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0.47307881773399013"/>
    <x v="15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x v="1"/>
    <n v="6.4947058823529416"/>
    <x v="16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x v="1"/>
    <n v="1.5939125295508274"/>
    <x v="17"/>
    <n v="107.96236989591674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x v="3"/>
    <n v="0.66912087912087914"/>
    <x v="18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x v="0"/>
    <n v="0.48529600000000001"/>
    <x v="19"/>
    <n v="45.001483679525222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x v="1"/>
    <n v="1.1224279210925645"/>
    <x v="20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x v="0"/>
    <n v="0.40992553191489361"/>
    <x v="21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x v="1"/>
    <n v="1.2807106598984772"/>
    <x v="22"/>
    <n v="85.044943820224717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x v="1"/>
    <n v="3.3204444444444445"/>
    <x v="23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.1283225108225108"/>
    <x v="24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2.1643636363636363"/>
    <x v="25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x v="3"/>
    <n v="0.4819906976744186"/>
    <x v="26"/>
    <n v="35.009459459459457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x v="0"/>
    <n v="0.79949999999999999"/>
    <x v="27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x v="1"/>
    <n v="1.0522553516819573"/>
    <x v="28"/>
    <n v="61.997747747747745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x v="1"/>
    <n v="3.2889978213507627"/>
    <x v="29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x v="1"/>
    <n v="1.606111111111111"/>
    <x v="30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3.1"/>
    <x v="31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x v="0"/>
    <n v="0.86807920792079207"/>
    <x v="32"/>
    <n v="38.00433463372345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3.7782071713147412"/>
    <x v="33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x v="1"/>
    <n v="1.5080645161290323"/>
    <x v="34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.5030119521912351"/>
    <x v="35"/>
    <n v="95.993893129770996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x v="1"/>
    <n v="1.572857142857143"/>
    <x v="36"/>
    <n v="68.8125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.3998765432098765"/>
    <x v="3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x v="1"/>
    <n v="3.2532258064516131"/>
    <x v="38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0.50777777777777777"/>
    <x v="39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x v="1"/>
    <n v="1.6906818181818182"/>
    <x v="40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x v="1"/>
    <n v="2.1292857142857144"/>
    <x v="4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x v="1"/>
    <n v="4.4394444444444447"/>
    <x v="42"/>
    <n v="35.995495495495497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x v="1"/>
    <n v="1.859390243902439"/>
    <x v="43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6.5881249999999998"/>
    <x v="13"/>
    <n v="107.56122448979592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x v="0"/>
    <n v="0.4768421052631579"/>
    <x v="44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x v="1"/>
    <n v="1.1478378378378378"/>
    <x v="45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x v="1"/>
    <n v="4.7526666666666664"/>
    <x v="46"/>
    <n v="47.845637583892618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x v="1"/>
    <n v="3.86972972972973"/>
    <x v="47"/>
    <n v="53.007815713698065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x v="1"/>
    <n v="1.89625"/>
    <x v="48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x v="0"/>
    <n v="0.02"/>
    <x v="49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x v="0"/>
    <n v="0.91867805186590767"/>
    <x v="50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0.34152777777777776"/>
    <x v="51"/>
    <n v="32.78666666666666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x v="1"/>
    <n v="1.4040909090909091"/>
    <x v="52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x v="0"/>
    <n v="0.89866666666666661"/>
    <x v="53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.7796969696969698"/>
    <x v="54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.436625"/>
    <x v="55"/>
    <n v="70.07926829268292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.1527586206896552"/>
    <x v="56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x v="1"/>
    <n v="2.2711111111111113"/>
    <x v="57"/>
    <n v="29.061611374407583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x v="1"/>
    <n v="2.7507142857142859"/>
    <x v="58"/>
    <n v="30.0859375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x v="1"/>
    <n v="1.4437048832271762"/>
    <x v="59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x v="0"/>
    <n v="0.92745983935742971"/>
    <x v="60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x v="1"/>
    <n v="7.226"/>
    <x v="61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x v="0"/>
    <n v="0.11851063829787234"/>
    <x v="62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x v="0"/>
    <n v="0.97642857142857142"/>
    <x v="63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x v="1"/>
    <n v="2.3614754098360655"/>
    <x v="64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x v="0"/>
    <n v="0.45068965517241377"/>
    <x v="65"/>
    <n v="108.91666666666667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x v="1"/>
    <n v="1.6238567493112948"/>
    <x v="66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x v="1"/>
    <n v="2.5452631578947367"/>
    <x v="67"/>
    <n v="58.975609756097562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x v="3"/>
    <n v="0.24063291139240506"/>
    <x v="68"/>
    <n v="111.82352941176471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x v="1"/>
    <n v="1.2374140625000001"/>
    <x v="69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x v="1"/>
    <n v="1.0806666666666667"/>
    <x v="70"/>
    <n v="85.315789473684205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x v="1"/>
    <n v="6.7033333333333331"/>
    <x v="71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6.609285714285714"/>
    <x v="39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x v="1"/>
    <n v="1.2246153846153847"/>
    <x v="72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x v="1"/>
    <n v="1.5057731958762886"/>
    <x v="73"/>
    <n v="85.917647058823533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0.78106590724165992"/>
    <x v="74"/>
    <n v="57.0029691211401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x v="0"/>
    <n v="0.46947368421052632"/>
    <x v="75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.008"/>
    <x v="76"/>
    <n v="41.018181818181816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x v="0"/>
    <n v="0.6959861591695502"/>
    <x v="77"/>
    <n v="48.004773269689736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x v="1"/>
    <n v="6.374545454545455"/>
    <x v="78"/>
    <n v="55.212598425196852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.253392857142857"/>
    <x v="79"/>
    <n v="92.109489051094897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x v="1"/>
    <n v="14.973000000000001"/>
    <x v="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x v="0"/>
    <n v="0.37590225563909774"/>
    <x v="81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.3236942675159236"/>
    <x v="82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.3122448979591836"/>
    <x v="83"/>
    <n v="90.563380281690144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x v="1"/>
    <n v="1.6763513513513513"/>
    <x v="84"/>
    <n v="61.10837438423645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x v="0"/>
    <n v="0.6198488664987406"/>
    <x v="85"/>
    <n v="83.022941970310384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x v="1"/>
    <n v="2.6074999999999999"/>
    <x v="86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2.5258823529411765"/>
    <x v="87"/>
    <n v="89.45833333333332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x v="0"/>
    <n v="0.7861538461538462"/>
    <x v="88"/>
    <n v="57.849056603773583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x v="0"/>
    <n v="0.48404406999351912"/>
    <x v="89"/>
    <n v="109.99705449189985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2.5887500000000001"/>
    <x v="90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x v="3"/>
    <n v="0.60548713235294116"/>
    <x v="91"/>
    <n v="107.99508196721311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x v="1"/>
    <n v="3.036896551724138"/>
    <x v="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x v="1"/>
    <n v="1.1299999999999999"/>
    <x v="11"/>
    <n v="37.666666666666664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x v="1"/>
    <n v="2.1737876614060259"/>
    <x v="92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x v="1"/>
    <n v="9.2669230769230762"/>
    <x v="86"/>
    <n v="106.61061946902655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x v="0"/>
    <n v="0.33692229038854804"/>
    <x v="93"/>
    <n v="27.009016393442622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x v="1"/>
    <n v="1.9672368421052631"/>
    <x v="55"/>
    <n v="91.16463414634147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x v="0"/>
    <n v="0.01"/>
    <x v="49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x v="1"/>
    <n v="10.214444444444444"/>
    <x v="55"/>
    <n v="56.054878048780488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x v="1"/>
    <n v="2.8167567567567566"/>
    <x v="94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x v="0"/>
    <n v="0.24610000000000001"/>
    <x v="95"/>
    <n v="66.513513513513516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.4314010067114094"/>
    <x v="96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x v="1"/>
    <n v="1.4454411764705883"/>
    <x v="97"/>
    <n v="103.46315789473684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x v="1"/>
    <n v="3.5912820512820511"/>
    <x v="98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x v="1"/>
    <n v="1.8648571428571428"/>
    <x v="99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x v="1"/>
    <n v="5.9526666666666666"/>
    <x v="100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0.5921153846153846"/>
    <x v="101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0.14962780898876404"/>
    <x v="102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x v="1"/>
    <n v="1.1995602605863191"/>
    <x v="103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2.6882978723404256"/>
    <x v="104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x v="1"/>
    <n v="3.7687878787878786"/>
    <x v="54"/>
    <n v="94.938931297709928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x v="1"/>
    <n v="7.2715789473684209"/>
    <x v="105"/>
    <n v="109.6507936507936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x v="0"/>
    <n v="0.87211757648470301"/>
    <x v="106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x v="0"/>
    <n v="0.88"/>
    <x v="107"/>
    <n v="86.794520547945211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x v="1"/>
    <n v="1.7393877551020409"/>
    <x v="108"/>
    <n v="30.992727272727272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1.1761111111111111"/>
    <x v="109"/>
    <n v="94.791044776119406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2.1496"/>
    <x v="110"/>
    <n v="69.7922077922077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x v="1"/>
    <n v="1.4949667110519307"/>
    <x v="111"/>
    <n v="63.00336700336700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x v="1"/>
    <n v="2.1933995584988963"/>
    <x v="112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x v="0"/>
    <n v="0.64367690058479532"/>
    <x v="113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x v="0"/>
    <n v="0.18622397298818233"/>
    <x v="114"/>
    <n v="49.987915407854985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x v="1"/>
    <n v="3.6776923076923076"/>
    <x v="115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.5990566037735849"/>
    <x v="80"/>
    <n v="47.083333333333336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x v="0"/>
    <n v="0.38633185349611543"/>
    <x v="116"/>
    <n v="89.944444444444443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x v="0"/>
    <n v="0.51421511627906979"/>
    <x v="117"/>
    <n v="78.96875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x v="3"/>
    <n v="0.60334277620396604"/>
    <x v="118"/>
    <n v="80.067669172932327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x v="3"/>
    <n v="3.2026936026936029E-2"/>
    <x v="12"/>
    <n v="86.47272727272726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x v="1"/>
    <n v="1.5546875"/>
    <x v="119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.0085974499089254"/>
    <x v="120"/>
    <n v="67.996725337699544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x v="1"/>
    <n v="1.1618181818181819"/>
    <x v="121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x v="1"/>
    <n v="3.1077777777777778"/>
    <x v="122"/>
    <n v="87.9559748427672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x v="0"/>
    <n v="0.89736683417085428"/>
    <x v="123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0.71272727272727276"/>
    <x v="124"/>
    <n v="46.905982905982903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x v="3"/>
    <n v="3.2862318840579711E-2"/>
    <x v="125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x v="1"/>
    <n v="2.617777777777778"/>
    <x v="126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x v="0"/>
    <n v="0.96"/>
    <x v="127"/>
    <n v="80.1391304347826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0.20896851248642778"/>
    <x v="128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2.2316363636363636"/>
    <x v="129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.0159097978227061"/>
    <x v="130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x v="1"/>
    <n v="2.3003999999999998"/>
    <x v="124"/>
    <n v="98.30769230769230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x v="1"/>
    <n v="1.355925925925926"/>
    <x v="131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.2909999999999999"/>
    <x v="18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x v="1"/>
    <n v="2.3651200000000001"/>
    <x v="132"/>
    <n v="76.989583333333329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x v="3"/>
    <n v="0.17249999999999999"/>
    <x v="133"/>
    <n v="29.764705882352942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x v="1"/>
    <n v="1.1249397590361445"/>
    <x v="134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x v="1"/>
    <n v="1.2102150537634409"/>
    <x v="3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2.1987096774193549"/>
    <x v="135"/>
    <n v="69.90769230769230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x v="0"/>
    <n v="0.01"/>
    <x v="49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x v="0"/>
    <n v="0.64166909620991253"/>
    <x v="50"/>
    <n v="60.011588275391958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4.2306746987951804"/>
    <x v="13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0.92984160506863778"/>
    <x v="137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x v="0"/>
    <n v="0.58756567425569173"/>
    <x v="138"/>
    <n v="95.042492917847028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x v="0"/>
    <n v="0.65022222222222226"/>
    <x v="139"/>
    <n v="75.968174204355108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x v="3"/>
    <n v="0.73939560439560437"/>
    <x v="140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x v="0"/>
    <n v="0.52666666666666662"/>
    <x v="141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.2095238095238097"/>
    <x v="142"/>
    <n v="113.1707317073170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x v="1"/>
    <n v="1.0001150627615063"/>
    <x v="143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x v="1"/>
    <n v="1.6231249999999999"/>
    <x v="55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0.78181818181818186"/>
    <x v="51"/>
    <n v="57.333333333333336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x v="1"/>
    <n v="1.4973770491803278"/>
    <x v="144"/>
    <n v="58.178343949044589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x v="1"/>
    <n v="2.5325714285714285"/>
    <x v="67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.0016943521594683"/>
    <x v="20"/>
    <n v="107.9906876790830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x v="1"/>
    <n v="1.2199004424778761"/>
    <x v="145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x v="1"/>
    <n v="1.3713265306122449"/>
    <x v="146"/>
    <n v="55.077868852459019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4.155384615384615"/>
    <x v="147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x v="0"/>
    <n v="0.3130913348946136"/>
    <x v="148"/>
    <n v="41.996858638743454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x v="1"/>
    <n v="4.240815450643777"/>
    <x v="149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x v="0"/>
    <n v="2.9388623072833599E-2"/>
    <x v="109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x v="0"/>
    <n v="0.1063265306122449"/>
    <x v="62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x v="0"/>
    <n v="0.82874999999999999"/>
    <x v="150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.6301447776628748"/>
    <x v="15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x v="1"/>
    <n v="8.9466666666666672"/>
    <x v="44"/>
    <n v="111.8333333333333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0.26191501103752757"/>
    <x v="152"/>
    <n v="41.999115044247787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x v="0"/>
    <n v="0.74834782608695649"/>
    <x v="153"/>
    <n v="110.05115089514067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x v="1"/>
    <n v="4.1647680412371137"/>
    <x v="154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x v="0"/>
    <n v="0.96208333333333329"/>
    <x v="155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x v="1"/>
    <n v="3.5771910112359548"/>
    <x v="156"/>
    <n v="45.005654509471306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x v="1"/>
    <n v="3.0845714285714285"/>
    <x v="15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x v="0"/>
    <n v="0.61802325581395345"/>
    <x v="158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x v="1"/>
    <n v="7.2232472324723247"/>
    <x v="159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0.69117647058823528"/>
    <x v="99"/>
    <n v="40.988372093023258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x v="1"/>
    <n v="2.9305555555555554"/>
    <x v="16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x v="0"/>
    <n v="0.71799999999999997"/>
    <x v="161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x v="0"/>
    <n v="0.31934684684684683"/>
    <x v="162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x v="1"/>
    <n v="2.2987375415282392"/>
    <x v="163"/>
    <n v="95.96671289875173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0.3201219512195122"/>
    <x v="164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x v="3"/>
    <n v="0.23525352848928385"/>
    <x v="165"/>
    <n v="102.0498866213152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x v="0"/>
    <n v="0.68594594594594593"/>
    <x v="3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x v="0"/>
    <n v="0.37952380952380954"/>
    <x v="99"/>
    <n v="37.069767441860463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x v="0"/>
    <n v="0.19992957746478873"/>
    <x v="166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x v="0"/>
    <n v="0.45636363636363636"/>
    <x v="167"/>
    <n v="46.338461538461537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x v="1"/>
    <n v="1.227605633802817"/>
    <x v="105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x v="1"/>
    <n v="3.61753164556962"/>
    <x v="168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x v="0"/>
    <n v="0.63146341463414635"/>
    <x v="16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2.9820475319926874"/>
    <x v="16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x v="0"/>
    <n v="9.5585443037974685E-2"/>
    <x v="170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0.5377777777777778"/>
    <x v="171"/>
    <n v="74.461538461538467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x v="0"/>
    <n v="0.02"/>
    <x v="49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x v="1"/>
    <n v="6.8119047619047617"/>
    <x v="144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x v="3"/>
    <n v="0.78831325301204824"/>
    <x v="17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1.3440792216817234"/>
    <x v="173"/>
    <n v="42.99977767896842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x v="0"/>
    <n v="3.372E-2"/>
    <x v="174"/>
    <n v="63.225000000000001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x v="1"/>
    <n v="4.3184615384615386"/>
    <x v="175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x v="3"/>
    <n v="0.38844444444444443"/>
    <x v="176"/>
    <n v="61.333333333333336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x v="1"/>
    <n v="4.2569999999999997"/>
    <x v="177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x v="1"/>
    <n v="1.0112239715591671"/>
    <x v="178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0.21188688946015424"/>
    <x v="179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x v="0"/>
    <n v="0.67425531914893622"/>
    <x v="31"/>
    <n v="28.044247787610619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0.9492337164750958"/>
    <x v="180"/>
    <n v="60.984615384615381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x v="1"/>
    <n v="1.5185185185185186"/>
    <x v="170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x v="1"/>
    <n v="1.9516382252559727"/>
    <x v="181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x v="1"/>
    <n v="10.231428571428571"/>
    <x v="34"/>
    <n v="86.812121212121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x v="0"/>
    <n v="3.8418367346938778E-2"/>
    <x v="182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x v="1"/>
    <n v="1.5507066557107643"/>
    <x v="183"/>
    <n v="103.97851239669421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x v="0"/>
    <n v="0.44753477588871715"/>
    <x v="18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2.1594736842105262"/>
    <x v="185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x v="1"/>
    <n v="3.3212709832134291"/>
    <x v="186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x v="0"/>
    <n v="8.4430379746835441E-2"/>
    <x v="68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x v="0"/>
    <n v="0.9862551440329218"/>
    <x v="187"/>
    <n v="54.993116108306566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x v="1"/>
    <n v="1.3797916666666667"/>
    <x v="188"/>
    <n v="47.992753623188406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0.93810996563573879"/>
    <x v="189"/>
    <n v="87.966702470461868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x v="1"/>
    <n v="4.0363930885529156"/>
    <x v="190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2.6017404129793511"/>
    <x v="191"/>
    <n v="29.999659863945578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x v="1"/>
    <n v="3.6663333333333332"/>
    <x v="19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1.687208538587849"/>
    <x v="19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x v="1"/>
    <n v="1.1990717911530093"/>
    <x v="194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1.936892523364486"/>
    <x v="195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4.2016666666666671"/>
    <x v="196"/>
    <n v="99.84158415841584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0.76708333333333334"/>
    <x v="109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x v="1"/>
    <n v="1.7126470588235294"/>
    <x v="45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x v="1"/>
    <n v="1.5789473684210527"/>
    <x v="197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.0908"/>
    <x v="46"/>
    <n v="54.906040268456373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0.41732558139534881"/>
    <x v="45"/>
    <n v="39.01086956521739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x v="0"/>
    <n v="0.10944303797468355"/>
    <x v="176"/>
    <n v="75.84210526315789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x v="1"/>
    <n v="1.593763440860215"/>
    <x v="198"/>
    <n v="45.05167173252279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4.2241666666666671"/>
    <x v="199"/>
    <n v="104.51546391752578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x v="0"/>
    <n v="0.97718749999999999"/>
    <x v="142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x v="1"/>
    <n v="4.1878911564625847"/>
    <x v="200"/>
    <n v="69.015695067264573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x v="1"/>
    <n v="1.0191632047477746"/>
    <x v="74"/>
    <n v="101.9768408551068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x v="1"/>
    <n v="1.2772619047619047"/>
    <x v="201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x v="1"/>
    <n v="4.4521739130434783"/>
    <x v="202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x v="1"/>
    <n v="5.6971428571428575"/>
    <x v="4"/>
    <n v="75.24528301886792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x v="1"/>
    <n v="5.0934482758620687"/>
    <x v="203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x v="1"/>
    <n v="3.2553333333333332"/>
    <x v="42"/>
    <n v="65.98648648648648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9.3261616161616168"/>
    <x v="204"/>
    <n v="98.013800424628457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x v="1"/>
    <n v="2.1133870967741935"/>
    <x v="205"/>
    <n v="60.105504587155963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x v="1"/>
    <n v="2.7332520325203253"/>
    <x v="206"/>
    <n v="26.000773395204948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x v="0"/>
    <n v="0.03"/>
    <x v="49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x v="0"/>
    <n v="0.54084507042253516"/>
    <x v="196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x v="1"/>
    <n v="6.2629999999999999"/>
    <x v="207"/>
    <n v="106.15254237288136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0.8902139917695473"/>
    <x v="208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x v="1"/>
    <n v="1.8489130434782608"/>
    <x v="39"/>
    <n v="96.647727272727266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.2016770186335404"/>
    <x v="209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x v="0"/>
    <n v="0.23390243902439026"/>
    <x v="27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x v="1"/>
    <n v="1.46"/>
    <x v="45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x v="1"/>
    <n v="2.6848000000000001"/>
    <x v="129"/>
    <n v="72.172043010752688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x v="1"/>
    <n v="5.9749999999999996"/>
    <x v="18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1.5769841269841269"/>
    <x v="210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x v="0"/>
    <n v="0.31201660735468567"/>
    <x v="211"/>
    <n v="57.93612334801762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x v="1"/>
    <n v="3.1341176470588237"/>
    <x v="3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x v="1"/>
    <n v="3.7089655172413791"/>
    <x v="134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3.6266447368421053"/>
    <x v="212"/>
    <n v="30.002721335268504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x v="1"/>
    <n v="1.2308163265306122"/>
    <x v="99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x v="0"/>
    <n v="0.76766756032171579"/>
    <x v="213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x v="1"/>
    <n v="2.3362012987012988"/>
    <x v="214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x v="1"/>
    <n v="1.8053333333333332"/>
    <x v="44"/>
    <n v="56.416666666666664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2.5262857142857142"/>
    <x v="215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0.27176538240368026"/>
    <x v="216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x v="2"/>
    <n v="1.2706571242680547E-2"/>
    <x v="217"/>
    <n v="32.01639344262294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3.0400978473581213"/>
    <x v="218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x v="1"/>
    <n v="1.3723076923076922"/>
    <x v="219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x v="0"/>
    <n v="0.32208333333333333"/>
    <x v="27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2.4151282051282053"/>
    <x v="220"/>
    <n v="81.198275862068968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x v="0"/>
    <n v="0.96799999999999997"/>
    <x v="221"/>
    <n v="40.030075187969928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x v="1"/>
    <n v="10.664285714285715"/>
    <x v="100"/>
    <n v="89.939759036144579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x v="1"/>
    <n v="3.2588888888888889"/>
    <x v="222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x v="1"/>
    <n v="1.7070000000000001"/>
    <x v="223"/>
    <n v="25.01098901098901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x v="1"/>
    <n v="5.8144"/>
    <x v="224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x v="0"/>
    <n v="0.91520972644376897"/>
    <x v="225"/>
    <n v="73.012609117361791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x v="1"/>
    <n v="1.0804761904761904"/>
    <x v="221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0.18728395061728395"/>
    <x v="226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x v="0"/>
    <n v="0.83193877551020412"/>
    <x v="227"/>
    <n v="61.765151515151516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x v="1"/>
    <n v="7.0633333333333335"/>
    <x v="228"/>
    <n v="25.027559055118111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x v="3"/>
    <n v="0.17446030330062445"/>
    <x v="229"/>
    <n v="106.28804347826087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x v="1"/>
    <n v="2.0973015873015872"/>
    <x v="230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x v="0"/>
    <n v="0.97785714285714287"/>
    <x v="231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x v="1"/>
    <n v="16.842500000000001"/>
    <x v="232"/>
    <n v="39.982195845697326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x v="0"/>
    <n v="0.54402135231316728"/>
    <x v="233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4.5661111111111108"/>
    <x v="37"/>
    <n v="76.81308411214953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x v="0"/>
    <n v="9.8219178082191785E-2"/>
    <x v="234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x v="3"/>
    <n v="0.16384615384615384"/>
    <x v="235"/>
    <n v="33.28125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x v="1"/>
    <n v="13.396666666666667"/>
    <x v="236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0.35650077760497667"/>
    <x v="237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x v="0"/>
    <n v="0.54950819672131146"/>
    <x v="63"/>
    <n v="88.2105263157894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x v="0"/>
    <n v="0.94236111111111109"/>
    <x v="238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x v="1"/>
    <n v="1.4391428571428571"/>
    <x v="239"/>
    <n v="69.958333333333329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x v="0"/>
    <n v="0.51421052631578945"/>
    <x v="240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x v="0"/>
    <n v="0.05"/>
    <x v="49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x v="1"/>
    <n v="13.446666666666667"/>
    <x v="241"/>
    <n v="41.023728813559323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0.31844940867279897"/>
    <x v="242"/>
    <n v="98.91428571428571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x v="0"/>
    <n v="0.82617647058823529"/>
    <x v="235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x v="1"/>
    <n v="5.4614285714285717"/>
    <x v="23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x v="1"/>
    <n v="2.8621428571428571"/>
    <x v="72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x v="0"/>
    <n v="7.9076923076923072E-2"/>
    <x v="243"/>
    <n v="73.428571428571431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x v="1"/>
    <n v="1.3213677811550153"/>
    <x v="244"/>
    <n v="65.96813353566008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x v="0"/>
    <n v="0.74077834179357027"/>
    <x v="245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x v="3"/>
    <n v="0.75292682926829269"/>
    <x v="51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0.20333333333333334"/>
    <x v="36"/>
    <n v="99.125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x v="1"/>
    <n v="2.0336507936507937"/>
    <x v="246"/>
    <n v="105.88429752066116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x v="1"/>
    <n v="3.1022842639593908"/>
    <x v="247"/>
    <n v="48.996525921966864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x v="1"/>
    <n v="3.9531818181818181"/>
    <x v="248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x v="1"/>
    <n v="2.9471428571428571"/>
    <x v="221"/>
    <n v="31.02255639097744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0.33894736842105261"/>
    <x v="249"/>
    <n v="103.87096774193549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x v="0"/>
    <n v="0.66677083333333331"/>
    <x v="250"/>
    <n v="59.268518518518519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x v="0"/>
    <n v="0.19227272727272726"/>
    <x v="141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x v="0"/>
    <n v="0.15842105263157893"/>
    <x v="68"/>
    <n v="53.117647058823529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x v="3"/>
    <n v="0.38702380952380955"/>
    <x v="251"/>
    <n v="50.796875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x v="0"/>
    <n v="9.5876777251184833E-2"/>
    <x v="175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0.94144366197183094"/>
    <x v="194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1.6656234096692113"/>
    <x v="252"/>
    <n v="37.998645510835914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x v="0"/>
    <n v="0.24134831460674158"/>
    <x v="150"/>
    <n v="82.615384615384613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1.6405633802816901"/>
    <x v="253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x v="0"/>
    <n v="0.90723076923076929"/>
    <x v="107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x v="0"/>
    <n v="0.46194444444444444"/>
    <x v="5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0.38538461538461538"/>
    <x v="254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x v="1"/>
    <n v="1.3356231003039514"/>
    <x v="255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x v="2"/>
    <n v="0.22896588486140726"/>
    <x v="57"/>
    <n v="101.7867298578199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.8495548961424333"/>
    <x v="256"/>
    <n v="45.003610108303249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x v="1"/>
    <n v="4.4372727272727275"/>
    <x v="257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1.999806763285024"/>
    <x v="258"/>
    <n v="88.076595744680844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1.2395833333333333"/>
    <x v="259"/>
    <n v="47.03557312252964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x v="1"/>
    <n v="1.8661329305135952"/>
    <x v="260"/>
    <n v="110.99550763701707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x v="1"/>
    <n v="1.1428538550057536"/>
    <x v="261"/>
    <n v="87.003066141042481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x v="0"/>
    <n v="0.97032531824611035"/>
    <x v="26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x v="1"/>
    <n v="1.2281904761904763"/>
    <x v="263"/>
    <n v="105.9945205479452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x v="1"/>
    <n v="1.7914326647564469"/>
    <x v="264"/>
    <n v="73.989349112426041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x v="3"/>
    <n v="0.79951577402787966"/>
    <x v="265"/>
    <n v="84.02004626060139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x v="0"/>
    <n v="0.94242587601078165"/>
    <x v="224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0.84669291338582675"/>
    <x v="266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x v="0"/>
    <n v="0.66521920668058454"/>
    <x v="267"/>
    <n v="97.146341463414629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x v="0"/>
    <n v="0.53922222222222227"/>
    <x v="98"/>
    <n v="33.013605442176868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x v="0"/>
    <n v="0.41983299595141699"/>
    <x v="268"/>
    <n v="99.950602409638549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0.14694796954314721"/>
    <x v="269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x v="0"/>
    <n v="0.34475"/>
    <x v="270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x v="1"/>
    <n v="14.007777777777777"/>
    <x v="271"/>
    <n v="66.0052356020942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x v="0"/>
    <n v="0.71770351758793971"/>
    <x v="272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x v="0"/>
    <n v="0.53074115044247783"/>
    <x v="273"/>
    <n v="103.96316359696641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x v="0"/>
    <n v="0.05"/>
    <x v="49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x v="1"/>
    <n v="1.2770715249662619"/>
    <x v="274"/>
    <n v="47.009935419771487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x v="0"/>
    <n v="0.34892857142857142"/>
    <x v="254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x v="1"/>
    <n v="4.105982142857143"/>
    <x v="275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x v="1"/>
    <n v="1.2373770491803278"/>
    <x v="175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x v="2"/>
    <n v="0.58973684210526311"/>
    <x v="99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0.36892473118279567"/>
    <x v="174"/>
    <n v="85.775000000000006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x v="1"/>
    <n v="1.8491304347826087"/>
    <x v="142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x v="0"/>
    <n v="0.11814432989690722"/>
    <x v="276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2.9870000000000001"/>
    <x v="27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.2635175879396985"/>
    <x v="278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x v="1"/>
    <n v="1.7356363636363636"/>
    <x v="39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x v="1"/>
    <n v="3.7175675675675675"/>
    <x v="27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x v="1"/>
    <n v="1.601923076923077"/>
    <x v="279"/>
    <n v="59.92805755395683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x v="1"/>
    <n v="16.163333333333334"/>
    <x v="129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x v="1"/>
    <n v="7.3343749999999996"/>
    <x v="19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x v="1"/>
    <n v="5.9211111111111112"/>
    <x v="196"/>
    <n v="105.524752475247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x v="0"/>
    <n v="0.18888888888888888"/>
    <x v="51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x v="1"/>
    <n v="2.7680769230769231"/>
    <x v="280"/>
    <n v="69.87378640776698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2.730185185185185"/>
    <x v="110"/>
    <n v="95.733766233766232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1.593633125556545"/>
    <x v="281"/>
    <n v="29.99748575259805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x v="0"/>
    <n v="0.67869978858350954"/>
    <x v="282"/>
    <n v="59.0119485294117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x v="1"/>
    <n v="15.915555555555555"/>
    <x v="283"/>
    <n v="84.75739644970414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x v="1"/>
    <n v="7.3018222222222224"/>
    <x v="284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x v="0"/>
    <n v="0.13185782556750297"/>
    <x v="165"/>
    <n v="50.05215419501134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0.54777777777777781"/>
    <x v="270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x v="1"/>
    <n v="3.6102941176470589"/>
    <x v="54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x v="0"/>
    <n v="0.10257545271629778"/>
    <x v="78"/>
    <n v="40.1417322834645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x v="0"/>
    <n v="0.13962962962962963"/>
    <x v="28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0.40444444444444444"/>
    <x v="9"/>
    <n v="66.18181818181818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.6032"/>
    <x v="286"/>
    <n v="47.714285714285715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x v="1"/>
    <n v="1.8394339622641509"/>
    <x v="287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x v="0"/>
    <n v="0.63769230769230767"/>
    <x v="109"/>
    <n v="86.611940298507463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2.2538095238095237"/>
    <x v="288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x v="1"/>
    <n v="1.7200961538461539"/>
    <x v="289"/>
    <n v="41.004167534903104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.4616709511568124"/>
    <x v="290"/>
    <n v="50.007915567282325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0.76423616236162362"/>
    <x v="291"/>
    <n v="96.96067415730337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x v="0"/>
    <n v="0.39261467889908258"/>
    <x v="292"/>
    <n v="100.93160377358491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x v="3"/>
    <n v="0.11270034843205574"/>
    <x v="293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x v="1"/>
    <n v="1.2211084337349398"/>
    <x v="294"/>
    <n v="87.979166666666671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x v="1"/>
    <n v="1.8654166666666667"/>
    <x v="126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7.27317880794702E-2"/>
    <x v="295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0.65642371234207963"/>
    <x v="296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2.2896178343949045"/>
    <x v="297"/>
    <n v="47.004903563255965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x v="1"/>
    <n v="4.6937499999999996"/>
    <x v="298"/>
    <n v="110.44117647058823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1.3011267605633803"/>
    <x v="1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x v="1"/>
    <n v="1.6705422993492407"/>
    <x v="299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x v="1"/>
    <n v="1.738641975308642"/>
    <x v="211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x v="1"/>
    <n v="7.1776470588235295"/>
    <x v="300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0.63850976361767731"/>
    <x v="30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x v="0"/>
    <n v="0.02"/>
    <x v="49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5.302222222222222"/>
    <x v="302"/>
    <n v="46.060200668896321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x v="0"/>
    <n v="0.40356164383561643"/>
    <x v="174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x v="0"/>
    <n v="0.86220633299284988"/>
    <x v="303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x v="1"/>
    <n v="3.1558486707566464"/>
    <x v="304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x v="0"/>
    <n v="0.89618243243243245"/>
    <x v="30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x v="1"/>
    <n v="1.8214503816793892"/>
    <x v="306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3.5588235294117645"/>
    <x v="307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x v="1"/>
    <n v="1.3183695652173912"/>
    <x v="110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x v="0"/>
    <n v="0.46315634218289087"/>
    <x v="308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x v="2"/>
    <n v="0.36132726089785294"/>
    <x v="309"/>
    <n v="49.98739873987398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1.0462820512820512"/>
    <x v="172"/>
    <n v="99.524390243902445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x v="1"/>
    <n v="6.6885714285714286"/>
    <x v="38"/>
    <n v="104.82089552238806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x v="2"/>
    <n v="0.62072823218997364"/>
    <x v="310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0.84699787460148779"/>
    <x v="311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x v="0"/>
    <n v="0.11059030837004405"/>
    <x v="312"/>
    <n v="30.02870813397129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x v="0"/>
    <n v="0.43838781575037145"/>
    <x v="313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0.55470588235294116"/>
    <x v="27"/>
    <n v="62.86666666666666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x v="0"/>
    <n v="0.57399511301160655"/>
    <x v="314"/>
    <n v="47.005002501250623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x v="1"/>
    <n v="1.2343497363796134"/>
    <x v="315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x v="1"/>
    <n v="1.2846"/>
    <x v="115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x v="0"/>
    <n v="0.63989361702127656"/>
    <x v="316"/>
    <n v="50.974576271186443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1.2729885057471264"/>
    <x v="317"/>
    <n v="54.02439024390243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x v="0"/>
    <n v="0.10638024357239513"/>
    <x v="318"/>
    <n v="97.055555555555557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x v="0"/>
    <n v="0.40470588235294119"/>
    <x v="100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2.8766666666666665"/>
    <x v="45"/>
    <n v="84.423913043478265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5.7294444444444448"/>
    <x v="3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x v="1"/>
    <n v="1.1290429799426933"/>
    <x v="320"/>
    <n v="77.996041171813147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x v="0"/>
    <n v="0.46387573964497042"/>
    <x v="321"/>
    <n v="62.967871485943775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x v="3"/>
    <n v="0.90675916230366493"/>
    <x v="322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0.67740740740740746"/>
    <x v="286"/>
    <n v="65.321428571428569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x v="1"/>
    <n v="1.9249019607843136"/>
    <x v="115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x v="0"/>
    <n v="0.82714285714285718"/>
    <x v="222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x v="0"/>
    <n v="0.54163920922570019"/>
    <x v="323"/>
    <n v="83.023989898989896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x v="3"/>
    <n v="0.16722222222222222"/>
    <x v="234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x v="1"/>
    <n v="1.168766404199475"/>
    <x v="324"/>
    <n v="103.98131932282546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x v="1"/>
    <n v="10.521538461538462"/>
    <x v="61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x v="1"/>
    <n v="1.2307407407407407"/>
    <x v="325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1.7863855421686747"/>
    <x v="326"/>
    <n v="60.02834008097166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x v="1"/>
    <n v="3.5528169014084505"/>
    <x v="327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1.6190634146341463"/>
    <x v="328"/>
    <n v="53.003513254551258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x v="0"/>
    <n v="0.24914285714285714"/>
    <x v="235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.9872222222222222"/>
    <x v="182"/>
    <n v="75.0419580419580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x v="3"/>
    <n v="0.34752688172043011"/>
    <x v="329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x v="1"/>
    <n v="1.7641935483870967"/>
    <x v="102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5.1138095238095236"/>
    <x v="73"/>
    <n v="63.170588235294119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x v="0"/>
    <n v="0.82044117647058823"/>
    <x v="129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0.24326030927835052"/>
    <x v="330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0.50482758620689661"/>
    <x v="331"/>
    <n v="75.01487603305784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x v="1"/>
    <n v="9.67"/>
    <x v="99"/>
    <n v="101.1976744186046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x v="0"/>
    <n v="0.04"/>
    <x v="49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x v="1"/>
    <n v="1.2284501347708894"/>
    <x v="332"/>
    <n v="29.001272669424118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x v="0"/>
    <n v="0.63437500000000002"/>
    <x v="249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0.56331688596491225"/>
    <x v="333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0.44074999999999998"/>
    <x v="334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1.1837253218884121"/>
    <x v="335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.041243169398907"/>
    <x v="336"/>
    <n v="94.97694704049844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0.26640000000000003"/>
    <x v="337"/>
    <n v="28.956521739130434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x v="1"/>
    <n v="3.5120118343195266"/>
    <x v="338"/>
    <n v="55.99339622641509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x v="0"/>
    <n v="0.90063492063492068"/>
    <x v="339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.7162500000000001"/>
    <x v="126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x v="1"/>
    <n v="1.4104655870445344"/>
    <x v="34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x v="0"/>
    <n v="0.30579449152542371"/>
    <x v="341"/>
    <n v="107.9140186915887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.0816455696202532"/>
    <x v="342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x v="1"/>
    <n v="1.3345505617977529"/>
    <x v="343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x v="1"/>
    <n v="1.8785106382978722"/>
    <x v="175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x v="1"/>
    <n v="3.32"/>
    <x v="344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x v="1"/>
    <n v="5.7521428571428572"/>
    <x v="27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x v="0"/>
    <n v="0.40500000000000003"/>
    <x v="3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x v="1"/>
    <n v="1.8442857142857143"/>
    <x v="122"/>
    <n v="64.9559748427672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x v="1"/>
    <n v="2.8580555555555556"/>
    <x v="345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x v="1"/>
    <n v="3.19"/>
    <x v="346"/>
    <n v="50.97422680412371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0.39234070221066319"/>
    <x v="347"/>
    <n v="104.94260869565217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x v="1"/>
    <n v="1.7814000000000001"/>
    <x v="88"/>
    <n v="84.028301886792448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x v="1"/>
    <n v="3.6515"/>
    <x v="23"/>
    <n v="102.85915492957747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.1394594594594594"/>
    <x v="57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0.29828720626631855"/>
    <x v="348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x v="0"/>
    <n v="0.54270588235294115"/>
    <x v="86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.3634156976744185"/>
    <x v="349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x v="1"/>
    <n v="5.1291666666666664"/>
    <x v="350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x v="1"/>
    <n v="1.0065116279069768"/>
    <x v="215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0.81348423194303154"/>
    <x v="351"/>
    <n v="103.98634590377114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x v="0"/>
    <n v="0.16404761904761905"/>
    <x v="352"/>
    <n v="76.555555555555557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x v="0"/>
    <n v="0.52774617067833696"/>
    <x v="353"/>
    <n v="87.06859205776173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x v="1"/>
    <n v="2.6020608108108108"/>
    <x v="354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0.30732891832229581"/>
    <x v="355"/>
    <n v="42.969135802469133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x v="0"/>
    <n v="0.13500000000000001"/>
    <x v="356"/>
    <n v="33.42857142857143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x v="1"/>
    <n v="1.7862556663644606"/>
    <x v="357"/>
    <n v="83.98294970161977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x v="1"/>
    <n v="2.2005660377358489"/>
    <x v="127"/>
    <n v="101.41739130434783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x v="1"/>
    <n v="1.015108695652174"/>
    <x v="72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x v="1"/>
    <n v="1.915"/>
    <x v="358"/>
    <n v="31.916666666666668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x v="1"/>
    <n v="3.0534683098591549"/>
    <x v="120"/>
    <n v="70.99345067539910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x v="3"/>
    <n v="0.23995287958115183"/>
    <x v="359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x v="1"/>
    <n v="7.2377777777777776"/>
    <x v="251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5.4736000000000002"/>
    <x v="360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4.1449999999999996"/>
    <x v="135"/>
    <n v="68.0205128205128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x v="0"/>
    <n v="9.0696409140369975E-3"/>
    <x v="71"/>
    <n v="30.8703703703703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x v="0"/>
    <n v="0.34173469387755101"/>
    <x v="53"/>
    <n v="27.908333333333335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x v="0"/>
    <n v="0.239488107549121"/>
    <x v="361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x v="0"/>
    <n v="0.48072649572649573"/>
    <x v="36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x v="0"/>
    <e v="#DIV/0!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x v="0"/>
    <n v="0.70145182291666663"/>
    <x v="363"/>
    <n v="59.990534521158132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.2992307692307694"/>
    <x v="129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x v="1"/>
    <n v="1.8032549019607844"/>
    <x v="364"/>
    <n v="99.963043478260872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x v="0"/>
    <n v="0.92320000000000002"/>
    <x v="197"/>
    <n v="111.6774193548387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x v="0"/>
    <n v="0.13901001112347053"/>
    <x v="365"/>
    <n v="36.014409221902014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9.2707777777777771"/>
    <x v="366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0.39857142857142858"/>
    <x v="161"/>
    <n v="44.0526315789473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x v="1"/>
    <n v="1.1222929936305732"/>
    <x v="36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x v="0"/>
    <n v="0.70925816023738875"/>
    <x v="36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x v="1"/>
    <n v="1.1908974358974358"/>
    <x v="54"/>
    <n v="70.908396946564892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x v="0"/>
    <n v="0.24017591339648173"/>
    <x v="369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x v="1"/>
    <n v="1.3931868131868133"/>
    <x v="370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0.39277108433734942"/>
    <x v="164"/>
    <n v="93.142857142857139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0.22439077144917088"/>
    <x v="371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x v="0"/>
    <n v="0.55779069767441858"/>
    <x v="221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x v="0"/>
    <n v="0.42523125996810207"/>
    <x v="372"/>
    <n v="63.03073286052009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x v="1"/>
    <n v="1.1200000000000001"/>
    <x v="373"/>
    <n v="84.717948717948715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x v="0"/>
    <n v="7.0681818181818179E-2"/>
    <x v="234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x v="1"/>
    <n v="1.0174563871693867"/>
    <x v="374"/>
    <n v="101.97518330513255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x v="1"/>
    <n v="4.2575000000000003"/>
    <x v="235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x v="1"/>
    <n v="1.4553947368421052"/>
    <x v="375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0.32453465346534655"/>
    <x v="271"/>
    <n v="85.806282722513089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7.003333333333333"/>
    <x v="121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x v="0"/>
    <n v="0.83904860392967939"/>
    <x v="376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x v="0"/>
    <n v="0.84190476190476193"/>
    <x v="377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.5595180722891566"/>
    <x v="98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x v="0"/>
    <n v="0.99619450317124736"/>
    <x v="378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x v="0"/>
    <n v="0.80300000000000005"/>
    <x v="175"/>
    <n v="90.337500000000006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x v="0"/>
    <n v="0.11254901960784314"/>
    <x v="352"/>
    <n v="63.77777777777777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0.91740952380952379"/>
    <x v="200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0.95521156936261387"/>
    <x v="379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x v="1"/>
    <n v="5.0287499999999996"/>
    <x v="105"/>
    <n v="63.857142857142854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x v="1"/>
    <n v="1.5924394463667819"/>
    <x v="380"/>
    <n v="82.99639314697925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0.15022446689113356"/>
    <x v="166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x v="1"/>
    <n v="4.820384615384615"/>
    <x v="381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x v="1"/>
    <n v="1.4996938775510205"/>
    <x v="382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x v="1"/>
    <n v="1.1722156398104266"/>
    <x v="383"/>
    <n v="94.044676806083643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0.37695968274950431"/>
    <x v="384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x v="0"/>
    <n v="0.72653061224489801"/>
    <x v="385"/>
    <n v="92.467532467532465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x v="1"/>
    <n v="2.6598113207547169"/>
    <x v="326"/>
    <n v="57.072874493927124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0.24205617977528091"/>
    <x v="386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x v="0"/>
    <n v="2.5064935064935064E-2"/>
    <x v="240"/>
    <n v="39.387755102040813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0.1632979976442874"/>
    <x v="80"/>
    <n v="77.022222222222226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x v="1"/>
    <n v="2.7650000000000001"/>
    <x v="286"/>
    <n v="92.166666666666671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x v="0"/>
    <n v="0.88803571428571426"/>
    <x v="387"/>
    <n v="61.00706319702602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x v="1"/>
    <n v="1.6357142857142857"/>
    <x v="39"/>
    <n v="78.06818181818181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x v="1"/>
    <n v="9.69"/>
    <x v="388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x v="1"/>
    <n v="2.7091376701966716"/>
    <x v="389"/>
    <n v="59.991289782244557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x v="1"/>
    <n v="2.8421355932203389"/>
    <x v="390"/>
    <n v="110.03018372703411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x v="3"/>
    <n v="0.04"/>
    <x v="49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x v="0"/>
    <n v="0.58632981676846196"/>
    <x v="391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x v="0"/>
    <n v="0.98511111111111116"/>
    <x v="45"/>
    <n v="96.369565217391298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0.43975381008206332"/>
    <x v="392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x v="1"/>
    <n v="1.5166315789473683"/>
    <x v="353"/>
    <n v="26.00722021660649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x v="1"/>
    <n v="2.2363492063492063"/>
    <x v="18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x v="1"/>
    <n v="2.3975"/>
    <x v="393"/>
    <n v="102.18852459016394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x v="1"/>
    <n v="1.9933333333333334"/>
    <x v="394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.373448275862069"/>
    <x v="105"/>
    <n v="63.222222222222221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x v="1"/>
    <n v="1.009696106362773"/>
    <x v="395"/>
    <n v="104.03228962818004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x v="1"/>
    <n v="7.9416000000000002"/>
    <x v="396"/>
    <n v="49.994334277620396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x v="1"/>
    <n v="3.6970000000000001"/>
    <x v="40"/>
    <n v="56.015151515151516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x v="0"/>
    <n v="0.12818181818181817"/>
    <x v="150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x v="1"/>
    <n v="1.3802702702702703"/>
    <x v="72"/>
    <n v="60.082352941176474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0.83813278008298753"/>
    <x v="397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x v="1"/>
    <n v="2.0460063224446787"/>
    <x v="398"/>
    <n v="53.99499443826474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x v="0"/>
    <n v="0.44344086021505374"/>
    <x v="95"/>
    <n v="111.45945945945945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.1860294117647059"/>
    <x v="146"/>
    <n v="60.92213114754098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x v="1"/>
    <n v="1.8603314917127072"/>
    <x v="399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x v="1"/>
    <n v="2.3733830845771142"/>
    <x v="400"/>
    <n v="80.993208828522924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3.0565384615384614"/>
    <x v="401"/>
    <n v="34.99596330275229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x v="0"/>
    <n v="0.94142857142857139"/>
    <x v="164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x v="3"/>
    <n v="0.54400000000000004"/>
    <x v="115"/>
    <n v="52.085106382978722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x v="1"/>
    <n v="1.1188059701492536"/>
    <x v="402"/>
    <n v="24.986666666666668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x v="1"/>
    <n v="3.6914814814814814"/>
    <x v="358"/>
    <n v="69.215277777777771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x v="0"/>
    <n v="0.62930372148859548"/>
    <x v="21"/>
    <n v="93.944444444444443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x v="0"/>
    <n v="0.6492783505154639"/>
    <x v="251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x v="3"/>
    <n v="0.18853658536585366"/>
    <x v="95"/>
    <n v="41.783783783783782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x v="0"/>
    <n v="0.1675440414507772"/>
    <x v="242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1.0111290322580646"/>
    <x v="215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x v="1"/>
    <n v="3.4150228310502282"/>
    <x v="403"/>
    <n v="48.003209242618745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x v="0"/>
    <n v="0.64016666666666666"/>
    <x v="83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x v="0"/>
    <n v="0.5208045977011494"/>
    <x v="344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3.2240211640211642"/>
    <x v="404"/>
    <n v="67.034103410341032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.1950810185185186"/>
    <x v="405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x v="1"/>
    <n v="1.4679775280898877"/>
    <x v="158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x v="1"/>
    <n v="9.5057142857142853"/>
    <x v="406"/>
    <n v="51.184615384615384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x v="0"/>
    <n v="0.72893617021276591"/>
    <x v="388"/>
    <n v="43.923076923076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x v="0"/>
    <n v="0.7900824873096447"/>
    <x v="407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x v="0"/>
    <n v="0.64721518987341775"/>
    <x v="408"/>
    <n v="50.127450980392155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0.82028169014084507"/>
    <x v="99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.376666666666667"/>
    <x v="408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x v="0"/>
    <n v="0.12910076530612244"/>
    <x v="259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x v="1"/>
    <n v="1.5484210526315789"/>
    <x v="409"/>
    <n v="47.0014977533699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7.0991735537190084E-2"/>
    <x v="144"/>
    <n v="71.127388535031841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x v="1"/>
    <n v="2.0852773826458035"/>
    <x v="410"/>
    <n v="89.99079189686924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x v="0"/>
    <n v="0.99683544303797467"/>
    <x v="236"/>
    <n v="43.032786885245905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x v="1"/>
    <n v="2.0159756097560977"/>
    <x v="411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x v="1"/>
    <n v="1.6209032258064515"/>
    <x v="412"/>
    <n v="73.004566210045667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x v="0"/>
    <n v="3.6436208125445471E-2"/>
    <x v="17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x v="0"/>
    <n v="0.05"/>
    <x v="49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x v="1"/>
    <n v="2.0663492063492064"/>
    <x v="346"/>
    <n v="67.103092783505161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x v="1"/>
    <n v="1.2823628691983122"/>
    <x v="413"/>
    <n v="79.978947368421046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x v="1"/>
    <n v="1.1966037735849056"/>
    <x v="408"/>
    <n v="62.176470588235297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x v="1"/>
    <n v="1.7073055242390078"/>
    <x v="414"/>
    <n v="53.005950297514879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x v="1"/>
    <n v="1.8721212121212121"/>
    <x v="3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x v="1"/>
    <n v="1.8838235294117647"/>
    <x v="415"/>
    <n v="40.03125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x v="1"/>
    <n v="1.3129869186046512"/>
    <x v="416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x v="1"/>
    <n v="2.8397435897435899"/>
    <x v="417"/>
    <n v="35.047468354430379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x v="1"/>
    <n v="1.2041999999999999"/>
    <x v="124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4.1905607476635511"/>
    <x v="418"/>
    <n v="27.998126756166094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x v="3"/>
    <n v="0.13853658536585367"/>
    <x v="27"/>
    <n v="75.73333333333333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x v="1"/>
    <n v="1.3943548387096774"/>
    <x v="325"/>
    <n v="45.026041666666664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1.74"/>
    <x v="150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x v="1"/>
    <n v="1.5549056603773586"/>
    <x v="419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x v="1"/>
    <n v="1.7044705882352942"/>
    <x v="73"/>
    <n v="85.22352941176470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x v="1"/>
    <n v="1.8951562500000001"/>
    <x v="202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x v="1"/>
    <n v="2.4971428571428573"/>
    <x v="12"/>
    <n v="63.563636363636363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x v="0"/>
    <n v="0.48860523665659616"/>
    <x v="420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x v="0"/>
    <n v="0.28461970393057684"/>
    <x v="355"/>
    <n v="86.044753086419746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x v="1"/>
    <n v="2.6802325581395348"/>
    <x v="5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6.1980078125000002"/>
    <x v="421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x v="0"/>
    <n v="3.1301587301587303E-2"/>
    <x v="251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x v="1"/>
    <n v="1.5992152704135738"/>
    <x v="422"/>
    <n v="55.99925733382844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x v="1"/>
    <n v="2.793921568627451"/>
    <x v="423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0.77373333333333338"/>
    <x v="197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2.0632812500000002"/>
    <x v="288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x v="1"/>
    <n v="6.9424999999999999"/>
    <x v="110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1.5178947368421052"/>
    <x v="87"/>
    <n v="30.041666666666668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x v="0"/>
    <n v="0.64582072176949945"/>
    <x v="424"/>
    <n v="73.968000000000004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x v="3"/>
    <n v="0.62873684210526315"/>
    <x v="215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x v="1"/>
    <n v="3.1039864864864866"/>
    <x v="425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x v="2"/>
    <n v="0.42859916782246882"/>
    <x v="426"/>
    <n v="111.1582733812949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x v="0"/>
    <n v="0.83119402985074631"/>
    <x v="339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0.78531302876480547"/>
    <x v="427"/>
    <n v="55.985524728588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x v="1"/>
    <n v="1.1409352517985611"/>
    <x v="428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x v="0"/>
    <n v="0.64537683358624176"/>
    <x v="429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0.79411764705882348"/>
    <x v="167"/>
    <n v="103.84615384615384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x v="0"/>
    <n v="0.11419117647058824"/>
    <x v="115"/>
    <n v="99.12765957446808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x v="2"/>
    <n v="0.56186046511627907"/>
    <x v="430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0.16501669449081802"/>
    <x v="431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.1996808510638297"/>
    <x v="346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x v="1"/>
    <n v="1.4545652173913044"/>
    <x v="30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x v="1"/>
    <n v="2.2138255033557046"/>
    <x v="432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x v="0"/>
    <n v="0.48396694214876035"/>
    <x v="433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x v="0"/>
    <n v="0.92911504424778757"/>
    <x v="434"/>
    <n v="37.999361294443261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x v="0"/>
    <n v="0.88599797365754818"/>
    <x v="435"/>
    <n v="29.9993138936535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x v="0"/>
    <n v="0.41399999999999998"/>
    <x v="6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x v="3"/>
    <n v="0.63056795131845844"/>
    <x v="419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x v="0"/>
    <n v="0.48482333607230893"/>
    <x v="436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x v="0"/>
    <n v="0.02"/>
    <x v="49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x v="0"/>
    <n v="0.88479410269445857"/>
    <x v="437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x v="1"/>
    <n v="1.2684"/>
    <x v="438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x v="1"/>
    <n v="23.388333333333332"/>
    <x v="439"/>
    <n v="59.970085470085472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x v="1"/>
    <n v="5.0838857142857146"/>
    <x v="440"/>
    <n v="58.9973474801061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x v="1"/>
    <n v="1.9147826086956521"/>
    <x v="441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0.42127533783783783"/>
    <x v="442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x v="0"/>
    <n v="8.2400000000000001E-2"/>
    <x v="443"/>
    <n v="58.85714285714285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0.60064638783269964"/>
    <x v="444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x v="0"/>
    <n v="0.47232808616404309"/>
    <x v="424"/>
    <n v="76.013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0.81736263736263737"/>
    <x v="385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x v="0"/>
    <n v="0.54187265917603"/>
    <x v="445"/>
    <n v="76.957446808510639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x v="0"/>
    <n v="0.97868131868131869"/>
    <x v="54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x v="0"/>
    <n v="0.77239999999999998"/>
    <x v="215"/>
    <n v="88.78160919540229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x v="0"/>
    <n v="0.33464735516372796"/>
    <x v="446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x v="1"/>
    <n v="2.3958823529411766"/>
    <x v="447"/>
    <n v="44.922794117647058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0.64032258064516134"/>
    <x v="270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x v="1"/>
    <n v="1.7615942028985507"/>
    <x v="448"/>
    <n v="29.009546539379475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x v="0"/>
    <n v="0.20338181818181819"/>
    <x v="70"/>
    <n v="73.5921052631578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x v="1"/>
    <n v="3.5864754098360656"/>
    <x v="449"/>
    <n v="107.9703886489821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x v="1"/>
    <n v="4.6885802469135802"/>
    <x v="450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.220563524590164"/>
    <x v="451"/>
    <n v="111.02236719478098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x v="0"/>
    <n v="0.55931783729156137"/>
    <x v="452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x v="0"/>
    <n v="0.43660714285714286"/>
    <x v="125"/>
    <n v="42.155172413793103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x v="3"/>
    <n v="0.33538371411833628"/>
    <x v="453"/>
    <n v="47.003284072249592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1.2297938144329896"/>
    <x v="269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x v="1"/>
    <n v="1.8974959871589085"/>
    <x v="454"/>
    <n v="101.0376068376068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0.83622641509433959"/>
    <x v="4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x v="3"/>
    <n v="0.17968844221105529"/>
    <x v="45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x v="1"/>
    <n v="10.365"/>
    <x v="456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x v="0"/>
    <n v="0.97405219780219776"/>
    <x v="457"/>
    <n v="47.993908629441627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0.86386203150461705"/>
    <x v="458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x v="1"/>
    <n v="1.5016666666666667"/>
    <x v="459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x v="1"/>
    <n v="3.5843478260869563"/>
    <x v="98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x v="1"/>
    <n v="5.4285714285714288"/>
    <x v="46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x v="0"/>
    <n v="0.67500714285714281"/>
    <x v="461"/>
    <n v="102.0529157667386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x v="1"/>
    <n v="1.9174666666666667"/>
    <x v="38"/>
    <n v="107.32089552238806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x v="1"/>
    <n v="9.32"/>
    <x v="462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x v="1"/>
    <n v="4.2927586206896553"/>
    <x v="463"/>
    <n v="71.137142857142862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x v="1"/>
    <n v="1.0065753424657535"/>
    <x v="464"/>
    <n v="106.4927536231884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x v="1"/>
    <n v="2.266111111111111"/>
    <x v="257"/>
    <n v="42.93684210526316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x v="1"/>
    <n v="1.4238"/>
    <x v="465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0.90633333333333332"/>
    <x v="385"/>
    <n v="70.623376623376629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x v="0"/>
    <n v="0.63966740576496672"/>
    <x v="466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x v="0"/>
    <n v="0.84131868131868137"/>
    <x v="467"/>
    <n v="96.91139240506329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x v="1"/>
    <n v="1.3393478260869565"/>
    <x v="468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x v="0"/>
    <n v="0.59042047531992692"/>
    <x v="469"/>
    <n v="108.98537682789652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x v="1"/>
    <n v="1.5280062063615205"/>
    <x v="470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4.466912114014252"/>
    <x v="471"/>
    <n v="65.004147943311438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x v="0"/>
    <n v="0.8439189189189189"/>
    <x v="75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0.03"/>
    <x v="49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x v="1"/>
    <n v="1.7502692307692307"/>
    <x v="472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x v="0"/>
    <n v="0.54137931034482756"/>
    <x v="100"/>
    <n v="56.746987951807228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x v="1"/>
    <n v="3.1187381703470032"/>
    <x v="473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.2278160919540231"/>
    <x v="220"/>
    <n v="92.08620689655173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x v="0"/>
    <n v="0.99026517383618151"/>
    <x v="474"/>
    <n v="82.98666666666666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.278468634686347"/>
    <x v="47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x v="1"/>
    <n v="1.5861643835616439"/>
    <x v="170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x v="1"/>
    <n v="7.0705882352941174"/>
    <x v="231"/>
    <n v="87.737226277372258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x v="1"/>
    <n v="1.4238775510204082"/>
    <x v="129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x v="1"/>
    <n v="1.4786046511627906"/>
    <x v="476"/>
    <n v="50.863999999999997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x v="0"/>
    <n v="0.20322580645161289"/>
    <x v="443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x v="1"/>
    <n v="18.40625"/>
    <x v="381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x v="1"/>
    <n v="1.6194202898550725"/>
    <x v="459"/>
    <n v="108.48543689320388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4.7282077922077921"/>
    <x v="477"/>
    <n v="101.98095238095237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x v="0"/>
    <n v="0.24466101694915254"/>
    <x v="478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x v="1"/>
    <n v="5.1764999999999999"/>
    <x v="144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2.4764285714285714"/>
    <x v="479"/>
    <n v="24.987387387387386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.0020481927710843"/>
    <x v="480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x v="1"/>
    <n v="1.53"/>
    <x v="300"/>
    <n v="85.829268292682926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0.37091954022988505"/>
    <x v="63"/>
    <n v="84.921052631578945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x v="3"/>
    <n v="4.3923948220064728E-2"/>
    <x v="101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x v="1"/>
    <n v="1.5650721649484536"/>
    <x v="481"/>
    <n v="25.00197628458498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x v="1"/>
    <n v="2.704081632653061"/>
    <x v="358"/>
    <n v="92.013888888888886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x v="1"/>
    <n v="1.3405952380952382"/>
    <x v="246"/>
    <n v="93.06611570247933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x v="0"/>
    <n v="0.50398033126293995"/>
    <x v="482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x v="3"/>
    <n v="0.88815837937384901"/>
    <x v="168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x v="1"/>
    <n v="1.65"/>
    <x v="483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x v="0"/>
    <n v="0.17499999999999999"/>
    <x v="234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x v="1"/>
    <n v="1.8566071428571429"/>
    <x v="393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x v="1"/>
    <n v="4.1266319444444441"/>
    <x v="130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0.90249999999999997"/>
    <x v="3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x v="0"/>
    <n v="0.91984615384615387"/>
    <x v="484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x v="1"/>
    <n v="5.2700632911392402"/>
    <x v="485"/>
    <n v="84.96632653061225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x v="1"/>
    <n v="3.1914285714285713"/>
    <x v="486"/>
    <n v="25.007462686567163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x v="1"/>
    <n v="3.5418867924528303"/>
    <x v="487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0.32896103896103895"/>
    <x v="226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.358918918918919"/>
    <x v="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x v="0"/>
    <n v="2.0843373493975904E-2"/>
    <x v="27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x v="0"/>
    <n v="0.61"/>
    <x v="271"/>
    <n v="31.93717277486911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0.30037735849056602"/>
    <x v="3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x v="1"/>
    <n v="11.791666666666666"/>
    <x v="406"/>
    <n v="108.84615384615384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x v="1"/>
    <n v="11.260833333333334"/>
    <x v="393"/>
    <n v="110.76229508196721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0.12923076923076923"/>
    <x v="68"/>
    <n v="29.647058823529413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x v="1"/>
    <n v="7.12"/>
    <x v="382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x v="0"/>
    <n v="0.30304347826086958"/>
    <x v="298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x v="1"/>
    <n v="2.1250896057347672"/>
    <x v="4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x v="1"/>
    <n v="2.2885714285714287"/>
    <x v="489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x v="3"/>
    <n v="0.34959979476654696"/>
    <x v="490"/>
    <n v="110.97231270358306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x v="1"/>
    <n v="1.5729069767441861"/>
    <x v="491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x v="0"/>
    <n v="0.01"/>
    <x v="49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x v="1"/>
    <n v="2.3230555555555554"/>
    <x v="492"/>
    <n v="30.974074074074075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x v="3"/>
    <n v="0.92448275862068963"/>
    <x v="493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x v="1"/>
    <n v="2.5670212765957445"/>
    <x v="231"/>
    <n v="88.065693430656935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1.6847017045454546"/>
    <x v="494"/>
    <n v="37.005616224648989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x v="1"/>
    <n v="1.6657777777777778"/>
    <x v="495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7.7207692307692311"/>
    <x v="496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x v="1"/>
    <n v="4.0685714285714285"/>
    <x v="493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x v="1"/>
    <n v="5.6420608108108112"/>
    <x v="497"/>
    <n v="110.0164690382081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x v="0"/>
    <n v="0.6842686567164179"/>
    <x v="498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x v="0"/>
    <n v="0.34351966873706002"/>
    <x v="155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x v="1"/>
    <n v="6.5545454545454547"/>
    <x v="499"/>
    <n v="86.867469879518069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x v="1"/>
    <n v="1.7725714285714285"/>
    <x v="16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x v="1"/>
    <n v="1.1317857142857144"/>
    <x v="500"/>
    <n v="26.97021276595744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x v="1"/>
    <n v="7.2818181818181822"/>
    <x v="496"/>
    <n v="54.121621621621621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x v="1"/>
    <n v="2.0833333333333335"/>
    <x v="40"/>
    <n v="41.035353535353536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0.31171232876712329"/>
    <x v="501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0.56967078189300413"/>
    <x v="502"/>
    <n v="107.93762183235867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2.31"/>
    <x v="503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x v="0"/>
    <n v="0.86867834394904464"/>
    <x v="504"/>
    <n v="31.995894428152493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.7074418604651163"/>
    <x v="505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x v="3"/>
    <n v="0.49446428571428569"/>
    <x v="150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x v="1"/>
    <n v="1.1335962566844919"/>
    <x v="506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x v="1"/>
    <n v="1.9055555555555554"/>
    <x v="507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x v="1"/>
    <n v="1.355"/>
    <x v="373"/>
    <n v="86.858974358974365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x v="0"/>
    <n v="0.10297872340425532"/>
    <x v="234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x v="0"/>
    <n v="0.65544223826714798"/>
    <x v="508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x v="0"/>
    <n v="0.49026652452025588"/>
    <x v="103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x v="1"/>
    <n v="7.8792307692307695"/>
    <x v="5"/>
    <n v="58.867816091954026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x v="0"/>
    <n v="0.80306347746090156"/>
    <x v="509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x v="1"/>
    <n v="1.0629411764705883"/>
    <x v="55"/>
    <n v="33.054878048780488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x v="3"/>
    <n v="0.50735632183908042"/>
    <x v="75"/>
    <n v="78.821428571428569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x v="1"/>
    <n v="2.153137254901961"/>
    <x v="510"/>
    <n v="68.204968944099377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.4122972972972974"/>
    <x v="18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x v="1"/>
    <n v="1.1533745781777278"/>
    <x v="511"/>
    <n v="30.996070133010882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.9311940298507462"/>
    <x v="78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x v="1"/>
    <n v="7.2973333333333334"/>
    <x v="512"/>
    <n v="52.879227053140099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x v="0"/>
    <n v="0.99663398692810456"/>
    <x v="513"/>
    <n v="71.00582072176949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x v="2"/>
    <n v="0.88166666666666671"/>
    <x v="249"/>
    <n v="102.38709677419355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x v="0"/>
    <n v="0.37233333333333335"/>
    <x v="430"/>
    <n v="74.466666666666669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x v="3"/>
    <n v="0.30540075309306081"/>
    <x v="260"/>
    <n v="51.00988319856244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x v="0"/>
    <n v="0.25714285714285712"/>
    <x v="514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x v="0"/>
    <n v="0.34"/>
    <x v="243"/>
    <n v="97.142857142857139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x v="1"/>
    <n v="11.859090909090909"/>
    <x v="483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x v="1"/>
    <n v="1.2539393939393939"/>
    <x v="46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x v="0"/>
    <n v="0.14394366197183098"/>
    <x v="249"/>
    <n v="32.967741935483872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x v="0"/>
    <n v="0.54807692307692313"/>
    <x v="373"/>
    <n v="54.807692307692307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.0963157894736841"/>
    <x v="51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x v="1"/>
    <n v="1.8847058823529412"/>
    <x v="246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x v="0"/>
    <n v="0.87008284023668636"/>
    <x v="516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x v="0"/>
    <n v="0.01"/>
    <x v="49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x v="1"/>
    <n v="2.0291304347826089"/>
    <x v="88"/>
    <n v="44.028301886792455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.9703225806451612"/>
    <x v="23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1.07"/>
    <x v="517"/>
    <n v="28.012875536480685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x v="1"/>
    <n v="2.6873076923076922"/>
    <x v="205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x v="0"/>
    <n v="0.50845360824742269"/>
    <x v="109"/>
    <n v="73.611940298507463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x v="1"/>
    <n v="11.802857142857142"/>
    <x v="70"/>
    <n v="108.71052631578948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x v="1"/>
    <n v="2.64"/>
    <x v="177"/>
    <n v="42.97674418604651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x v="0"/>
    <n v="0.30442307692307691"/>
    <x v="161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x v="0"/>
    <n v="0.62880681818181816"/>
    <x v="51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1.9312499999999999"/>
    <x v="394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x v="0"/>
    <n v="0.77102702702702708"/>
    <x v="89"/>
    <n v="105.0368188512518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x v="1"/>
    <n v="2.2552763819095478"/>
    <x v="519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x v="1"/>
    <n v="2.3940625"/>
    <x v="520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x v="0"/>
    <n v="0.921875"/>
    <x v="521"/>
    <n v="81.944444444444443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x v="1"/>
    <n v="1.3023333333333333"/>
    <x v="236"/>
    <n v="64.049180327868854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x v="1"/>
    <n v="6.1521739130434785"/>
    <x v="221"/>
    <n v="106.39097744360902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x v="1"/>
    <n v="3.687953216374269"/>
    <x v="522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x v="1"/>
    <n v="10.948571428571428"/>
    <x v="464"/>
    <n v="111.07246376811594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x v="0"/>
    <n v="0.50662921348314605"/>
    <x v="523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8.0060000000000002"/>
    <x v="524"/>
    <n v="43.043010752688176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x v="1"/>
    <n v="2.9128571428571428"/>
    <x v="155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3.4996666666666667"/>
    <x v="525"/>
    <n v="89.991428571428571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x v="1"/>
    <n v="3.5707317073170732"/>
    <x v="526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x v="1"/>
    <n v="1.2648941176470587"/>
    <x v="527"/>
    <n v="83.996875000000003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x v="1"/>
    <n v="3.875"/>
    <x v="144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4.5703571428571426"/>
    <x v="346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2.6669565217391304"/>
    <x v="17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0.69"/>
    <x v="131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x v="0"/>
    <n v="0.51343749999999999"/>
    <x v="110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1.1710526315789473E-2"/>
    <x v="528"/>
    <n v="64.727272727272734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x v="1"/>
    <n v="1.089773429454171"/>
    <x v="529"/>
    <n v="24.998110087408456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3.1517592592592591"/>
    <x v="265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.5769117647058823"/>
    <x v="34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.5380821917808218"/>
    <x v="530"/>
    <n v="94.352941176470594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x v="0"/>
    <n v="0.89738979118329465"/>
    <x v="531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x v="0"/>
    <n v="0.75135802469135804"/>
    <x v="115"/>
    <n v="64.74468085106383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x v="1"/>
    <n v="8.5288135593220336"/>
    <x v="532"/>
    <n v="84.0066777963272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x v="1"/>
    <n v="1.3890625000000001"/>
    <x v="210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x v="1"/>
    <n v="1.9018181818181819"/>
    <x v="144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1.0024333619948409"/>
    <x v="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x v="1"/>
    <n v="1.4275824175824177"/>
    <x v="287"/>
    <n v="83.81290322580645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x v="1"/>
    <n v="5.6313333333333331"/>
    <x v="227"/>
    <n v="63.99242424242424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x v="0"/>
    <n v="0.30715909090909088"/>
    <x v="254"/>
    <n v="81.909090909090907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0.99397727272727276"/>
    <x v="115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x v="1"/>
    <n v="1.9754935622317598"/>
    <x v="534"/>
    <n v="101.98449039881831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x v="1"/>
    <n v="5.085"/>
    <x v="44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x v="1"/>
    <n v="2.3774468085106384"/>
    <x v="46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x v="1"/>
    <n v="3.3846875000000001"/>
    <x v="535"/>
    <n v="62.970930232558139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x v="1"/>
    <n v="1.3308955223880596"/>
    <x v="253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x v="0"/>
    <n v="0.01"/>
    <x v="49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x v="1"/>
    <n v="2.0779999999999998"/>
    <x v="415"/>
    <n v="77.92499999999999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x v="0"/>
    <n v="0.51122448979591839"/>
    <x v="249"/>
    <n v="80.8064516129032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x v="1"/>
    <n v="6.5205847953216374"/>
    <x v="50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1.1363099415204678"/>
    <x v="536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x v="1"/>
    <n v="1.0237606837606839"/>
    <x v="15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x v="1"/>
    <n v="3.5658333333333334"/>
    <x v="1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1.3986792452830188"/>
    <x v="537"/>
    <n v="32.94666666666666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0.69450000000000001"/>
    <x v="164"/>
    <n v="79.37142857142856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x v="0"/>
    <n v="0.35534246575342465"/>
    <x v="377"/>
    <n v="41.174603174603178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x v="1"/>
    <n v="2.5165000000000002"/>
    <x v="167"/>
    <n v="77.430769230769229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.0587500000000001"/>
    <x v="25"/>
    <n v="57.159509202453989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x v="1"/>
    <n v="1.8742857142857143"/>
    <x v="72"/>
    <n v="77.17647058823529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x v="1"/>
    <n v="3.8678571428571429"/>
    <x v="538"/>
    <n v="24.953917050691246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x v="1"/>
    <n v="3.4707142857142856"/>
    <x v="503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1.8582098765432098"/>
    <x v="539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x v="3"/>
    <n v="0.43241247264770238"/>
    <x v="540"/>
    <n v="88.023385300668153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1.6243749999999999"/>
    <x v="402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.8484285714285715"/>
    <x v="105"/>
    <n v="102.6904761904761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x v="0"/>
    <n v="0.23703520691785052"/>
    <x v="541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x v="0"/>
    <n v="0.89870129870129867"/>
    <x v="246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x v="1"/>
    <n v="2.7260419580419581"/>
    <x v="542"/>
    <n v="84.013793103448279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x v="1"/>
    <n v="1.7004255319148935"/>
    <x v="543"/>
    <n v="98.66666666666667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.8828503562945369"/>
    <x v="544"/>
    <n v="42.007419183889773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3.4693532338308457"/>
    <x v="545"/>
    <n v="32.002753556677376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0.6917721518987342"/>
    <x v="109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x v="0"/>
    <n v="0.25433734939759034"/>
    <x v="176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0.77400977995110021"/>
    <x v="546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x v="0"/>
    <n v="0.37481481481481482"/>
    <x v="65"/>
    <n v="84.333333333333329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x v="1"/>
    <n v="5.4379999999999997"/>
    <x v="4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.2852189349112426"/>
    <x v="547"/>
    <n v="79.992129246064621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x v="0"/>
    <n v="0.38948339483394834"/>
    <x v="15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x v="1"/>
    <n v="3.7"/>
    <x v="175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x v="1"/>
    <n v="2.3791176470588233"/>
    <x v="548"/>
    <n v="41.91191709844559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x v="0"/>
    <n v="0.64036299765807958"/>
    <x v="549"/>
    <n v="57.992576882290564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x v="1"/>
    <n v="1.1827777777777777"/>
    <x v="550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x v="0"/>
    <n v="0.84824037184594958"/>
    <x v="551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x v="0"/>
    <n v="0.29346153846153844"/>
    <x v="249"/>
    <n v="73.838709677419359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x v="1"/>
    <n v="2.0989655172413793"/>
    <x v="552"/>
    <n v="41.979310344827589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x v="1"/>
    <n v="1.697857142857143"/>
    <x v="393"/>
    <n v="77.93442622950819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.1595907738095239"/>
    <x v="553"/>
    <n v="106.0197278911564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2.5859999999999999"/>
    <x v="34"/>
    <n v="47.018181818181816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2.3058333333333332"/>
    <x v="554"/>
    <n v="76.01648351648351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.2821428571428573"/>
    <x v="134"/>
    <n v="54.120603015075375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x v="1"/>
    <n v="1.8870588235294117"/>
    <x v="75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6.9511889862327911E-2"/>
    <x v="37"/>
    <n v="103.81308411214954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x v="1"/>
    <n v="7.7443434343434348"/>
    <x v="555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x v="0"/>
    <n v="0.27693181818181817"/>
    <x v="11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x v="0"/>
    <n v="0.52479620323841425"/>
    <x v="556"/>
    <n v="76.978705978705975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x v="1"/>
    <n v="4.0709677419354842"/>
    <x v="300"/>
    <n v="102.60162601626017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x v="0"/>
    <n v="0.02"/>
    <x v="49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x v="1"/>
    <n v="1.5617857142857143"/>
    <x v="122"/>
    <n v="55.006289308176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x v="1"/>
    <n v="2.5242857142857145"/>
    <x v="460"/>
    <n v="32.127272727272725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x v="2"/>
    <n v="1.729268292682927E-2"/>
    <x v="443"/>
    <n v="50.642857142857146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0.12230769230769231"/>
    <x v="3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1.6398734177215191"/>
    <x v="64"/>
    <n v="54.89406779661016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x v="1"/>
    <n v="1.6298181818181818"/>
    <x v="27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0.20252747252747252"/>
    <x v="142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x v="1"/>
    <n v="3.1924083769633507"/>
    <x v="557"/>
    <n v="30.9989832231825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4.7894444444444444"/>
    <x v="175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x v="3"/>
    <n v="0.19556634304207121"/>
    <x v="102"/>
    <n v="102.07770270270271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x v="1"/>
    <n v="1.9894827586206896"/>
    <x v="558"/>
    <n v="24.976190476190474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x v="1"/>
    <n v="7.95"/>
    <x v="55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x v="0"/>
    <n v="0.50621082621082625"/>
    <x v="560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0.57437499999999997"/>
    <x v="56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x v="1"/>
    <n v="1.5562827640984909"/>
    <x v="562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0.36297297297297298"/>
    <x v="550"/>
    <n v="25.826923076923077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x v="2"/>
    <n v="0.58250000000000002"/>
    <x v="11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x v="1"/>
    <n v="2.3739473684210526"/>
    <x v="388"/>
    <n v="57.82692307692308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0.58750000000000002"/>
    <x v="537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x v="1"/>
    <n v="1.8256603773584905"/>
    <x v="563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7.5436408977556111E-3"/>
    <x v="63"/>
    <n v="31.84210526315789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x v="1"/>
    <n v="1.7595330739299611"/>
    <x v="564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x v="1"/>
    <n v="2.3788235294117648"/>
    <x v="174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x v="1"/>
    <n v="4.8805076142131982"/>
    <x v="565"/>
    <n v="84.006989951944078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2.2406666666666668"/>
    <x v="167"/>
    <n v="103.41538461538461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x v="0"/>
    <n v="0.18126436781609195"/>
    <x v="27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x v="0"/>
    <n v="0.45847222222222223"/>
    <x v="95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x v="1"/>
    <n v="1.1731541218637993"/>
    <x v="566"/>
    <n v="51.995234312946785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x v="1"/>
    <n v="2.173090909090909"/>
    <x v="229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x v="1"/>
    <n v="1.1228571428571428"/>
    <x v="72"/>
    <n v="46.235294117647058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x v="0"/>
    <n v="0.72518987341772156"/>
    <x v="19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x v="1"/>
    <n v="2.1230434782608696"/>
    <x v="358"/>
    <n v="33.909722222222221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x v="1"/>
    <n v="2.3974657534246577"/>
    <x v="567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x v="1"/>
    <n v="1.8193548387096774"/>
    <x v="339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.6413114754098361"/>
    <x v="227"/>
    <n v="75.84848484848484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x v="0"/>
    <n v="1.6375968992248063E-2"/>
    <x v="356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x v="3"/>
    <n v="0.49643859649122807"/>
    <x v="568"/>
    <n v="86.9784836065573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x v="1"/>
    <n v="1.0970652173913042"/>
    <x v="87"/>
    <n v="105.13541666666667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0.49217948717948717"/>
    <x v="109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x v="2"/>
    <n v="0.62232323232323228"/>
    <x v="569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x v="0"/>
    <n v="0.1305813953488372"/>
    <x v="373"/>
    <n v="71.987179487179489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x v="0"/>
    <n v="0.64635416666666667"/>
    <x v="109"/>
    <n v="92.611940298507463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.5958666666666668"/>
    <x v="493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x v="0"/>
    <n v="0.81420000000000003"/>
    <x v="570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0.32444767441860467"/>
    <x v="57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9.9141184124918666E-2"/>
    <x v="483"/>
    <n v="84.187845303867405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x v="0"/>
    <n v="0.26694444444444443"/>
    <x v="171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x v="3"/>
    <n v="0.62957446808510642"/>
    <x v="415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1.6135593220338984"/>
    <x v="84"/>
    <n v="46.89655172413792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x v="0"/>
    <n v="0.05"/>
    <x v="49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x v="1"/>
    <n v="10.969379310344827"/>
    <x v="572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x v="3"/>
    <n v="0.70094158075601376"/>
    <x v="428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0.6"/>
    <x v="356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3.6709859154929578"/>
    <x v="573"/>
    <n v="101.023255813953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x v="1"/>
    <n v="11.09"/>
    <x v="175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x v="0"/>
    <n v="0.19028784648187633"/>
    <x v="268"/>
    <n v="43.00963855421687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.2687755102040816"/>
    <x v="54"/>
    <n v="94.91603053435115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x v="1"/>
    <n v="7.3463636363636367"/>
    <x v="192"/>
    <n v="72.151785714285708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x v="0"/>
    <n v="4.5731034482758622E-2"/>
    <x v="406"/>
    <n v="51.007692307692309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x v="0"/>
    <n v="0.85054545454545449"/>
    <x v="12"/>
    <n v="85.054545454545448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x v="1"/>
    <n v="1.1929824561403508"/>
    <x v="287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.9602777777777778"/>
    <x v="574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x v="0"/>
    <n v="0.84694915254237291"/>
    <x v="493"/>
    <n v="43.833333333333336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3.5578378378378379"/>
    <x v="287"/>
    <n v="84.92903225806451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x v="1"/>
    <n v="3.8640909090909092"/>
    <x v="512"/>
    <n v="41.067632850241544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x v="1"/>
    <n v="7.9223529411764702"/>
    <x v="242"/>
    <n v="54.971428571428568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x v="1"/>
    <n v="1.3703393665158372"/>
    <x v="575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3.3820833333333336"/>
    <x v="493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x v="1"/>
    <n v="1.0822784810126582"/>
    <x v="576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x v="0"/>
    <n v="0.60757639620653314"/>
    <x v="577"/>
    <n v="97.069023569023571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x v="0"/>
    <n v="0.27725490196078434"/>
    <x v="3"/>
    <n v="58.91666666666666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2.283934426229508"/>
    <x v="578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x v="0"/>
    <n v="0.21615194054500414"/>
    <x v="526"/>
    <n v="103.873015873015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x v="1"/>
    <n v="3.73875"/>
    <x v="235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x v="1"/>
    <n v="1.5492592592592593"/>
    <x v="18"/>
    <n v="61.970370370370368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3.2214999999999998"/>
    <x v="382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x v="0"/>
    <n v="0.73957142857142855"/>
    <x v="109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8.641"/>
    <x v="45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.432624584717608"/>
    <x v="579"/>
    <n v="84.96945812807881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x v="0"/>
    <n v="0.40281762295081969"/>
    <x v="580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x v="1"/>
    <n v="1.7822388059701493"/>
    <x v="581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x v="0"/>
    <n v="0.84930555555555554"/>
    <x v="51"/>
    <n v="81.533333333333331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1.4593648334624323"/>
    <x v="582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1.5246153846153847"/>
    <x v="345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x v="0"/>
    <n v="0.67129542790152408"/>
    <x v="583"/>
    <n v="25.99841089670828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x v="0"/>
    <n v="0.40307692307692305"/>
    <x v="45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x v="1"/>
    <n v="2.1679032258064517"/>
    <x v="584"/>
    <n v="28.002083333333335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0.52117021276595743"/>
    <x v="251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4.9958333333333336"/>
    <x v="31"/>
    <n v="53.053097345132741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0.87679487179487181"/>
    <x v="251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x v="1"/>
    <n v="1.131734693877551"/>
    <x v="585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x v="1"/>
    <n v="4.2654838709677421"/>
    <x v="227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x v="3"/>
    <n v="0.77632653061224488"/>
    <x v="51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0.52496810772501767"/>
    <x v="586"/>
    <n v="87.972684085510693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1.5746762589928058"/>
    <x v="587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x v="0"/>
    <n v="0.72939393939393937"/>
    <x v="19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x v="3"/>
    <n v="0.60565789473684206"/>
    <x v="27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x v="0"/>
    <n v="0.5679129129129129"/>
    <x v="82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0.56542754275427543"/>
    <x v="588"/>
    <n v="55.98841354723708"/>
    <x v="1"/>
    <s v="USD"/>
    <n v="1467176400"/>
    <n v="1467781200"/>
    <b v="0"/>
    <b v="0"/>
    <s v="food/food trucks"/>
    <x v="0"/>
    <s v="food trucks"/>
  </r>
  <r>
    <m/>
    <m/>
    <m/>
    <m/>
    <n v="42748055"/>
    <x v="4"/>
    <m/>
    <x v="589"/>
    <m/>
    <x v="7"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x v="0"/>
    <n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n v="1467781200"/>
    <b v="0"/>
    <b v="0"/>
    <s v="food/food trucks"/>
    <x v="0"/>
    <x v="0"/>
  </r>
  <r>
    <m/>
    <m/>
    <m/>
    <m/>
    <n v="42748055"/>
    <x v="4"/>
    <m/>
    <m/>
    <m/>
    <x v="7"/>
    <m/>
    <m/>
    <m/>
    <m/>
    <m/>
    <m/>
    <x v="9"/>
    <x v="24"/>
  </r>
  <r>
    <m/>
    <m/>
    <m/>
    <m/>
    <m/>
    <x v="4"/>
    <m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B9B07-B199-401E-BA3D-645056488D5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:G1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avgSubtotal="1">
      <items count="6">
        <item x="3"/>
        <item x="0"/>
        <item x="2"/>
        <item x="1"/>
        <item x="4"/>
        <item t="avg"/>
      </items>
    </pivotField>
    <pivotField showAll="0"/>
    <pivotField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5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615E3-938A-4575-9860-AE8AFED110B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A5534-299C-4A37-A392-9BB4E3A281F3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4" hier="18" name="[Range].[Parent_category].[All]" cap="All"/>
    <pageField fld="0" hier="20" name="[Range].[Date_created_convertion (Year)].[All]" cap="All"/>
  </pageFields>
  <dataFields count="1">
    <dataField name="Count of outcome" fld="3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abSelected="1" topLeftCell="G1" zoomScaleNormal="100" workbookViewId="0">
      <selection activeCell="Q1" sqref="Q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4.375" customWidth="1"/>
    <col min="7" max="7" width="14.625" customWidth="1"/>
    <col min="8" max="9" width="19.875" customWidth="1"/>
    <col min="12" max="12" width="15.5" bestFit="1" customWidth="1"/>
    <col min="13" max="13" width="11.125" bestFit="1" customWidth="1"/>
    <col min="14" max="14" width="27.125" bestFit="1" customWidth="1"/>
    <col min="15" max="15" width="27.125" customWidth="1"/>
    <col min="18" max="18" width="28" bestFit="1" customWidth="1"/>
    <col min="19" max="19" width="15.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6" t="s">
        <v>2065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4">
        <f>E2/D2</f>
        <v>0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s="7" t="s">
        <v>2032</v>
      </c>
      <c r="T2" t="s">
        <v>2033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4">
        <f t="shared" ref="G3:G66" si="0">E3/D3</f>
        <v>10.4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1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s="7" t="s">
        <v>2034</v>
      </c>
      <c r="T3" t="s">
        <v>2035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4">
        <f t="shared" si="0"/>
        <v>1.3147878228782288</v>
      </c>
      <c r="H4">
        <v>1425</v>
      </c>
      <c r="I4" s="5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1">
        <f t="shared" si="2"/>
        <v>41597.25</v>
      </c>
      <c r="P4" t="b">
        <v>0</v>
      </c>
      <c r="Q4" t="b">
        <v>0</v>
      </c>
      <c r="R4" t="s">
        <v>28</v>
      </c>
      <c r="S4" s="7" t="s">
        <v>2036</v>
      </c>
      <c r="T4" t="s">
        <v>2037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4">
        <f t="shared" si="0"/>
        <v>0.58976190476190471</v>
      </c>
      <c r="H5">
        <v>24</v>
      </c>
      <c r="I5" s="5">
        <f t="shared" ref="I5:I68" si="3"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s="7" t="s">
        <v>2034</v>
      </c>
      <c r="T5" t="s">
        <v>2035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4">
        <f t="shared" si="0"/>
        <v>0.69276315789473686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1">
        <f t="shared" si="2"/>
        <v>43489.25</v>
      </c>
      <c r="P6" t="b">
        <v>0</v>
      </c>
      <c r="Q6" t="b">
        <v>0</v>
      </c>
      <c r="R6" t="s">
        <v>33</v>
      </c>
      <c r="S6" s="7" t="s">
        <v>2038</v>
      </c>
      <c r="T6" t="s">
        <v>2039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4">
        <f t="shared" si="0"/>
        <v>1.7361842105263159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s="7" t="s">
        <v>2038</v>
      </c>
      <c r="T7" t="s">
        <v>2039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4">
        <f t="shared" si="0"/>
        <v>0.20961538461538462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s="7" t="s">
        <v>2040</v>
      </c>
      <c r="T8" t="s">
        <v>2041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4">
        <f t="shared" si="0"/>
        <v>3.2757777777777779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s="7" t="s">
        <v>2038</v>
      </c>
      <c r="T9" t="s">
        <v>2039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4">
        <f t="shared" si="0"/>
        <v>0.19932788374205268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s="7" t="s">
        <v>2038</v>
      </c>
      <c r="T10" t="s">
        <v>2039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4">
        <f t="shared" si="0"/>
        <v>0.51741935483870971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s="7" t="s">
        <v>2034</v>
      </c>
      <c r="T11" t="s">
        <v>2042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4">
        <f t="shared" si="0"/>
        <v>2.6611538461538462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s="7" t="s">
        <v>2040</v>
      </c>
      <c r="T12" t="s">
        <v>2043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4">
        <f t="shared" si="0"/>
        <v>0.48095238095238096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s="7" t="s">
        <v>2038</v>
      </c>
      <c r="T13" t="s">
        <v>2039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4">
        <f t="shared" si="0"/>
        <v>0.89349206349206345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s="7" t="s">
        <v>2040</v>
      </c>
      <c r="T14" t="s">
        <v>2043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4">
        <f t="shared" si="0"/>
        <v>2.4511904761904764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s="7" t="s">
        <v>2034</v>
      </c>
      <c r="T15" t="s">
        <v>2044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4">
        <f t="shared" si="0"/>
        <v>0.66769503546099296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s="7" t="s">
        <v>2034</v>
      </c>
      <c r="T16" t="s">
        <v>2044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4">
        <f t="shared" si="0"/>
        <v>0.47307881773399013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s="7" t="s">
        <v>2036</v>
      </c>
      <c r="T17" t="s">
        <v>2045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4">
        <f t="shared" si="0"/>
        <v>6.4947058823529416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s="7" t="s">
        <v>2046</v>
      </c>
      <c r="T18" t="s">
        <v>2047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4">
        <f t="shared" si="0"/>
        <v>1.5939125295508274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s="7" t="s">
        <v>2040</v>
      </c>
      <c r="T19" t="s">
        <v>2048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4">
        <f t="shared" si="0"/>
        <v>0.66912087912087914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s="7" t="s">
        <v>2038</v>
      </c>
      <c r="T20" t="s">
        <v>2039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4">
        <f t="shared" si="0"/>
        <v>0.48529600000000001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s="7" t="s">
        <v>2038</v>
      </c>
      <c r="T21" t="s">
        <v>2039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4">
        <f t="shared" si="0"/>
        <v>1.1224279210925645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s="7" t="s">
        <v>2040</v>
      </c>
      <c r="T22" t="s">
        <v>2043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4">
        <f t="shared" si="0"/>
        <v>0.40992553191489361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s="7" t="s">
        <v>2038</v>
      </c>
      <c r="T23" t="s">
        <v>2039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4">
        <f t="shared" si="0"/>
        <v>1.2807106598984772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s="7" t="s">
        <v>2038</v>
      </c>
      <c r="T24" t="s">
        <v>2039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4">
        <f t="shared" si="0"/>
        <v>3.3204444444444445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s="7" t="s">
        <v>2040</v>
      </c>
      <c r="T25" t="s">
        <v>2041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4">
        <f t="shared" si="0"/>
        <v>1.1283225108225108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s="7" t="s">
        <v>2036</v>
      </c>
      <c r="T26" t="s">
        <v>2045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4">
        <f t="shared" si="0"/>
        <v>2.1643636363636363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s="7" t="s">
        <v>2049</v>
      </c>
      <c r="T27" t="s">
        <v>2050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4">
        <f t="shared" si="0"/>
        <v>0.4819906976744186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s="7" t="s">
        <v>2038</v>
      </c>
      <c r="T28" t="s">
        <v>2039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4">
        <f t="shared" si="0"/>
        <v>0.79949999999999999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s="7" t="s">
        <v>2034</v>
      </c>
      <c r="T29" t="s">
        <v>2035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4">
        <f t="shared" si="0"/>
        <v>1.0522553516819573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s="7" t="s">
        <v>2038</v>
      </c>
      <c r="T30" t="s">
        <v>2039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4">
        <f t="shared" si="0"/>
        <v>3.2889978213507627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s="7" t="s">
        <v>2040</v>
      </c>
      <c r="T31" t="s">
        <v>2051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4">
        <f t="shared" si="0"/>
        <v>1.606111111111111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s="7" t="s">
        <v>2040</v>
      </c>
      <c r="T32" t="s">
        <v>2048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4">
        <f t="shared" si="0"/>
        <v>3.1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s="7" t="s">
        <v>2049</v>
      </c>
      <c r="T33" t="s">
        <v>2050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4">
        <f t="shared" si="0"/>
        <v>0.86807920792079207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s="7" t="s">
        <v>2040</v>
      </c>
      <c r="T34" t="s">
        <v>2041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4">
        <f t="shared" si="0"/>
        <v>3.7782071713147412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s="7" t="s">
        <v>2038</v>
      </c>
      <c r="T35" t="s">
        <v>2039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4">
        <f t="shared" si="0"/>
        <v>1.5080645161290323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s="7" t="s">
        <v>2040</v>
      </c>
      <c r="T36" t="s">
        <v>2041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4">
        <f t="shared" si="0"/>
        <v>1.5030119521912351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s="7" t="s">
        <v>2040</v>
      </c>
      <c r="T37" t="s">
        <v>2043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4">
        <f t="shared" si="0"/>
        <v>1.572857142857143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s="7" t="s">
        <v>2038</v>
      </c>
      <c r="T38" t="s">
        <v>2039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4">
        <f t="shared" si="0"/>
        <v>1.3998765432098765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s="7" t="s">
        <v>2046</v>
      </c>
      <c r="T39" t="s">
        <v>2052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4">
        <f t="shared" si="0"/>
        <v>3.2532258064516131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s="7" t="s">
        <v>2053</v>
      </c>
      <c r="T40" t="s">
        <v>2054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4">
        <f t="shared" si="0"/>
        <v>0.50777777777777777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s="7" t="s">
        <v>2038</v>
      </c>
      <c r="T41" t="s">
        <v>2039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4">
        <f t="shared" si="0"/>
        <v>1.6906818181818182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s="7" t="s">
        <v>2036</v>
      </c>
      <c r="T42" t="s">
        <v>2045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4">
        <f t="shared" si="0"/>
        <v>2.1292857142857144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s="7" t="s">
        <v>2034</v>
      </c>
      <c r="T43" t="s">
        <v>2035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4">
        <f t="shared" si="0"/>
        <v>4.4394444444444447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s="7" t="s">
        <v>2032</v>
      </c>
      <c r="T44" t="s">
        <v>2033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4">
        <f t="shared" si="0"/>
        <v>1.859390243902439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s="7" t="s">
        <v>2046</v>
      </c>
      <c r="T45" t="s">
        <v>2055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4">
        <f t="shared" si="0"/>
        <v>6.5881249999999998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s="7" t="s">
        <v>2046</v>
      </c>
      <c r="T46" t="s">
        <v>2052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4">
        <f t="shared" si="0"/>
        <v>0.4768421052631579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s="7" t="s">
        <v>2038</v>
      </c>
      <c r="T47" t="s">
        <v>2039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4">
        <f t="shared" si="0"/>
        <v>1.1478378378378378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s="7" t="s">
        <v>2034</v>
      </c>
      <c r="T48" t="s">
        <v>2035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4">
        <f t="shared" si="0"/>
        <v>4.7526666666666664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s="7" t="s">
        <v>2038</v>
      </c>
      <c r="T49" t="s">
        <v>2039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4">
        <f t="shared" si="0"/>
        <v>3.86972972972973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s="7" t="s">
        <v>2038</v>
      </c>
      <c r="T50" t="s">
        <v>2039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4">
        <f t="shared" si="0"/>
        <v>1.89625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s="7" t="s">
        <v>2034</v>
      </c>
      <c r="T51" t="s">
        <v>2035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4">
        <f t="shared" si="0"/>
        <v>0.02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s="7" t="s">
        <v>2034</v>
      </c>
      <c r="T52" t="s">
        <v>2056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4">
        <f t="shared" si="0"/>
        <v>0.91867805186590767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s="7" t="s">
        <v>2036</v>
      </c>
      <c r="T53" t="s">
        <v>2045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4">
        <f t="shared" si="0"/>
        <v>0.34152777777777776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s="7" t="s">
        <v>2038</v>
      </c>
      <c r="T54" t="s">
        <v>2039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4">
        <f t="shared" si="0"/>
        <v>1.4040909090909091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s="7" t="s">
        <v>2040</v>
      </c>
      <c r="T55" t="s">
        <v>2043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4">
        <f t="shared" si="0"/>
        <v>0.89866666666666661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s="7" t="s">
        <v>2036</v>
      </c>
      <c r="T56" t="s">
        <v>2045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4">
        <f t="shared" si="0"/>
        <v>1.7796969696969698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s="7" t="s">
        <v>2034</v>
      </c>
      <c r="T57" t="s">
        <v>2057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4">
        <f t="shared" si="0"/>
        <v>1.436625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s="7" t="s">
        <v>2036</v>
      </c>
      <c r="T58" t="s">
        <v>2045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4">
        <f t="shared" si="0"/>
        <v>2.1527586206896552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s="7" t="s">
        <v>2049</v>
      </c>
      <c r="T59" t="s">
        <v>2050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4">
        <f t="shared" si="0"/>
        <v>2.2711111111111113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s="7" t="s">
        <v>2038</v>
      </c>
      <c r="T60" t="s">
        <v>2039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4">
        <f t="shared" si="0"/>
        <v>2.7507142857142859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s="7" t="s">
        <v>2038</v>
      </c>
      <c r="T61" t="s">
        <v>2039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4">
        <f t="shared" si="0"/>
        <v>1.4437048832271762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s="7" t="s">
        <v>2038</v>
      </c>
      <c r="T62" t="s">
        <v>2039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4">
        <f t="shared" si="0"/>
        <v>0.92745983935742971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s="7" t="s">
        <v>2038</v>
      </c>
      <c r="T63" t="s">
        <v>2039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4">
        <f t="shared" si="0"/>
        <v>7.226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s="7" t="s">
        <v>2036</v>
      </c>
      <c r="T64" t="s">
        <v>2037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4">
        <f t="shared" si="0"/>
        <v>0.11851063829787234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s="7" t="s">
        <v>2038</v>
      </c>
      <c r="T65" t="s">
        <v>2039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4">
        <f t="shared" si="0"/>
        <v>0.97642857142857142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s="7" t="s">
        <v>2036</v>
      </c>
      <c r="T66" t="s">
        <v>2037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4">
        <f t="shared" ref="G67:G130" si="4">E67/D67</f>
        <v>2.3614754098360655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5">(((L67/60)/60)/24)+DATE(1970,1,1)</f>
        <v>40570.25</v>
      </c>
      <c r="O67" s="11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s="7" t="s">
        <v>2038</v>
      </c>
      <c r="T67" t="s">
        <v>2039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4">
        <f t="shared" si="4"/>
        <v>0.45068965517241377</v>
      </c>
      <c r="H68">
        <v>12</v>
      </c>
      <c r="I68" s="5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5"/>
        <v>42102.208333333328</v>
      </c>
      <c r="O68" s="11">
        <f t="shared" si="6"/>
        <v>42107.208333333328</v>
      </c>
      <c r="P68" t="b">
        <v>0</v>
      </c>
      <c r="Q68" t="b">
        <v>1</v>
      </c>
      <c r="R68" t="s">
        <v>33</v>
      </c>
      <c r="S68" s="7" t="s">
        <v>2038</v>
      </c>
      <c r="T68" t="s">
        <v>2039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4">
        <f t="shared" si="4"/>
        <v>1.6238567493112948</v>
      </c>
      <c r="H69">
        <v>4065</v>
      </c>
      <c r="I69" s="5">
        <f t="shared" ref="I69:I132" si="7"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5"/>
        <v>40203.25</v>
      </c>
      <c r="O69" s="11">
        <f t="shared" si="6"/>
        <v>40208.25</v>
      </c>
      <c r="P69" t="b">
        <v>0</v>
      </c>
      <c r="Q69" t="b">
        <v>1</v>
      </c>
      <c r="R69" t="s">
        <v>65</v>
      </c>
      <c r="S69" s="7" t="s">
        <v>2036</v>
      </c>
      <c r="T69" t="s">
        <v>2045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4">
        <f t="shared" si="4"/>
        <v>2.5452631578947367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5"/>
        <v>42943.208333333328</v>
      </c>
      <c r="O70" s="11">
        <f t="shared" si="6"/>
        <v>42990.208333333328</v>
      </c>
      <c r="P70" t="b">
        <v>0</v>
      </c>
      <c r="Q70" t="b">
        <v>1</v>
      </c>
      <c r="R70" t="s">
        <v>33</v>
      </c>
      <c r="S70" s="7" t="s">
        <v>2038</v>
      </c>
      <c r="T70" t="s">
        <v>2039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4">
        <f t="shared" si="4"/>
        <v>0.24063291139240506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5"/>
        <v>40531.25</v>
      </c>
      <c r="O71" s="11">
        <f t="shared" si="6"/>
        <v>40565.25</v>
      </c>
      <c r="P71" t="b">
        <v>0</v>
      </c>
      <c r="Q71" t="b">
        <v>0</v>
      </c>
      <c r="R71" t="s">
        <v>33</v>
      </c>
      <c r="S71" s="7" t="s">
        <v>2038</v>
      </c>
      <c r="T71" t="s">
        <v>2039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4">
        <f t="shared" si="4"/>
        <v>1.2374140625000001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5"/>
        <v>40484.208333333336</v>
      </c>
      <c r="O72" s="11">
        <f t="shared" si="6"/>
        <v>40533.25</v>
      </c>
      <c r="P72" t="b">
        <v>0</v>
      </c>
      <c r="Q72" t="b">
        <v>1</v>
      </c>
      <c r="R72" t="s">
        <v>33</v>
      </c>
      <c r="S72" s="7" t="s">
        <v>2038</v>
      </c>
      <c r="T72" t="s">
        <v>2039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4">
        <f t="shared" si="4"/>
        <v>1.0806666666666667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5"/>
        <v>43799.25</v>
      </c>
      <c r="O73" s="11">
        <f t="shared" si="6"/>
        <v>43803.25</v>
      </c>
      <c r="P73" t="b">
        <v>0</v>
      </c>
      <c r="Q73" t="b">
        <v>0</v>
      </c>
      <c r="R73" t="s">
        <v>33</v>
      </c>
      <c r="S73" s="7" t="s">
        <v>2038</v>
      </c>
      <c r="T73" t="s">
        <v>2039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4">
        <f t="shared" si="4"/>
        <v>6.7033333333333331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5"/>
        <v>42186.208333333328</v>
      </c>
      <c r="O74" s="11">
        <f t="shared" si="6"/>
        <v>42222.208333333328</v>
      </c>
      <c r="P74" t="b">
        <v>0</v>
      </c>
      <c r="Q74" t="b">
        <v>0</v>
      </c>
      <c r="R74" t="s">
        <v>71</v>
      </c>
      <c r="S74" s="7" t="s">
        <v>2040</v>
      </c>
      <c r="T74" t="s">
        <v>2048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4">
        <f t="shared" si="4"/>
        <v>6.609285714285714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5"/>
        <v>42701.25</v>
      </c>
      <c r="O75" s="11">
        <f t="shared" si="6"/>
        <v>42704.25</v>
      </c>
      <c r="P75" t="b">
        <v>0</v>
      </c>
      <c r="Q75" t="b">
        <v>0</v>
      </c>
      <c r="R75" t="s">
        <v>159</v>
      </c>
      <c r="S75" s="7" t="s">
        <v>2034</v>
      </c>
      <c r="T75" t="s">
        <v>2057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4">
        <f t="shared" si="4"/>
        <v>1.2246153846153847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5"/>
        <v>42456.208333333328</v>
      </c>
      <c r="O76" s="11">
        <f t="shared" si="6"/>
        <v>42457.208333333328</v>
      </c>
      <c r="P76" t="b">
        <v>0</v>
      </c>
      <c r="Q76" t="b">
        <v>0</v>
      </c>
      <c r="R76" t="s">
        <v>148</v>
      </c>
      <c r="S76" s="7" t="s">
        <v>2034</v>
      </c>
      <c r="T76" t="s">
        <v>2056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4">
        <f t="shared" si="4"/>
        <v>1.5057731958762886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5"/>
        <v>43296.208333333328</v>
      </c>
      <c r="O77" s="11">
        <f t="shared" si="6"/>
        <v>43304.208333333328</v>
      </c>
      <c r="P77" t="b">
        <v>0</v>
      </c>
      <c r="Q77" t="b">
        <v>0</v>
      </c>
      <c r="R77" t="s">
        <v>122</v>
      </c>
      <c r="S77" s="7" t="s">
        <v>2053</v>
      </c>
      <c r="T77" t="s">
        <v>2054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4">
        <f t="shared" si="4"/>
        <v>0.78106590724165992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5"/>
        <v>42027.25</v>
      </c>
      <c r="O78" s="11">
        <f t="shared" si="6"/>
        <v>42076.208333333328</v>
      </c>
      <c r="P78" t="b">
        <v>1</v>
      </c>
      <c r="Q78" t="b">
        <v>1</v>
      </c>
      <c r="R78" t="s">
        <v>33</v>
      </c>
      <c r="S78" s="7" t="s">
        <v>2038</v>
      </c>
      <c r="T78" t="s">
        <v>2039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4">
        <f t="shared" si="4"/>
        <v>0.46947368421052632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5"/>
        <v>40448.208333333336</v>
      </c>
      <c r="O79" s="11">
        <f t="shared" si="6"/>
        <v>40462.208333333336</v>
      </c>
      <c r="P79" t="b">
        <v>0</v>
      </c>
      <c r="Q79" t="b">
        <v>1</v>
      </c>
      <c r="R79" t="s">
        <v>71</v>
      </c>
      <c r="S79" s="7" t="s">
        <v>2040</v>
      </c>
      <c r="T79" t="s">
        <v>2048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4">
        <f t="shared" si="4"/>
        <v>3.008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5"/>
        <v>43206.208333333328</v>
      </c>
      <c r="O80" s="11">
        <f t="shared" si="6"/>
        <v>43207.208333333328</v>
      </c>
      <c r="P80" t="b">
        <v>0</v>
      </c>
      <c r="Q80" t="b">
        <v>0</v>
      </c>
      <c r="R80" t="s">
        <v>206</v>
      </c>
      <c r="S80" s="7" t="s">
        <v>2046</v>
      </c>
      <c r="T80" t="s">
        <v>2058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4">
        <f t="shared" si="4"/>
        <v>0.6959861591695502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5"/>
        <v>43267.208333333328</v>
      </c>
      <c r="O81" s="11">
        <f t="shared" si="6"/>
        <v>43272.208333333328</v>
      </c>
      <c r="P81" t="b">
        <v>0</v>
      </c>
      <c r="Q81" t="b">
        <v>0</v>
      </c>
      <c r="R81" t="s">
        <v>33</v>
      </c>
      <c r="S81" s="7" t="s">
        <v>2038</v>
      </c>
      <c r="T81" t="s">
        <v>2039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4">
        <f t="shared" si="4"/>
        <v>6.374545454545455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5"/>
        <v>42976.208333333328</v>
      </c>
      <c r="O82" s="11">
        <f t="shared" si="6"/>
        <v>43006.208333333328</v>
      </c>
      <c r="P82" t="b">
        <v>0</v>
      </c>
      <c r="Q82" t="b">
        <v>0</v>
      </c>
      <c r="R82" t="s">
        <v>89</v>
      </c>
      <c r="S82" s="7" t="s">
        <v>2049</v>
      </c>
      <c r="T82" t="s">
        <v>2050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4">
        <f t="shared" si="4"/>
        <v>2.253392857142857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5"/>
        <v>43062.25</v>
      </c>
      <c r="O83" s="11">
        <f t="shared" si="6"/>
        <v>43087.25</v>
      </c>
      <c r="P83" t="b">
        <v>0</v>
      </c>
      <c r="Q83" t="b">
        <v>0</v>
      </c>
      <c r="R83" t="s">
        <v>23</v>
      </c>
      <c r="S83" s="7" t="s">
        <v>2034</v>
      </c>
      <c r="T83" t="s">
        <v>2035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4">
        <f t="shared" si="4"/>
        <v>14.973000000000001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5"/>
        <v>43482.25</v>
      </c>
      <c r="O84" s="11">
        <f t="shared" si="6"/>
        <v>43489.25</v>
      </c>
      <c r="P84" t="b">
        <v>0</v>
      </c>
      <c r="Q84" t="b">
        <v>1</v>
      </c>
      <c r="R84" t="s">
        <v>89</v>
      </c>
      <c r="S84" s="7" t="s">
        <v>2049</v>
      </c>
      <c r="T84" t="s">
        <v>2050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4">
        <f t="shared" si="4"/>
        <v>0.37590225563909774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5"/>
        <v>42579.208333333328</v>
      </c>
      <c r="O85" s="11">
        <f t="shared" si="6"/>
        <v>42601.208333333328</v>
      </c>
      <c r="P85" t="b">
        <v>0</v>
      </c>
      <c r="Q85" t="b">
        <v>0</v>
      </c>
      <c r="R85" t="s">
        <v>50</v>
      </c>
      <c r="S85" s="7" t="s">
        <v>2034</v>
      </c>
      <c r="T85" t="s">
        <v>2042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4">
        <f t="shared" si="4"/>
        <v>1.3236942675159236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5"/>
        <v>41118.208333333336</v>
      </c>
      <c r="O86" s="11">
        <f t="shared" si="6"/>
        <v>41128.208333333336</v>
      </c>
      <c r="P86" t="b">
        <v>0</v>
      </c>
      <c r="Q86" t="b">
        <v>0</v>
      </c>
      <c r="R86" t="s">
        <v>65</v>
      </c>
      <c r="S86" s="7" t="s">
        <v>2036</v>
      </c>
      <c r="T86" t="s">
        <v>2045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4">
        <f t="shared" si="4"/>
        <v>1.3122448979591836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5"/>
        <v>40797.208333333336</v>
      </c>
      <c r="O87" s="11">
        <f t="shared" si="6"/>
        <v>40805.208333333336</v>
      </c>
      <c r="P87" t="b">
        <v>0</v>
      </c>
      <c r="Q87" t="b">
        <v>0</v>
      </c>
      <c r="R87" t="s">
        <v>60</v>
      </c>
      <c r="S87" s="7" t="s">
        <v>2034</v>
      </c>
      <c r="T87" t="s">
        <v>2044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4">
        <f t="shared" si="4"/>
        <v>1.6763513513513513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5"/>
        <v>42128.208333333328</v>
      </c>
      <c r="O88" s="11">
        <f t="shared" si="6"/>
        <v>42141.208333333328</v>
      </c>
      <c r="P88" t="b">
        <v>1</v>
      </c>
      <c r="Q88" t="b">
        <v>0</v>
      </c>
      <c r="R88" t="s">
        <v>33</v>
      </c>
      <c r="S88" s="7" t="s">
        <v>2038</v>
      </c>
      <c r="T88" t="s">
        <v>2039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4">
        <f t="shared" si="4"/>
        <v>0.6198488664987406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5"/>
        <v>40610.25</v>
      </c>
      <c r="O89" s="11">
        <f t="shared" si="6"/>
        <v>40621.208333333336</v>
      </c>
      <c r="P89" t="b">
        <v>0</v>
      </c>
      <c r="Q89" t="b">
        <v>1</v>
      </c>
      <c r="R89" t="s">
        <v>23</v>
      </c>
      <c r="S89" s="7" t="s">
        <v>2034</v>
      </c>
      <c r="T89" t="s">
        <v>2035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4">
        <f t="shared" si="4"/>
        <v>2.6074999999999999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5"/>
        <v>42110.208333333328</v>
      </c>
      <c r="O90" s="11">
        <f t="shared" si="6"/>
        <v>42132.208333333328</v>
      </c>
      <c r="P90" t="b">
        <v>0</v>
      </c>
      <c r="Q90" t="b">
        <v>0</v>
      </c>
      <c r="R90" t="s">
        <v>206</v>
      </c>
      <c r="S90" s="7" t="s">
        <v>2046</v>
      </c>
      <c r="T90" t="s">
        <v>2058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4">
        <f t="shared" si="4"/>
        <v>2.5258823529411765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5"/>
        <v>40283.208333333336</v>
      </c>
      <c r="O91" s="11">
        <f t="shared" si="6"/>
        <v>40285.208333333336</v>
      </c>
      <c r="P91" t="b">
        <v>0</v>
      </c>
      <c r="Q91" t="b">
        <v>0</v>
      </c>
      <c r="R91" t="s">
        <v>33</v>
      </c>
      <c r="S91" s="7" t="s">
        <v>2038</v>
      </c>
      <c r="T91" t="s">
        <v>2039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4">
        <f t="shared" si="4"/>
        <v>0.7861538461538462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5"/>
        <v>42425.25</v>
      </c>
      <c r="O92" s="11">
        <f t="shared" si="6"/>
        <v>42425.25</v>
      </c>
      <c r="P92" t="b">
        <v>0</v>
      </c>
      <c r="Q92" t="b">
        <v>1</v>
      </c>
      <c r="R92" t="s">
        <v>33</v>
      </c>
      <c r="S92" s="7" t="s">
        <v>2038</v>
      </c>
      <c r="T92" t="s">
        <v>2039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4">
        <f t="shared" si="4"/>
        <v>0.48404406999351912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5"/>
        <v>42588.208333333328</v>
      </c>
      <c r="O93" s="11">
        <f t="shared" si="6"/>
        <v>42616.208333333328</v>
      </c>
      <c r="P93" t="b">
        <v>0</v>
      </c>
      <c r="Q93" t="b">
        <v>0</v>
      </c>
      <c r="R93" t="s">
        <v>206</v>
      </c>
      <c r="S93" s="7" t="s">
        <v>2046</v>
      </c>
      <c r="T93" t="s">
        <v>2058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4">
        <f t="shared" si="4"/>
        <v>2.5887500000000001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5"/>
        <v>40352.208333333336</v>
      </c>
      <c r="O94" s="11">
        <f t="shared" si="6"/>
        <v>40353.208333333336</v>
      </c>
      <c r="P94" t="b">
        <v>0</v>
      </c>
      <c r="Q94" t="b">
        <v>1</v>
      </c>
      <c r="R94" t="s">
        <v>89</v>
      </c>
      <c r="S94" s="7" t="s">
        <v>2049</v>
      </c>
      <c r="T94" t="s">
        <v>2050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4">
        <f t="shared" si="4"/>
        <v>0.60548713235294116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5"/>
        <v>41202.208333333336</v>
      </c>
      <c r="O95" s="11">
        <f t="shared" si="6"/>
        <v>41206.208333333336</v>
      </c>
      <c r="P95" t="b">
        <v>0</v>
      </c>
      <c r="Q95" t="b">
        <v>1</v>
      </c>
      <c r="R95" t="s">
        <v>33</v>
      </c>
      <c r="S95" s="7" t="s">
        <v>2038</v>
      </c>
      <c r="T95" t="s">
        <v>2039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4">
        <f t="shared" si="4"/>
        <v>3.036896551724138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5"/>
        <v>43562.208333333328</v>
      </c>
      <c r="O96" s="11">
        <f t="shared" si="6"/>
        <v>43573.208333333328</v>
      </c>
      <c r="P96" t="b">
        <v>0</v>
      </c>
      <c r="Q96" t="b">
        <v>0</v>
      </c>
      <c r="R96" t="s">
        <v>28</v>
      </c>
      <c r="S96" s="7" t="s">
        <v>2036</v>
      </c>
      <c r="T96" t="s">
        <v>2037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4">
        <f t="shared" si="4"/>
        <v>1.1299999999999999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5"/>
        <v>43752.208333333328</v>
      </c>
      <c r="O97" s="11">
        <f t="shared" si="6"/>
        <v>43759.208333333328</v>
      </c>
      <c r="P97" t="b">
        <v>0</v>
      </c>
      <c r="Q97" t="b">
        <v>0</v>
      </c>
      <c r="R97" t="s">
        <v>42</v>
      </c>
      <c r="S97" s="7" t="s">
        <v>2040</v>
      </c>
      <c r="T97" t="s">
        <v>2041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4">
        <f t="shared" si="4"/>
        <v>2.1737876614060259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5"/>
        <v>40612.25</v>
      </c>
      <c r="O98" s="11">
        <f t="shared" si="6"/>
        <v>40625.208333333336</v>
      </c>
      <c r="P98" t="b">
        <v>0</v>
      </c>
      <c r="Q98" t="b">
        <v>0</v>
      </c>
      <c r="R98" t="s">
        <v>33</v>
      </c>
      <c r="S98" s="7" t="s">
        <v>2038</v>
      </c>
      <c r="T98" t="s">
        <v>2039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4">
        <f t="shared" si="4"/>
        <v>9.2669230769230762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5"/>
        <v>42180.208333333328</v>
      </c>
      <c r="O99" s="11">
        <f t="shared" si="6"/>
        <v>42234.208333333328</v>
      </c>
      <c r="P99" t="b">
        <v>0</v>
      </c>
      <c r="Q99" t="b">
        <v>0</v>
      </c>
      <c r="R99" t="s">
        <v>17</v>
      </c>
      <c r="S99" s="7" t="s">
        <v>2032</v>
      </c>
      <c r="T99" t="s">
        <v>2033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4">
        <f t="shared" si="4"/>
        <v>0.33692229038854804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5"/>
        <v>42212.208333333328</v>
      </c>
      <c r="O100" s="11">
        <f t="shared" si="6"/>
        <v>42216.208333333328</v>
      </c>
      <c r="P100" t="b">
        <v>0</v>
      </c>
      <c r="Q100" t="b">
        <v>0</v>
      </c>
      <c r="R100" t="s">
        <v>89</v>
      </c>
      <c r="S100" s="7" t="s">
        <v>2049</v>
      </c>
      <c r="T100" t="s">
        <v>2050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4">
        <f t="shared" si="4"/>
        <v>1.9672368421052631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5"/>
        <v>41968.25</v>
      </c>
      <c r="O101" s="11">
        <f t="shared" si="6"/>
        <v>41997.25</v>
      </c>
      <c r="P101" t="b">
        <v>0</v>
      </c>
      <c r="Q101" t="b">
        <v>0</v>
      </c>
      <c r="R101" t="s">
        <v>33</v>
      </c>
      <c r="S101" s="7" t="s">
        <v>2038</v>
      </c>
      <c r="T101" t="s">
        <v>2039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4">
        <f t="shared" si="4"/>
        <v>0.01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5"/>
        <v>40835.208333333336</v>
      </c>
      <c r="O102" s="11">
        <f t="shared" si="6"/>
        <v>40853.208333333336</v>
      </c>
      <c r="P102" t="b">
        <v>0</v>
      </c>
      <c r="Q102" t="b">
        <v>0</v>
      </c>
      <c r="R102" t="s">
        <v>33</v>
      </c>
      <c r="S102" s="7" t="s">
        <v>2038</v>
      </c>
      <c r="T102" t="s">
        <v>2039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4">
        <f t="shared" si="4"/>
        <v>10.214444444444444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5"/>
        <v>42056.25</v>
      </c>
      <c r="O103" s="11">
        <f t="shared" si="6"/>
        <v>42063.25</v>
      </c>
      <c r="P103" t="b">
        <v>0</v>
      </c>
      <c r="Q103" t="b">
        <v>1</v>
      </c>
      <c r="R103" t="s">
        <v>50</v>
      </c>
      <c r="S103" s="7" t="s">
        <v>2034</v>
      </c>
      <c r="T103" t="s">
        <v>2042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4">
        <f t="shared" si="4"/>
        <v>2.8167567567567566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5"/>
        <v>43234.208333333328</v>
      </c>
      <c r="O104" s="11">
        <f t="shared" si="6"/>
        <v>43241.208333333328</v>
      </c>
      <c r="P104" t="b">
        <v>0</v>
      </c>
      <c r="Q104" t="b">
        <v>1</v>
      </c>
      <c r="R104" t="s">
        <v>65</v>
      </c>
      <c r="S104" s="7" t="s">
        <v>2036</v>
      </c>
      <c r="T104" t="s">
        <v>2045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4">
        <f t="shared" si="4"/>
        <v>0.24610000000000001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5"/>
        <v>40475.208333333336</v>
      </c>
      <c r="O105" s="11">
        <f t="shared" si="6"/>
        <v>40484.208333333336</v>
      </c>
      <c r="P105" t="b">
        <v>0</v>
      </c>
      <c r="Q105" t="b">
        <v>0</v>
      </c>
      <c r="R105" t="s">
        <v>50</v>
      </c>
      <c r="S105" s="7" t="s">
        <v>2034</v>
      </c>
      <c r="T105" t="s">
        <v>2042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4">
        <f t="shared" si="4"/>
        <v>1.4314010067114094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5"/>
        <v>42878.208333333328</v>
      </c>
      <c r="O106" s="11">
        <f t="shared" si="6"/>
        <v>42879.208333333328</v>
      </c>
      <c r="P106" t="b">
        <v>0</v>
      </c>
      <c r="Q106" t="b">
        <v>0</v>
      </c>
      <c r="R106" t="s">
        <v>60</v>
      </c>
      <c r="S106" s="7" t="s">
        <v>2034</v>
      </c>
      <c r="T106" t="s">
        <v>2044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4">
        <f t="shared" si="4"/>
        <v>1.4454411764705883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5"/>
        <v>41366.208333333336</v>
      </c>
      <c r="O107" s="11">
        <f t="shared" si="6"/>
        <v>41384.208333333336</v>
      </c>
      <c r="P107" t="b">
        <v>0</v>
      </c>
      <c r="Q107" t="b">
        <v>0</v>
      </c>
      <c r="R107" t="s">
        <v>28</v>
      </c>
      <c r="S107" s="7" t="s">
        <v>2036</v>
      </c>
      <c r="T107" t="s">
        <v>2037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4">
        <f t="shared" si="4"/>
        <v>3.5912820512820511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5"/>
        <v>43716.208333333328</v>
      </c>
      <c r="O108" s="11">
        <f t="shared" si="6"/>
        <v>43721.208333333328</v>
      </c>
      <c r="P108" t="b">
        <v>0</v>
      </c>
      <c r="Q108" t="b">
        <v>0</v>
      </c>
      <c r="R108" t="s">
        <v>33</v>
      </c>
      <c r="S108" s="7" t="s">
        <v>2038</v>
      </c>
      <c r="T108" t="s">
        <v>2039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4">
        <f t="shared" si="4"/>
        <v>1.8648571428571428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5"/>
        <v>43213.208333333328</v>
      </c>
      <c r="O109" s="11">
        <f t="shared" si="6"/>
        <v>43230.208333333328</v>
      </c>
      <c r="P109" t="b">
        <v>0</v>
      </c>
      <c r="Q109" t="b">
        <v>1</v>
      </c>
      <c r="R109" t="s">
        <v>33</v>
      </c>
      <c r="S109" s="7" t="s">
        <v>2038</v>
      </c>
      <c r="T109" t="s">
        <v>2039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4">
        <f t="shared" si="4"/>
        <v>5.9526666666666666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5"/>
        <v>41005.208333333336</v>
      </c>
      <c r="O110" s="11">
        <f t="shared" si="6"/>
        <v>41042.208333333336</v>
      </c>
      <c r="P110" t="b">
        <v>0</v>
      </c>
      <c r="Q110" t="b">
        <v>0</v>
      </c>
      <c r="R110" t="s">
        <v>42</v>
      </c>
      <c r="S110" s="7" t="s">
        <v>2040</v>
      </c>
      <c r="T110" t="s">
        <v>2041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4">
        <f t="shared" si="4"/>
        <v>0.5921153846153846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5"/>
        <v>41651.25</v>
      </c>
      <c r="O111" s="11">
        <f t="shared" si="6"/>
        <v>41653.25</v>
      </c>
      <c r="P111" t="b">
        <v>0</v>
      </c>
      <c r="Q111" t="b">
        <v>0</v>
      </c>
      <c r="R111" t="s">
        <v>269</v>
      </c>
      <c r="S111" s="7" t="s">
        <v>2040</v>
      </c>
      <c r="T111" t="s">
        <v>2059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4">
        <f t="shared" si="4"/>
        <v>0.14962780898876404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5"/>
        <v>43354.208333333328</v>
      </c>
      <c r="O112" s="11">
        <f t="shared" si="6"/>
        <v>43373.208333333328</v>
      </c>
      <c r="P112" t="b">
        <v>0</v>
      </c>
      <c r="Q112" t="b">
        <v>0</v>
      </c>
      <c r="R112" t="s">
        <v>17</v>
      </c>
      <c r="S112" s="7" t="s">
        <v>2032</v>
      </c>
      <c r="T112" t="s">
        <v>2033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4">
        <f t="shared" si="4"/>
        <v>1.1995602605863191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5"/>
        <v>41174.208333333336</v>
      </c>
      <c r="O113" s="11">
        <f t="shared" si="6"/>
        <v>41180.208333333336</v>
      </c>
      <c r="P113" t="b">
        <v>0</v>
      </c>
      <c r="Q113" t="b">
        <v>0</v>
      </c>
      <c r="R113" t="s">
        <v>133</v>
      </c>
      <c r="S113" s="7" t="s">
        <v>2046</v>
      </c>
      <c r="T113" t="s">
        <v>2055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4">
        <f t="shared" si="4"/>
        <v>2.6882978723404256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5"/>
        <v>41875.208333333336</v>
      </c>
      <c r="O114" s="11">
        <f t="shared" si="6"/>
        <v>41890.208333333336</v>
      </c>
      <c r="P114" t="b">
        <v>0</v>
      </c>
      <c r="Q114" t="b">
        <v>0</v>
      </c>
      <c r="R114" t="s">
        <v>28</v>
      </c>
      <c r="S114" s="7" t="s">
        <v>2036</v>
      </c>
      <c r="T114" t="s">
        <v>2037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4">
        <f t="shared" si="4"/>
        <v>3.7687878787878786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5"/>
        <v>42990.208333333328</v>
      </c>
      <c r="O115" s="11">
        <f t="shared" si="6"/>
        <v>42997.208333333328</v>
      </c>
      <c r="P115" t="b">
        <v>0</v>
      </c>
      <c r="Q115" t="b">
        <v>0</v>
      </c>
      <c r="R115" t="s">
        <v>17</v>
      </c>
      <c r="S115" s="7" t="s">
        <v>2032</v>
      </c>
      <c r="T115" t="s">
        <v>2033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4">
        <f t="shared" si="4"/>
        <v>7.2715789473684209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5"/>
        <v>43564.208333333328</v>
      </c>
      <c r="O116" s="11">
        <f t="shared" si="6"/>
        <v>43565.208333333328</v>
      </c>
      <c r="P116" t="b">
        <v>0</v>
      </c>
      <c r="Q116" t="b">
        <v>1</v>
      </c>
      <c r="R116" t="s">
        <v>65</v>
      </c>
      <c r="S116" s="7" t="s">
        <v>2036</v>
      </c>
      <c r="T116" t="s">
        <v>2045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4">
        <f t="shared" si="4"/>
        <v>0.87211757648470301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5"/>
        <v>43056.25</v>
      </c>
      <c r="O117" s="11">
        <f t="shared" si="6"/>
        <v>43091.25</v>
      </c>
      <c r="P117" t="b">
        <v>0</v>
      </c>
      <c r="Q117" t="b">
        <v>0</v>
      </c>
      <c r="R117" t="s">
        <v>119</v>
      </c>
      <c r="S117" s="7" t="s">
        <v>2046</v>
      </c>
      <c r="T117" t="s">
        <v>2052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4">
        <f t="shared" si="4"/>
        <v>0.88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5"/>
        <v>42265.208333333328</v>
      </c>
      <c r="O118" s="11">
        <f t="shared" si="6"/>
        <v>42266.208333333328</v>
      </c>
      <c r="P118" t="b">
        <v>0</v>
      </c>
      <c r="Q118" t="b">
        <v>0</v>
      </c>
      <c r="R118" t="s">
        <v>33</v>
      </c>
      <c r="S118" s="7" t="s">
        <v>2038</v>
      </c>
      <c r="T118" t="s">
        <v>2039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4">
        <f t="shared" si="4"/>
        <v>1.7393877551020409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5"/>
        <v>40808.208333333336</v>
      </c>
      <c r="O119" s="11">
        <f t="shared" si="6"/>
        <v>40814.208333333336</v>
      </c>
      <c r="P119" t="b">
        <v>0</v>
      </c>
      <c r="Q119" t="b">
        <v>0</v>
      </c>
      <c r="R119" t="s">
        <v>269</v>
      </c>
      <c r="S119" s="7" t="s">
        <v>2040</v>
      </c>
      <c r="T119" t="s">
        <v>2059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4">
        <f t="shared" si="4"/>
        <v>1.1761111111111111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5"/>
        <v>41665.25</v>
      </c>
      <c r="O120" s="11">
        <f t="shared" si="6"/>
        <v>41671.25</v>
      </c>
      <c r="P120" t="b">
        <v>0</v>
      </c>
      <c r="Q120" t="b">
        <v>0</v>
      </c>
      <c r="R120" t="s">
        <v>122</v>
      </c>
      <c r="S120" s="7" t="s">
        <v>2053</v>
      </c>
      <c r="T120" t="s">
        <v>2054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4">
        <f t="shared" si="4"/>
        <v>2.1496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5"/>
        <v>41806.208333333336</v>
      </c>
      <c r="O121" s="11">
        <f t="shared" si="6"/>
        <v>41823.208333333336</v>
      </c>
      <c r="P121" t="b">
        <v>0</v>
      </c>
      <c r="Q121" t="b">
        <v>1</v>
      </c>
      <c r="R121" t="s">
        <v>42</v>
      </c>
      <c r="S121" s="7" t="s">
        <v>2040</v>
      </c>
      <c r="T121" t="s">
        <v>2041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4">
        <f t="shared" si="4"/>
        <v>1.4949667110519307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5"/>
        <v>42111.208333333328</v>
      </c>
      <c r="O122" s="11">
        <f t="shared" si="6"/>
        <v>42115.208333333328</v>
      </c>
      <c r="P122" t="b">
        <v>0</v>
      </c>
      <c r="Q122" t="b">
        <v>1</v>
      </c>
      <c r="R122" t="s">
        <v>292</v>
      </c>
      <c r="S122" s="7" t="s">
        <v>2049</v>
      </c>
      <c r="T122" t="s">
        <v>2060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4">
        <f t="shared" si="4"/>
        <v>2.1933995584988963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5"/>
        <v>41917.208333333336</v>
      </c>
      <c r="O123" s="11">
        <f t="shared" si="6"/>
        <v>41930.208333333336</v>
      </c>
      <c r="P123" t="b">
        <v>0</v>
      </c>
      <c r="Q123" t="b">
        <v>0</v>
      </c>
      <c r="R123" t="s">
        <v>89</v>
      </c>
      <c r="S123" s="7" t="s">
        <v>2049</v>
      </c>
      <c r="T123" t="s">
        <v>2050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4">
        <f t="shared" si="4"/>
        <v>0.64367690058479532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5"/>
        <v>41970.25</v>
      </c>
      <c r="O124" s="11">
        <f t="shared" si="6"/>
        <v>41997.25</v>
      </c>
      <c r="P124" t="b">
        <v>0</v>
      </c>
      <c r="Q124" t="b">
        <v>0</v>
      </c>
      <c r="R124" t="s">
        <v>119</v>
      </c>
      <c r="S124" s="7" t="s">
        <v>2046</v>
      </c>
      <c r="T124" t="s">
        <v>2052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4">
        <f t="shared" si="4"/>
        <v>0.18622397298818233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5"/>
        <v>42332.25</v>
      </c>
      <c r="O125" s="11">
        <f t="shared" si="6"/>
        <v>42335.25</v>
      </c>
      <c r="P125" t="b">
        <v>1</v>
      </c>
      <c r="Q125" t="b">
        <v>0</v>
      </c>
      <c r="R125" t="s">
        <v>33</v>
      </c>
      <c r="S125" s="7" t="s">
        <v>2038</v>
      </c>
      <c r="T125" t="s">
        <v>2039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4">
        <f t="shared" si="4"/>
        <v>3.6776923076923076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5"/>
        <v>43598.208333333328</v>
      </c>
      <c r="O126" s="11">
        <f t="shared" si="6"/>
        <v>43651.208333333328</v>
      </c>
      <c r="P126" t="b">
        <v>0</v>
      </c>
      <c r="Q126" t="b">
        <v>0</v>
      </c>
      <c r="R126" t="s">
        <v>122</v>
      </c>
      <c r="S126" s="7" t="s">
        <v>2053</v>
      </c>
      <c r="T126" t="s">
        <v>2054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4">
        <f t="shared" si="4"/>
        <v>1.5990566037735849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5"/>
        <v>43362.208333333328</v>
      </c>
      <c r="O127" s="11">
        <f t="shared" si="6"/>
        <v>43366.208333333328</v>
      </c>
      <c r="P127" t="b">
        <v>0</v>
      </c>
      <c r="Q127" t="b">
        <v>0</v>
      </c>
      <c r="R127" t="s">
        <v>33</v>
      </c>
      <c r="S127" s="7" t="s">
        <v>2038</v>
      </c>
      <c r="T127" t="s">
        <v>2039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4">
        <f t="shared" si="4"/>
        <v>0.38633185349611543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5"/>
        <v>42596.208333333328</v>
      </c>
      <c r="O128" s="11">
        <f t="shared" si="6"/>
        <v>42624.208333333328</v>
      </c>
      <c r="P128" t="b">
        <v>0</v>
      </c>
      <c r="Q128" t="b">
        <v>1</v>
      </c>
      <c r="R128" t="s">
        <v>33</v>
      </c>
      <c r="S128" s="7" t="s">
        <v>2038</v>
      </c>
      <c r="T128" t="s">
        <v>2039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4">
        <f t="shared" si="4"/>
        <v>0.51421511627906979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5"/>
        <v>40310.208333333336</v>
      </c>
      <c r="O129" s="11">
        <f t="shared" si="6"/>
        <v>40313.208333333336</v>
      </c>
      <c r="P129" t="b">
        <v>0</v>
      </c>
      <c r="Q129" t="b">
        <v>0</v>
      </c>
      <c r="R129" t="s">
        <v>33</v>
      </c>
      <c r="S129" s="7" t="s">
        <v>2038</v>
      </c>
      <c r="T129" t="s">
        <v>2039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4">
        <f t="shared" si="4"/>
        <v>0.60334277620396604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5"/>
        <v>40417.208333333336</v>
      </c>
      <c r="O130" s="11">
        <f t="shared" si="6"/>
        <v>40430.208333333336</v>
      </c>
      <c r="P130" t="b">
        <v>0</v>
      </c>
      <c r="Q130" t="b">
        <v>0</v>
      </c>
      <c r="R130" t="s">
        <v>23</v>
      </c>
      <c r="S130" s="7" t="s">
        <v>2034</v>
      </c>
      <c r="T130" t="s">
        <v>2035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4">
        <f t="shared" ref="G131:G194" si="8">E131/D131</f>
        <v>3.2026936026936029E-2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9">(((L131/60)/60)/24)+DATE(1970,1,1)</f>
        <v>42038.25</v>
      </c>
      <c r="O131" s="11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s="7" t="s">
        <v>2032</v>
      </c>
      <c r="T131" t="s">
        <v>2033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4">
        <f t="shared" si="8"/>
        <v>1.5546875</v>
      </c>
      <c r="H132">
        <v>533</v>
      </c>
      <c r="I132" s="5">
        <f t="shared" si="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9"/>
        <v>40842.208333333336</v>
      </c>
      <c r="O132" s="11">
        <f t="shared" si="10"/>
        <v>40858.25</v>
      </c>
      <c r="P132" t="b">
        <v>0</v>
      </c>
      <c r="Q132" t="b">
        <v>0</v>
      </c>
      <c r="R132" t="s">
        <v>53</v>
      </c>
      <c r="S132" s="7" t="s">
        <v>2040</v>
      </c>
      <c r="T132" t="s">
        <v>2043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4">
        <f t="shared" si="8"/>
        <v>1.0085974499089254</v>
      </c>
      <c r="H133">
        <v>2443</v>
      </c>
      <c r="I133" s="5">
        <f t="shared" ref="I133:I196" si="11"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9"/>
        <v>41607.25</v>
      </c>
      <c r="O133" s="11">
        <f t="shared" si="10"/>
        <v>41620.25</v>
      </c>
      <c r="P133" t="b">
        <v>0</v>
      </c>
      <c r="Q133" t="b">
        <v>0</v>
      </c>
      <c r="R133" t="s">
        <v>28</v>
      </c>
      <c r="S133" s="7" t="s">
        <v>2036</v>
      </c>
      <c r="T133" t="s">
        <v>2037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4">
        <f t="shared" si="8"/>
        <v>1.1618181818181819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9"/>
        <v>43112.25</v>
      </c>
      <c r="O134" s="11">
        <f t="shared" si="10"/>
        <v>43128.25</v>
      </c>
      <c r="P134" t="b">
        <v>0</v>
      </c>
      <c r="Q134" t="b">
        <v>1</v>
      </c>
      <c r="R134" t="s">
        <v>33</v>
      </c>
      <c r="S134" s="7" t="s">
        <v>2038</v>
      </c>
      <c r="T134" t="s">
        <v>2039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4">
        <f t="shared" si="8"/>
        <v>3.1077777777777778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9"/>
        <v>40767.208333333336</v>
      </c>
      <c r="O135" s="11">
        <f t="shared" si="10"/>
        <v>40789.208333333336</v>
      </c>
      <c r="P135" t="b">
        <v>0</v>
      </c>
      <c r="Q135" t="b">
        <v>0</v>
      </c>
      <c r="R135" t="s">
        <v>319</v>
      </c>
      <c r="S135" s="7" t="s">
        <v>2034</v>
      </c>
      <c r="T135" t="s">
        <v>2061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4">
        <f t="shared" si="8"/>
        <v>0.89736683417085428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9"/>
        <v>40713.208333333336</v>
      </c>
      <c r="O136" s="11">
        <f t="shared" si="10"/>
        <v>40762.208333333336</v>
      </c>
      <c r="P136" t="b">
        <v>0</v>
      </c>
      <c r="Q136" t="b">
        <v>1</v>
      </c>
      <c r="R136" t="s">
        <v>42</v>
      </c>
      <c r="S136" s="7" t="s">
        <v>2040</v>
      </c>
      <c r="T136" t="s">
        <v>2041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4">
        <f t="shared" si="8"/>
        <v>0.71272727272727276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9"/>
        <v>41340.25</v>
      </c>
      <c r="O137" s="11">
        <f t="shared" si="10"/>
        <v>41345.208333333336</v>
      </c>
      <c r="P137" t="b">
        <v>0</v>
      </c>
      <c r="Q137" t="b">
        <v>1</v>
      </c>
      <c r="R137" t="s">
        <v>33</v>
      </c>
      <c r="S137" s="7" t="s">
        <v>2038</v>
      </c>
      <c r="T137" t="s">
        <v>2039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4">
        <f t="shared" si="8"/>
        <v>3.2862318840579711E-2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9"/>
        <v>41797.208333333336</v>
      </c>
      <c r="O138" s="11">
        <f t="shared" si="10"/>
        <v>41809.208333333336</v>
      </c>
      <c r="P138" t="b">
        <v>0</v>
      </c>
      <c r="Q138" t="b">
        <v>1</v>
      </c>
      <c r="R138" t="s">
        <v>53</v>
      </c>
      <c r="S138" s="7" t="s">
        <v>2040</v>
      </c>
      <c r="T138" t="s">
        <v>2043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4">
        <f t="shared" si="8"/>
        <v>2.617777777777778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9"/>
        <v>40457.208333333336</v>
      </c>
      <c r="O139" s="11">
        <f t="shared" si="10"/>
        <v>40463.208333333336</v>
      </c>
      <c r="P139" t="b">
        <v>0</v>
      </c>
      <c r="Q139" t="b">
        <v>0</v>
      </c>
      <c r="R139" t="s">
        <v>68</v>
      </c>
      <c r="S139" s="7" t="s">
        <v>2046</v>
      </c>
      <c r="T139" t="s">
        <v>2047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4">
        <f t="shared" si="8"/>
        <v>0.96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9"/>
        <v>41180.208333333336</v>
      </c>
      <c r="O140" s="11">
        <f t="shared" si="10"/>
        <v>41186.208333333336</v>
      </c>
      <c r="P140" t="b">
        <v>0</v>
      </c>
      <c r="Q140" t="b">
        <v>0</v>
      </c>
      <c r="R140" t="s">
        <v>292</v>
      </c>
      <c r="S140" s="7" t="s">
        <v>2049</v>
      </c>
      <c r="T140" t="s">
        <v>2060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4">
        <f t="shared" si="8"/>
        <v>0.20896851248642778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9"/>
        <v>42115.208333333328</v>
      </c>
      <c r="O141" s="11">
        <f t="shared" si="10"/>
        <v>42131.208333333328</v>
      </c>
      <c r="P141" t="b">
        <v>0</v>
      </c>
      <c r="Q141" t="b">
        <v>1</v>
      </c>
      <c r="R141" t="s">
        <v>65</v>
      </c>
      <c r="S141" s="7" t="s">
        <v>2036</v>
      </c>
      <c r="T141" t="s">
        <v>2045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4">
        <f t="shared" si="8"/>
        <v>2.2316363636363636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9"/>
        <v>43156.25</v>
      </c>
      <c r="O142" s="11">
        <f t="shared" si="10"/>
        <v>43161.25</v>
      </c>
      <c r="P142" t="b">
        <v>0</v>
      </c>
      <c r="Q142" t="b">
        <v>0</v>
      </c>
      <c r="R142" t="s">
        <v>42</v>
      </c>
      <c r="S142" s="7" t="s">
        <v>2040</v>
      </c>
      <c r="T142" t="s">
        <v>2041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4">
        <f t="shared" si="8"/>
        <v>1.0159097978227061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9"/>
        <v>42167.208333333328</v>
      </c>
      <c r="O143" s="11">
        <f t="shared" si="10"/>
        <v>42173.208333333328</v>
      </c>
      <c r="P143" t="b">
        <v>0</v>
      </c>
      <c r="Q143" t="b">
        <v>0</v>
      </c>
      <c r="R143" t="s">
        <v>28</v>
      </c>
      <c r="S143" s="7" t="s">
        <v>2036</v>
      </c>
      <c r="T143" t="s">
        <v>2037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4">
        <f t="shared" si="8"/>
        <v>2.3003999999999998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9"/>
        <v>41005.208333333336</v>
      </c>
      <c r="O144" s="11">
        <f t="shared" si="10"/>
        <v>41046.208333333336</v>
      </c>
      <c r="P144" t="b">
        <v>0</v>
      </c>
      <c r="Q144" t="b">
        <v>0</v>
      </c>
      <c r="R144" t="s">
        <v>28</v>
      </c>
      <c r="S144" s="7" t="s">
        <v>2036</v>
      </c>
      <c r="T144" t="s">
        <v>2037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4">
        <f t="shared" si="8"/>
        <v>1.355925925925926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9"/>
        <v>40357.208333333336</v>
      </c>
      <c r="O145" s="11">
        <f t="shared" si="10"/>
        <v>40377.208333333336</v>
      </c>
      <c r="P145" t="b">
        <v>0</v>
      </c>
      <c r="Q145" t="b">
        <v>0</v>
      </c>
      <c r="R145" t="s">
        <v>60</v>
      </c>
      <c r="S145" s="7" t="s">
        <v>2034</v>
      </c>
      <c r="T145" t="s">
        <v>2044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4">
        <f t="shared" si="8"/>
        <v>1.2909999999999999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9"/>
        <v>43633.208333333328</v>
      </c>
      <c r="O146" s="11">
        <f t="shared" si="10"/>
        <v>43641.208333333328</v>
      </c>
      <c r="P146" t="b">
        <v>0</v>
      </c>
      <c r="Q146" t="b">
        <v>0</v>
      </c>
      <c r="R146" t="s">
        <v>33</v>
      </c>
      <c r="S146" s="7" t="s">
        <v>2038</v>
      </c>
      <c r="T146" t="s">
        <v>2039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4">
        <f t="shared" si="8"/>
        <v>2.3651200000000001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9"/>
        <v>41889.208333333336</v>
      </c>
      <c r="O147" s="11">
        <f t="shared" si="10"/>
        <v>41894.208333333336</v>
      </c>
      <c r="P147" t="b">
        <v>0</v>
      </c>
      <c r="Q147" t="b">
        <v>0</v>
      </c>
      <c r="R147" t="s">
        <v>65</v>
      </c>
      <c r="S147" s="7" t="s">
        <v>2036</v>
      </c>
      <c r="T147" t="s">
        <v>2045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4">
        <f t="shared" si="8"/>
        <v>0.17249999999999999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9"/>
        <v>40855.25</v>
      </c>
      <c r="O148" s="11">
        <f t="shared" si="10"/>
        <v>40875.25</v>
      </c>
      <c r="P148" t="b">
        <v>0</v>
      </c>
      <c r="Q148" t="b">
        <v>0</v>
      </c>
      <c r="R148" t="s">
        <v>33</v>
      </c>
      <c r="S148" s="7" t="s">
        <v>2038</v>
      </c>
      <c r="T148" t="s">
        <v>2039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4">
        <f t="shared" si="8"/>
        <v>1.1249397590361445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9"/>
        <v>42534.208333333328</v>
      </c>
      <c r="O149" s="11">
        <f t="shared" si="10"/>
        <v>42540.208333333328</v>
      </c>
      <c r="P149" t="b">
        <v>0</v>
      </c>
      <c r="Q149" t="b">
        <v>1</v>
      </c>
      <c r="R149" t="s">
        <v>33</v>
      </c>
      <c r="S149" s="7" t="s">
        <v>2038</v>
      </c>
      <c r="T149" t="s">
        <v>2039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4">
        <f t="shared" si="8"/>
        <v>1.2102150537634409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9"/>
        <v>42941.208333333328</v>
      </c>
      <c r="O150" s="11">
        <f t="shared" si="10"/>
        <v>42950.208333333328</v>
      </c>
      <c r="P150" t="b">
        <v>0</v>
      </c>
      <c r="Q150" t="b">
        <v>0</v>
      </c>
      <c r="R150" t="s">
        <v>65</v>
      </c>
      <c r="S150" s="7" t="s">
        <v>2036</v>
      </c>
      <c r="T150" t="s">
        <v>2045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4">
        <f t="shared" si="8"/>
        <v>2.1987096774193549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9"/>
        <v>41275.25</v>
      </c>
      <c r="O151" s="11">
        <f t="shared" si="10"/>
        <v>41327.25</v>
      </c>
      <c r="P151" t="b">
        <v>0</v>
      </c>
      <c r="Q151" t="b">
        <v>0</v>
      </c>
      <c r="R151" t="s">
        <v>60</v>
      </c>
      <c r="S151" s="7" t="s">
        <v>2034</v>
      </c>
      <c r="T151" t="s">
        <v>2044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4">
        <f t="shared" si="8"/>
        <v>0.01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9"/>
        <v>43450.25</v>
      </c>
      <c r="O152" s="11">
        <f t="shared" si="10"/>
        <v>43451.25</v>
      </c>
      <c r="P152" t="b">
        <v>0</v>
      </c>
      <c r="Q152" t="b">
        <v>0</v>
      </c>
      <c r="R152" t="s">
        <v>23</v>
      </c>
      <c r="S152" s="7" t="s">
        <v>2034</v>
      </c>
      <c r="T152" t="s">
        <v>2035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4">
        <f t="shared" si="8"/>
        <v>0.64166909620991253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9"/>
        <v>41799.208333333336</v>
      </c>
      <c r="O153" s="11">
        <f t="shared" si="10"/>
        <v>41850.208333333336</v>
      </c>
      <c r="P153" t="b">
        <v>0</v>
      </c>
      <c r="Q153" t="b">
        <v>0</v>
      </c>
      <c r="R153" t="s">
        <v>50</v>
      </c>
      <c r="S153" s="7" t="s">
        <v>2034</v>
      </c>
      <c r="T153" t="s">
        <v>2042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4">
        <f t="shared" si="8"/>
        <v>4.2306746987951804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9"/>
        <v>42783.25</v>
      </c>
      <c r="O154" s="11">
        <f t="shared" si="10"/>
        <v>42790.25</v>
      </c>
      <c r="P154" t="b">
        <v>0</v>
      </c>
      <c r="Q154" t="b">
        <v>0</v>
      </c>
      <c r="R154" t="s">
        <v>60</v>
      </c>
      <c r="S154" s="7" t="s">
        <v>2034</v>
      </c>
      <c r="T154" t="s">
        <v>2044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4">
        <f t="shared" si="8"/>
        <v>0.92984160506863778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9"/>
        <v>41201.208333333336</v>
      </c>
      <c r="O155" s="11">
        <f t="shared" si="10"/>
        <v>41207.208333333336</v>
      </c>
      <c r="P155" t="b">
        <v>0</v>
      </c>
      <c r="Q155" t="b">
        <v>0</v>
      </c>
      <c r="R155" t="s">
        <v>33</v>
      </c>
      <c r="S155" s="7" t="s">
        <v>2038</v>
      </c>
      <c r="T155" t="s">
        <v>2039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4">
        <f t="shared" si="8"/>
        <v>0.58756567425569173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9"/>
        <v>42502.208333333328</v>
      </c>
      <c r="O156" s="11">
        <f t="shared" si="10"/>
        <v>42525.208333333328</v>
      </c>
      <c r="P156" t="b">
        <v>0</v>
      </c>
      <c r="Q156" t="b">
        <v>1</v>
      </c>
      <c r="R156" t="s">
        <v>60</v>
      </c>
      <c r="S156" s="7" t="s">
        <v>2034</v>
      </c>
      <c r="T156" t="s">
        <v>2044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4">
        <f t="shared" si="8"/>
        <v>0.65022222222222226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9"/>
        <v>40262.208333333336</v>
      </c>
      <c r="O157" s="11">
        <f t="shared" si="10"/>
        <v>40277.208333333336</v>
      </c>
      <c r="P157" t="b">
        <v>0</v>
      </c>
      <c r="Q157" t="b">
        <v>0</v>
      </c>
      <c r="R157" t="s">
        <v>33</v>
      </c>
      <c r="S157" s="7" t="s">
        <v>2038</v>
      </c>
      <c r="T157" t="s">
        <v>2039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4">
        <f t="shared" si="8"/>
        <v>0.73939560439560437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9"/>
        <v>43743.208333333328</v>
      </c>
      <c r="O158" s="11">
        <f t="shared" si="10"/>
        <v>43767.208333333328</v>
      </c>
      <c r="P158" t="b">
        <v>0</v>
      </c>
      <c r="Q158" t="b">
        <v>0</v>
      </c>
      <c r="R158" t="s">
        <v>23</v>
      </c>
      <c r="S158" s="7" t="s">
        <v>2034</v>
      </c>
      <c r="T158" t="s">
        <v>2035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4">
        <f t="shared" si="8"/>
        <v>0.52666666666666662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9"/>
        <v>41638.25</v>
      </c>
      <c r="O159" s="11">
        <f t="shared" si="10"/>
        <v>41650.25</v>
      </c>
      <c r="P159" t="b">
        <v>0</v>
      </c>
      <c r="Q159" t="b">
        <v>0</v>
      </c>
      <c r="R159" t="s">
        <v>122</v>
      </c>
      <c r="S159" s="7" t="s">
        <v>2053</v>
      </c>
      <c r="T159" t="s">
        <v>2054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4">
        <f t="shared" si="8"/>
        <v>2.2095238095238097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9"/>
        <v>42346.25</v>
      </c>
      <c r="O160" s="11">
        <f t="shared" si="10"/>
        <v>42347.25</v>
      </c>
      <c r="P160" t="b">
        <v>0</v>
      </c>
      <c r="Q160" t="b">
        <v>0</v>
      </c>
      <c r="R160" t="s">
        <v>23</v>
      </c>
      <c r="S160" s="7" t="s">
        <v>2034</v>
      </c>
      <c r="T160" t="s">
        <v>2035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4">
        <f t="shared" si="8"/>
        <v>1.0001150627615063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9"/>
        <v>43551.208333333328</v>
      </c>
      <c r="O161" s="11">
        <f t="shared" si="10"/>
        <v>43569.208333333328</v>
      </c>
      <c r="P161" t="b">
        <v>0</v>
      </c>
      <c r="Q161" t="b">
        <v>1</v>
      </c>
      <c r="R161" t="s">
        <v>33</v>
      </c>
      <c r="S161" s="7" t="s">
        <v>2038</v>
      </c>
      <c r="T161" t="s">
        <v>2039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4">
        <f t="shared" si="8"/>
        <v>1.6231249999999999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9"/>
        <v>43582.208333333328</v>
      </c>
      <c r="O162" s="11">
        <f t="shared" si="10"/>
        <v>43598.208333333328</v>
      </c>
      <c r="P162" t="b">
        <v>0</v>
      </c>
      <c r="Q162" t="b">
        <v>0</v>
      </c>
      <c r="R162" t="s">
        <v>65</v>
      </c>
      <c r="S162" s="7" t="s">
        <v>2036</v>
      </c>
      <c r="T162" t="s">
        <v>2045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4">
        <f t="shared" si="8"/>
        <v>0.78181818181818186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9"/>
        <v>42270.208333333328</v>
      </c>
      <c r="O163" s="11">
        <f t="shared" si="10"/>
        <v>42276.208333333328</v>
      </c>
      <c r="P163" t="b">
        <v>0</v>
      </c>
      <c r="Q163" t="b">
        <v>1</v>
      </c>
      <c r="R163" t="s">
        <v>28</v>
      </c>
      <c r="S163" s="7" t="s">
        <v>2036</v>
      </c>
      <c r="T163" t="s">
        <v>2037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4">
        <f t="shared" si="8"/>
        <v>1.4973770491803278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9"/>
        <v>43442.25</v>
      </c>
      <c r="O164" s="11">
        <f t="shared" si="10"/>
        <v>43472.25</v>
      </c>
      <c r="P164" t="b">
        <v>0</v>
      </c>
      <c r="Q164" t="b">
        <v>0</v>
      </c>
      <c r="R164" t="s">
        <v>23</v>
      </c>
      <c r="S164" s="7" t="s">
        <v>2034</v>
      </c>
      <c r="T164" t="s">
        <v>2035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4">
        <f t="shared" si="8"/>
        <v>2.5325714285714285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9"/>
        <v>43028.208333333328</v>
      </c>
      <c r="O165" s="11">
        <f t="shared" si="10"/>
        <v>43077.25</v>
      </c>
      <c r="P165" t="b">
        <v>0</v>
      </c>
      <c r="Q165" t="b">
        <v>1</v>
      </c>
      <c r="R165" t="s">
        <v>122</v>
      </c>
      <c r="S165" s="7" t="s">
        <v>2053</v>
      </c>
      <c r="T165" t="s">
        <v>2054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4">
        <f t="shared" si="8"/>
        <v>1.0016943521594683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9"/>
        <v>43016.208333333328</v>
      </c>
      <c r="O166" s="11">
        <f t="shared" si="10"/>
        <v>43017.208333333328</v>
      </c>
      <c r="P166" t="b">
        <v>0</v>
      </c>
      <c r="Q166" t="b">
        <v>0</v>
      </c>
      <c r="R166" t="s">
        <v>33</v>
      </c>
      <c r="S166" s="7" t="s">
        <v>2038</v>
      </c>
      <c r="T166" t="s">
        <v>2039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4">
        <f t="shared" si="8"/>
        <v>1.2199004424778761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9"/>
        <v>42948.208333333328</v>
      </c>
      <c r="O167" s="11">
        <f t="shared" si="10"/>
        <v>42980.208333333328</v>
      </c>
      <c r="P167" t="b">
        <v>0</v>
      </c>
      <c r="Q167" t="b">
        <v>0</v>
      </c>
      <c r="R167" t="s">
        <v>28</v>
      </c>
      <c r="S167" s="7" t="s">
        <v>2036</v>
      </c>
      <c r="T167" t="s">
        <v>2037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4">
        <f t="shared" si="8"/>
        <v>1.3713265306122449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9"/>
        <v>40534.25</v>
      </c>
      <c r="O168" s="11">
        <f t="shared" si="10"/>
        <v>40538.25</v>
      </c>
      <c r="P168" t="b">
        <v>0</v>
      </c>
      <c r="Q168" t="b">
        <v>0</v>
      </c>
      <c r="R168" t="s">
        <v>122</v>
      </c>
      <c r="S168" s="7" t="s">
        <v>2053</v>
      </c>
      <c r="T168" t="s">
        <v>2054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4">
        <f t="shared" si="8"/>
        <v>4.155384615384615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9"/>
        <v>41435.208333333336</v>
      </c>
      <c r="O169" s="11">
        <f t="shared" si="10"/>
        <v>41445.208333333336</v>
      </c>
      <c r="P169" t="b">
        <v>0</v>
      </c>
      <c r="Q169" t="b">
        <v>0</v>
      </c>
      <c r="R169" t="s">
        <v>33</v>
      </c>
      <c r="S169" s="7" t="s">
        <v>2038</v>
      </c>
      <c r="T169" t="s">
        <v>2039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4">
        <f t="shared" si="8"/>
        <v>0.3130913348946136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9"/>
        <v>43518.25</v>
      </c>
      <c r="O170" s="11">
        <f t="shared" si="10"/>
        <v>43541.208333333328</v>
      </c>
      <c r="P170" t="b">
        <v>0</v>
      </c>
      <c r="Q170" t="b">
        <v>1</v>
      </c>
      <c r="R170" t="s">
        <v>60</v>
      </c>
      <c r="S170" s="7" t="s">
        <v>2034</v>
      </c>
      <c r="T170" t="s">
        <v>2044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4">
        <f t="shared" si="8"/>
        <v>4.240815450643777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9"/>
        <v>41077.208333333336</v>
      </c>
      <c r="O171" s="11">
        <f t="shared" si="10"/>
        <v>41105.208333333336</v>
      </c>
      <c r="P171" t="b">
        <v>0</v>
      </c>
      <c r="Q171" t="b">
        <v>1</v>
      </c>
      <c r="R171" t="s">
        <v>100</v>
      </c>
      <c r="S171" s="7" t="s">
        <v>2040</v>
      </c>
      <c r="T171" t="s">
        <v>2051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4">
        <f t="shared" si="8"/>
        <v>2.9388623072833599E-2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9"/>
        <v>42950.208333333328</v>
      </c>
      <c r="O172" s="11">
        <f t="shared" si="10"/>
        <v>42957.208333333328</v>
      </c>
      <c r="P172" t="b">
        <v>0</v>
      </c>
      <c r="Q172" t="b">
        <v>0</v>
      </c>
      <c r="R172" t="s">
        <v>60</v>
      </c>
      <c r="S172" s="7" t="s">
        <v>2034</v>
      </c>
      <c r="T172" t="s">
        <v>2044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4">
        <f t="shared" si="8"/>
        <v>0.1063265306122449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9"/>
        <v>41718.208333333336</v>
      </c>
      <c r="O173" s="11">
        <f t="shared" si="10"/>
        <v>41740.208333333336</v>
      </c>
      <c r="P173" t="b">
        <v>0</v>
      </c>
      <c r="Q173" t="b">
        <v>0</v>
      </c>
      <c r="R173" t="s">
        <v>206</v>
      </c>
      <c r="S173" s="7" t="s">
        <v>2046</v>
      </c>
      <c r="T173" t="s">
        <v>2058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4">
        <f t="shared" si="8"/>
        <v>0.82874999999999999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9"/>
        <v>41839.208333333336</v>
      </c>
      <c r="O174" s="11">
        <f t="shared" si="10"/>
        <v>41854.208333333336</v>
      </c>
      <c r="P174" t="b">
        <v>0</v>
      </c>
      <c r="Q174" t="b">
        <v>1</v>
      </c>
      <c r="R174" t="s">
        <v>42</v>
      </c>
      <c r="S174" s="7" t="s">
        <v>2040</v>
      </c>
      <c r="T174" t="s">
        <v>2041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4">
        <f t="shared" si="8"/>
        <v>1.6301447776628748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9"/>
        <v>41412.208333333336</v>
      </c>
      <c r="O175" s="11">
        <f t="shared" si="10"/>
        <v>41418.208333333336</v>
      </c>
      <c r="P175" t="b">
        <v>0</v>
      </c>
      <c r="Q175" t="b">
        <v>0</v>
      </c>
      <c r="R175" t="s">
        <v>33</v>
      </c>
      <c r="S175" s="7" t="s">
        <v>2038</v>
      </c>
      <c r="T175" t="s">
        <v>2039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4">
        <f t="shared" si="8"/>
        <v>8.9466666666666672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9"/>
        <v>42282.208333333328</v>
      </c>
      <c r="O176" s="11">
        <f t="shared" si="10"/>
        <v>42283.208333333328</v>
      </c>
      <c r="P176" t="b">
        <v>0</v>
      </c>
      <c r="Q176" t="b">
        <v>1</v>
      </c>
      <c r="R176" t="s">
        <v>65</v>
      </c>
      <c r="S176" s="7" t="s">
        <v>2036</v>
      </c>
      <c r="T176" t="s">
        <v>2045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4">
        <f t="shared" si="8"/>
        <v>0.26191501103752757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9"/>
        <v>42613.208333333328</v>
      </c>
      <c r="O177" s="11">
        <f t="shared" si="10"/>
        <v>42632.208333333328</v>
      </c>
      <c r="P177" t="b">
        <v>0</v>
      </c>
      <c r="Q177" t="b">
        <v>0</v>
      </c>
      <c r="R177" t="s">
        <v>33</v>
      </c>
      <c r="S177" s="7" t="s">
        <v>2038</v>
      </c>
      <c r="T177" t="s">
        <v>2039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4">
        <f t="shared" si="8"/>
        <v>0.74834782608695649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9"/>
        <v>42616.208333333328</v>
      </c>
      <c r="O178" s="11">
        <f t="shared" si="10"/>
        <v>42625.208333333328</v>
      </c>
      <c r="P178" t="b">
        <v>0</v>
      </c>
      <c r="Q178" t="b">
        <v>0</v>
      </c>
      <c r="R178" t="s">
        <v>33</v>
      </c>
      <c r="S178" s="7" t="s">
        <v>2038</v>
      </c>
      <c r="T178" t="s">
        <v>2039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4">
        <f t="shared" si="8"/>
        <v>4.1647680412371137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9"/>
        <v>40497.25</v>
      </c>
      <c r="O179" s="11">
        <f t="shared" si="10"/>
        <v>40522.25</v>
      </c>
      <c r="P179" t="b">
        <v>0</v>
      </c>
      <c r="Q179" t="b">
        <v>0</v>
      </c>
      <c r="R179" t="s">
        <v>33</v>
      </c>
      <c r="S179" s="7" t="s">
        <v>2038</v>
      </c>
      <c r="T179" t="s">
        <v>2039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4">
        <f t="shared" si="8"/>
        <v>0.96208333333333329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9"/>
        <v>42999.208333333328</v>
      </c>
      <c r="O180" s="11">
        <f t="shared" si="10"/>
        <v>43008.208333333328</v>
      </c>
      <c r="P180" t="b">
        <v>0</v>
      </c>
      <c r="Q180" t="b">
        <v>0</v>
      </c>
      <c r="R180" t="s">
        <v>17</v>
      </c>
      <c r="S180" s="7" t="s">
        <v>2032</v>
      </c>
      <c r="T180" t="s">
        <v>2033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4">
        <f t="shared" si="8"/>
        <v>3.5771910112359548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9"/>
        <v>41350.208333333336</v>
      </c>
      <c r="O181" s="11">
        <f t="shared" si="10"/>
        <v>41351.208333333336</v>
      </c>
      <c r="P181" t="b">
        <v>0</v>
      </c>
      <c r="Q181" t="b">
        <v>1</v>
      </c>
      <c r="R181" t="s">
        <v>33</v>
      </c>
      <c r="S181" s="7" t="s">
        <v>2038</v>
      </c>
      <c r="T181" t="s">
        <v>2039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4">
        <f t="shared" si="8"/>
        <v>3.0845714285714285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9"/>
        <v>40259.208333333336</v>
      </c>
      <c r="O182" s="11">
        <f t="shared" si="10"/>
        <v>40264.208333333336</v>
      </c>
      <c r="P182" t="b">
        <v>0</v>
      </c>
      <c r="Q182" t="b">
        <v>0</v>
      </c>
      <c r="R182" t="s">
        <v>65</v>
      </c>
      <c r="S182" s="7" t="s">
        <v>2036</v>
      </c>
      <c r="T182" t="s">
        <v>2045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4">
        <f t="shared" si="8"/>
        <v>0.61802325581395345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9"/>
        <v>43012.208333333328</v>
      </c>
      <c r="O183" s="11">
        <f t="shared" si="10"/>
        <v>43030.208333333328</v>
      </c>
      <c r="P183" t="b">
        <v>0</v>
      </c>
      <c r="Q183" t="b">
        <v>0</v>
      </c>
      <c r="R183" t="s">
        <v>28</v>
      </c>
      <c r="S183" s="7" t="s">
        <v>2036</v>
      </c>
      <c r="T183" t="s">
        <v>2037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4">
        <f t="shared" si="8"/>
        <v>7.2232472324723247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9"/>
        <v>43631.208333333328</v>
      </c>
      <c r="O184" s="11">
        <f t="shared" si="10"/>
        <v>43647.208333333328</v>
      </c>
      <c r="P184" t="b">
        <v>0</v>
      </c>
      <c r="Q184" t="b">
        <v>0</v>
      </c>
      <c r="R184" t="s">
        <v>33</v>
      </c>
      <c r="S184" s="7" t="s">
        <v>2038</v>
      </c>
      <c r="T184" t="s">
        <v>2039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4">
        <f t="shared" si="8"/>
        <v>0.69117647058823528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9"/>
        <v>40430.208333333336</v>
      </c>
      <c r="O185" s="11">
        <f t="shared" si="10"/>
        <v>40443.208333333336</v>
      </c>
      <c r="P185" t="b">
        <v>0</v>
      </c>
      <c r="Q185" t="b">
        <v>0</v>
      </c>
      <c r="R185" t="s">
        <v>23</v>
      </c>
      <c r="S185" s="7" t="s">
        <v>2034</v>
      </c>
      <c r="T185" t="s">
        <v>2035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4">
        <f t="shared" si="8"/>
        <v>2.9305555555555554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9"/>
        <v>43588.208333333328</v>
      </c>
      <c r="O186" s="11">
        <f t="shared" si="10"/>
        <v>43589.208333333328</v>
      </c>
      <c r="P186" t="b">
        <v>0</v>
      </c>
      <c r="Q186" t="b">
        <v>0</v>
      </c>
      <c r="R186" t="s">
        <v>33</v>
      </c>
      <c r="S186" s="7" t="s">
        <v>2038</v>
      </c>
      <c r="T186" t="s">
        <v>2039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4">
        <f t="shared" si="8"/>
        <v>0.71799999999999997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9"/>
        <v>43233.208333333328</v>
      </c>
      <c r="O187" s="11">
        <f t="shared" si="10"/>
        <v>43244.208333333328</v>
      </c>
      <c r="P187" t="b">
        <v>0</v>
      </c>
      <c r="Q187" t="b">
        <v>0</v>
      </c>
      <c r="R187" t="s">
        <v>269</v>
      </c>
      <c r="S187" s="7" t="s">
        <v>2040</v>
      </c>
      <c r="T187" t="s">
        <v>2059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4">
        <f t="shared" si="8"/>
        <v>0.31934684684684683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9"/>
        <v>41782.208333333336</v>
      </c>
      <c r="O188" s="11">
        <f t="shared" si="10"/>
        <v>41797.208333333336</v>
      </c>
      <c r="P188" t="b">
        <v>0</v>
      </c>
      <c r="Q188" t="b">
        <v>0</v>
      </c>
      <c r="R188" t="s">
        <v>33</v>
      </c>
      <c r="S188" s="7" t="s">
        <v>2038</v>
      </c>
      <c r="T188" t="s">
        <v>2039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4">
        <f t="shared" si="8"/>
        <v>2.2987375415282392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9"/>
        <v>41328.25</v>
      </c>
      <c r="O189" s="11">
        <f t="shared" si="10"/>
        <v>41356.208333333336</v>
      </c>
      <c r="P189" t="b">
        <v>0</v>
      </c>
      <c r="Q189" t="b">
        <v>1</v>
      </c>
      <c r="R189" t="s">
        <v>100</v>
      </c>
      <c r="S189" s="7" t="s">
        <v>2040</v>
      </c>
      <c r="T189" t="s">
        <v>2051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4">
        <f t="shared" si="8"/>
        <v>0.3201219512195122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9"/>
        <v>41975.25</v>
      </c>
      <c r="O190" s="11">
        <f t="shared" si="10"/>
        <v>41976.25</v>
      </c>
      <c r="P190" t="b">
        <v>0</v>
      </c>
      <c r="Q190" t="b">
        <v>0</v>
      </c>
      <c r="R190" t="s">
        <v>33</v>
      </c>
      <c r="S190" s="7" t="s">
        <v>2038</v>
      </c>
      <c r="T190" t="s">
        <v>2039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4">
        <f t="shared" si="8"/>
        <v>0.23525352848928385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9"/>
        <v>42433.25</v>
      </c>
      <c r="O191" s="11">
        <f t="shared" si="10"/>
        <v>42433.25</v>
      </c>
      <c r="P191" t="b">
        <v>0</v>
      </c>
      <c r="Q191" t="b">
        <v>0</v>
      </c>
      <c r="R191" t="s">
        <v>33</v>
      </c>
      <c r="S191" s="7" t="s">
        <v>2038</v>
      </c>
      <c r="T191" t="s">
        <v>2039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4">
        <f t="shared" si="8"/>
        <v>0.68594594594594593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9"/>
        <v>41429.208333333336</v>
      </c>
      <c r="O192" s="11">
        <f t="shared" si="10"/>
        <v>41430.208333333336</v>
      </c>
      <c r="P192" t="b">
        <v>0</v>
      </c>
      <c r="Q192" t="b">
        <v>1</v>
      </c>
      <c r="R192" t="s">
        <v>33</v>
      </c>
      <c r="S192" s="7" t="s">
        <v>2038</v>
      </c>
      <c r="T192" t="s">
        <v>2039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4">
        <f t="shared" si="8"/>
        <v>0.37952380952380954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9"/>
        <v>43536.208333333328</v>
      </c>
      <c r="O193" s="11">
        <f t="shared" si="10"/>
        <v>43539.208333333328</v>
      </c>
      <c r="P193" t="b">
        <v>0</v>
      </c>
      <c r="Q193" t="b">
        <v>0</v>
      </c>
      <c r="R193" t="s">
        <v>33</v>
      </c>
      <c r="S193" s="7" t="s">
        <v>2038</v>
      </c>
      <c r="T193" t="s">
        <v>2039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4">
        <f t="shared" si="8"/>
        <v>0.19992957746478873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9"/>
        <v>41817.208333333336</v>
      </c>
      <c r="O194" s="11">
        <f t="shared" si="10"/>
        <v>41821.208333333336</v>
      </c>
      <c r="P194" t="b">
        <v>0</v>
      </c>
      <c r="Q194" t="b">
        <v>0</v>
      </c>
      <c r="R194" t="s">
        <v>23</v>
      </c>
      <c r="S194" s="7" t="s">
        <v>2034</v>
      </c>
      <c r="T194" t="s">
        <v>2035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4">
        <f t="shared" ref="G195:G258" si="12">E195/D195</f>
        <v>0.45636363636363636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3">(((L195/60)/60)/24)+DATE(1970,1,1)</f>
        <v>43198.208333333328</v>
      </c>
      <c r="O195" s="11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s="7" t="s">
        <v>2034</v>
      </c>
      <c r="T195" t="s">
        <v>2044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4">
        <f t="shared" si="12"/>
        <v>1.227605633802817</v>
      </c>
      <c r="H196">
        <v>126</v>
      </c>
      <c r="I196" s="5">
        <f t="shared" si="1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3"/>
        <v>42261.208333333328</v>
      </c>
      <c r="O196" s="11">
        <f t="shared" si="14"/>
        <v>42277.208333333328</v>
      </c>
      <c r="P196" t="b">
        <v>0</v>
      </c>
      <c r="Q196" t="b">
        <v>0</v>
      </c>
      <c r="R196" t="s">
        <v>148</v>
      </c>
      <c r="S196" s="7" t="s">
        <v>2034</v>
      </c>
      <c r="T196" t="s">
        <v>2056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4">
        <f t="shared" si="12"/>
        <v>3.61753164556962</v>
      </c>
      <c r="H197">
        <v>524</v>
      </c>
      <c r="I197" s="5">
        <f t="shared" ref="I197:I260" si="15"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3"/>
        <v>43310.208333333328</v>
      </c>
      <c r="O197" s="11">
        <f t="shared" si="14"/>
        <v>43317.208333333328</v>
      </c>
      <c r="P197" t="b">
        <v>0</v>
      </c>
      <c r="Q197" t="b">
        <v>0</v>
      </c>
      <c r="R197" t="s">
        <v>50</v>
      </c>
      <c r="S197" s="7" t="s">
        <v>2034</v>
      </c>
      <c r="T197" t="s">
        <v>2042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4">
        <f t="shared" si="12"/>
        <v>0.63146341463414635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3"/>
        <v>42616.208333333328</v>
      </c>
      <c r="O198" s="11">
        <f t="shared" si="14"/>
        <v>42635.208333333328</v>
      </c>
      <c r="P198" t="b">
        <v>0</v>
      </c>
      <c r="Q198" t="b">
        <v>0</v>
      </c>
      <c r="R198" t="s">
        <v>65</v>
      </c>
      <c r="S198" s="7" t="s">
        <v>2036</v>
      </c>
      <c r="T198" t="s">
        <v>2045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4">
        <f t="shared" si="12"/>
        <v>2.9820475319926874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3"/>
        <v>42909.208333333328</v>
      </c>
      <c r="O199" s="11">
        <f t="shared" si="14"/>
        <v>42923.208333333328</v>
      </c>
      <c r="P199" t="b">
        <v>0</v>
      </c>
      <c r="Q199" t="b">
        <v>0</v>
      </c>
      <c r="R199" t="s">
        <v>53</v>
      </c>
      <c r="S199" s="7" t="s">
        <v>2040</v>
      </c>
      <c r="T199" t="s">
        <v>2043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4">
        <f t="shared" si="12"/>
        <v>9.5585443037974685E-2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3"/>
        <v>40396.208333333336</v>
      </c>
      <c r="O200" s="11">
        <f t="shared" si="14"/>
        <v>40425.208333333336</v>
      </c>
      <c r="P200" t="b">
        <v>0</v>
      </c>
      <c r="Q200" t="b">
        <v>0</v>
      </c>
      <c r="R200" t="s">
        <v>50</v>
      </c>
      <c r="S200" s="7" t="s">
        <v>2034</v>
      </c>
      <c r="T200" t="s">
        <v>2042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4">
        <f t="shared" si="12"/>
        <v>0.5377777777777778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3"/>
        <v>42192.208333333328</v>
      </c>
      <c r="O201" s="11">
        <f t="shared" si="14"/>
        <v>42196.208333333328</v>
      </c>
      <c r="P201" t="b">
        <v>0</v>
      </c>
      <c r="Q201" t="b">
        <v>0</v>
      </c>
      <c r="R201" t="s">
        <v>23</v>
      </c>
      <c r="S201" s="7" t="s">
        <v>2034</v>
      </c>
      <c r="T201" t="s">
        <v>2035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4">
        <f t="shared" si="12"/>
        <v>0.02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3"/>
        <v>40262.208333333336</v>
      </c>
      <c r="O202" s="11">
        <f t="shared" si="14"/>
        <v>40273.208333333336</v>
      </c>
      <c r="P202" t="b">
        <v>0</v>
      </c>
      <c r="Q202" t="b">
        <v>0</v>
      </c>
      <c r="R202" t="s">
        <v>33</v>
      </c>
      <c r="S202" s="7" t="s">
        <v>2038</v>
      </c>
      <c r="T202" t="s">
        <v>2039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4">
        <f t="shared" si="12"/>
        <v>6.8119047619047617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3"/>
        <v>41845.208333333336</v>
      </c>
      <c r="O203" s="11">
        <f t="shared" si="14"/>
        <v>41863.208333333336</v>
      </c>
      <c r="P203" t="b">
        <v>0</v>
      </c>
      <c r="Q203" t="b">
        <v>0</v>
      </c>
      <c r="R203" t="s">
        <v>28</v>
      </c>
      <c r="S203" s="7" t="s">
        <v>2036</v>
      </c>
      <c r="T203" t="s">
        <v>2037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4">
        <f t="shared" si="12"/>
        <v>0.78831325301204824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3"/>
        <v>40818.208333333336</v>
      </c>
      <c r="O204" s="11">
        <f t="shared" si="14"/>
        <v>40822.208333333336</v>
      </c>
      <c r="P204" t="b">
        <v>0</v>
      </c>
      <c r="Q204" t="b">
        <v>0</v>
      </c>
      <c r="R204" t="s">
        <v>17</v>
      </c>
      <c r="S204" s="7" t="s">
        <v>2032</v>
      </c>
      <c r="T204" t="s">
        <v>2033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4">
        <f t="shared" si="12"/>
        <v>1.3440792216817234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3"/>
        <v>42752.25</v>
      </c>
      <c r="O205" s="11">
        <f t="shared" si="14"/>
        <v>42754.25</v>
      </c>
      <c r="P205" t="b">
        <v>0</v>
      </c>
      <c r="Q205" t="b">
        <v>0</v>
      </c>
      <c r="R205" t="s">
        <v>33</v>
      </c>
      <c r="S205" s="7" t="s">
        <v>2038</v>
      </c>
      <c r="T205" t="s">
        <v>2039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4">
        <f t="shared" si="12"/>
        <v>3.372E-2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3"/>
        <v>40636.208333333336</v>
      </c>
      <c r="O206" s="11">
        <f t="shared" si="14"/>
        <v>40646.208333333336</v>
      </c>
      <c r="P206" t="b">
        <v>0</v>
      </c>
      <c r="Q206" t="b">
        <v>0</v>
      </c>
      <c r="R206" t="s">
        <v>159</v>
      </c>
      <c r="S206" s="7" t="s">
        <v>2034</v>
      </c>
      <c r="T206" t="s">
        <v>2057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4">
        <f t="shared" si="12"/>
        <v>4.3184615384615386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3"/>
        <v>43390.208333333328</v>
      </c>
      <c r="O207" s="11">
        <f t="shared" si="14"/>
        <v>43402.208333333328</v>
      </c>
      <c r="P207" t="b">
        <v>1</v>
      </c>
      <c r="Q207" t="b">
        <v>0</v>
      </c>
      <c r="R207" t="s">
        <v>33</v>
      </c>
      <c r="S207" s="7" t="s">
        <v>2038</v>
      </c>
      <c r="T207" t="s">
        <v>2039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4">
        <f t="shared" si="12"/>
        <v>0.38844444444444443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3"/>
        <v>40236.25</v>
      </c>
      <c r="O208" s="11">
        <f t="shared" si="14"/>
        <v>40245.25</v>
      </c>
      <c r="P208" t="b">
        <v>0</v>
      </c>
      <c r="Q208" t="b">
        <v>0</v>
      </c>
      <c r="R208" t="s">
        <v>119</v>
      </c>
      <c r="S208" s="7" t="s">
        <v>2046</v>
      </c>
      <c r="T208" t="s">
        <v>2052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4">
        <f t="shared" si="12"/>
        <v>4.2569999999999997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3"/>
        <v>43340.208333333328</v>
      </c>
      <c r="O209" s="11">
        <f t="shared" si="14"/>
        <v>43360.208333333328</v>
      </c>
      <c r="P209" t="b">
        <v>0</v>
      </c>
      <c r="Q209" t="b">
        <v>1</v>
      </c>
      <c r="R209" t="s">
        <v>23</v>
      </c>
      <c r="S209" s="7" t="s">
        <v>2034</v>
      </c>
      <c r="T209" t="s">
        <v>2035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4">
        <f t="shared" si="12"/>
        <v>1.0112239715591671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3"/>
        <v>43048.25</v>
      </c>
      <c r="O210" s="11">
        <f t="shared" si="14"/>
        <v>43072.25</v>
      </c>
      <c r="P210" t="b">
        <v>0</v>
      </c>
      <c r="Q210" t="b">
        <v>0</v>
      </c>
      <c r="R210" t="s">
        <v>42</v>
      </c>
      <c r="S210" s="7" t="s">
        <v>2040</v>
      </c>
      <c r="T210" t="s">
        <v>2041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4">
        <f t="shared" si="12"/>
        <v>0.21188688946015424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3"/>
        <v>42496.208333333328</v>
      </c>
      <c r="O211" s="11">
        <f t="shared" si="14"/>
        <v>42503.208333333328</v>
      </c>
      <c r="P211" t="b">
        <v>0</v>
      </c>
      <c r="Q211" t="b">
        <v>0</v>
      </c>
      <c r="R211" t="s">
        <v>42</v>
      </c>
      <c r="S211" s="7" t="s">
        <v>2040</v>
      </c>
      <c r="T211" t="s">
        <v>2041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4">
        <f t="shared" si="12"/>
        <v>0.67425531914893622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3"/>
        <v>42797.25</v>
      </c>
      <c r="O212" s="11">
        <f t="shared" si="14"/>
        <v>42824.208333333328</v>
      </c>
      <c r="P212" t="b">
        <v>0</v>
      </c>
      <c r="Q212" t="b">
        <v>0</v>
      </c>
      <c r="R212" t="s">
        <v>474</v>
      </c>
      <c r="S212" s="7" t="s">
        <v>2040</v>
      </c>
      <c r="T212" t="s">
        <v>2062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4">
        <f t="shared" si="12"/>
        <v>0.9492337164750958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3"/>
        <v>41513.208333333336</v>
      </c>
      <c r="O213" s="11">
        <f t="shared" si="14"/>
        <v>41537.208333333336</v>
      </c>
      <c r="P213" t="b">
        <v>0</v>
      </c>
      <c r="Q213" t="b">
        <v>0</v>
      </c>
      <c r="R213" t="s">
        <v>33</v>
      </c>
      <c r="S213" s="7" t="s">
        <v>2038</v>
      </c>
      <c r="T213" t="s">
        <v>2039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4">
        <f t="shared" si="12"/>
        <v>1.5185185185185186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3"/>
        <v>43814.25</v>
      </c>
      <c r="O214" s="11">
        <f t="shared" si="14"/>
        <v>43860.25</v>
      </c>
      <c r="P214" t="b">
        <v>0</v>
      </c>
      <c r="Q214" t="b">
        <v>0</v>
      </c>
      <c r="R214" t="s">
        <v>33</v>
      </c>
      <c r="S214" s="7" t="s">
        <v>2038</v>
      </c>
      <c r="T214" t="s">
        <v>2039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4">
        <f t="shared" si="12"/>
        <v>1.9516382252559727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3"/>
        <v>40488.208333333336</v>
      </c>
      <c r="O215" s="11">
        <f t="shared" si="14"/>
        <v>40496.25</v>
      </c>
      <c r="P215" t="b">
        <v>0</v>
      </c>
      <c r="Q215" t="b">
        <v>1</v>
      </c>
      <c r="R215" t="s">
        <v>60</v>
      </c>
      <c r="S215" s="7" t="s">
        <v>2034</v>
      </c>
      <c r="T215" t="s">
        <v>2044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4">
        <f t="shared" si="12"/>
        <v>10.231428571428571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3"/>
        <v>40409.208333333336</v>
      </c>
      <c r="O216" s="11">
        <f t="shared" si="14"/>
        <v>40415.208333333336</v>
      </c>
      <c r="P216" t="b">
        <v>0</v>
      </c>
      <c r="Q216" t="b">
        <v>0</v>
      </c>
      <c r="R216" t="s">
        <v>23</v>
      </c>
      <c r="S216" s="7" t="s">
        <v>2034</v>
      </c>
      <c r="T216" t="s">
        <v>2035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4">
        <f t="shared" si="12"/>
        <v>3.8418367346938778E-2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3"/>
        <v>43509.25</v>
      </c>
      <c r="O217" s="11">
        <f t="shared" si="14"/>
        <v>43511.25</v>
      </c>
      <c r="P217" t="b">
        <v>0</v>
      </c>
      <c r="Q217" t="b">
        <v>0</v>
      </c>
      <c r="R217" t="s">
        <v>33</v>
      </c>
      <c r="S217" s="7" t="s">
        <v>2038</v>
      </c>
      <c r="T217" t="s">
        <v>2039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4">
        <f t="shared" si="12"/>
        <v>1.5507066557107643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3"/>
        <v>40869.25</v>
      </c>
      <c r="O218" s="11">
        <f t="shared" si="14"/>
        <v>40871.25</v>
      </c>
      <c r="P218" t="b">
        <v>0</v>
      </c>
      <c r="Q218" t="b">
        <v>0</v>
      </c>
      <c r="R218" t="s">
        <v>33</v>
      </c>
      <c r="S218" s="7" t="s">
        <v>2038</v>
      </c>
      <c r="T218" t="s">
        <v>2039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4">
        <f t="shared" si="12"/>
        <v>0.44753477588871715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3"/>
        <v>43583.208333333328</v>
      </c>
      <c r="O219" s="11">
        <f t="shared" si="14"/>
        <v>43592.208333333328</v>
      </c>
      <c r="P219" t="b">
        <v>0</v>
      </c>
      <c r="Q219" t="b">
        <v>0</v>
      </c>
      <c r="R219" t="s">
        <v>474</v>
      </c>
      <c r="S219" s="7" t="s">
        <v>2040</v>
      </c>
      <c r="T219" t="s">
        <v>2062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4">
        <f t="shared" si="12"/>
        <v>2.1594736842105262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3"/>
        <v>40858.25</v>
      </c>
      <c r="O220" s="11">
        <f t="shared" si="14"/>
        <v>40892.25</v>
      </c>
      <c r="P220" t="b">
        <v>0</v>
      </c>
      <c r="Q220" t="b">
        <v>1</v>
      </c>
      <c r="R220" t="s">
        <v>100</v>
      </c>
      <c r="S220" s="7" t="s">
        <v>2040</v>
      </c>
      <c r="T220" t="s">
        <v>2051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4">
        <f t="shared" si="12"/>
        <v>3.3212709832134291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3"/>
        <v>41137.208333333336</v>
      </c>
      <c r="O221" s="11">
        <f t="shared" si="14"/>
        <v>41149.208333333336</v>
      </c>
      <c r="P221" t="b">
        <v>0</v>
      </c>
      <c r="Q221" t="b">
        <v>0</v>
      </c>
      <c r="R221" t="s">
        <v>71</v>
      </c>
      <c r="S221" s="7" t="s">
        <v>2040</v>
      </c>
      <c r="T221" t="s">
        <v>2048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4">
        <f t="shared" si="12"/>
        <v>8.4430379746835441E-2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3"/>
        <v>40725.208333333336</v>
      </c>
      <c r="O222" s="11">
        <f t="shared" si="14"/>
        <v>40743.208333333336</v>
      </c>
      <c r="P222" t="b">
        <v>1</v>
      </c>
      <c r="Q222" t="b">
        <v>0</v>
      </c>
      <c r="R222" t="s">
        <v>33</v>
      </c>
      <c r="S222" s="7" t="s">
        <v>2038</v>
      </c>
      <c r="T222" t="s">
        <v>2039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4">
        <f t="shared" si="12"/>
        <v>0.9862551440329218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3"/>
        <v>41081.208333333336</v>
      </c>
      <c r="O223" s="11">
        <f t="shared" si="14"/>
        <v>41083.208333333336</v>
      </c>
      <c r="P223" t="b">
        <v>1</v>
      </c>
      <c r="Q223" t="b">
        <v>0</v>
      </c>
      <c r="R223" t="s">
        <v>17</v>
      </c>
      <c r="S223" s="7" t="s">
        <v>2032</v>
      </c>
      <c r="T223" t="s">
        <v>2033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4">
        <f t="shared" si="12"/>
        <v>1.3797916666666667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3"/>
        <v>41914.208333333336</v>
      </c>
      <c r="O224" s="11">
        <f t="shared" si="14"/>
        <v>41915.208333333336</v>
      </c>
      <c r="P224" t="b">
        <v>0</v>
      </c>
      <c r="Q224" t="b">
        <v>0</v>
      </c>
      <c r="R224" t="s">
        <v>122</v>
      </c>
      <c r="S224" s="7" t="s">
        <v>2053</v>
      </c>
      <c r="T224" t="s">
        <v>2054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4">
        <f t="shared" si="12"/>
        <v>0.93810996563573879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3"/>
        <v>42445.208333333328</v>
      </c>
      <c r="O225" s="11">
        <f t="shared" si="14"/>
        <v>42459.208333333328</v>
      </c>
      <c r="P225" t="b">
        <v>0</v>
      </c>
      <c r="Q225" t="b">
        <v>0</v>
      </c>
      <c r="R225" t="s">
        <v>33</v>
      </c>
      <c r="S225" s="7" t="s">
        <v>2038</v>
      </c>
      <c r="T225" t="s">
        <v>2039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4">
        <f t="shared" si="12"/>
        <v>4.0363930885529156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3"/>
        <v>41906.208333333336</v>
      </c>
      <c r="O226" s="11">
        <f t="shared" si="14"/>
        <v>41951.25</v>
      </c>
      <c r="P226" t="b">
        <v>0</v>
      </c>
      <c r="Q226" t="b">
        <v>0</v>
      </c>
      <c r="R226" t="s">
        <v>474</v>
      </c>
      <c r="S226" s="7" t="s">
        <v>2040</v>
      </c>
      <c r="T226" t="s">
        <v>2062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4">
        <f t="shared" si="12"/>
        <v>2.6017404129793511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3"/>
        <v>41762.208333333336</v>
      </c>
      <c r="O227" s="11">
        <f t="shared" si="14"/>
        <v>41762.208333333336</v>
      </c>
      <c r="P227" t="b">
        <v>1</v>
      </c>
      <c r="Q227" t="b">
        <v>0</v>
      </c>
      <c r="R227" t="s">
        <v>23</v>
      </c>
      <c r="S227" s="7" t="s">
        <v>2034</v>
      </c>
      <c r="T227" t="s">
        <v>2035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4">
        <f t="shared" si="12"/>
        <v>3.6663333333333332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3"/>
        <v>40276.208333333336</v>
      </c>
      <c r="O228" s="11">
        <f t="shared" si="14"/>
        <v>40313.208333333336</v>
      </c>
      <c r="P228" t="b">
        <v>0</v>
      </c>
      <c r="Q228" t="b">
        <v>0</v>
      </c>
      <c r="R228" t="s">
        <v>122</v>
      </c>
      <c r="S228" s="7" t="s">
        <v>2053</v>
      </c>
      <c r="T228" t="s">
        <v>2054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4">
        <f t="shared" si="12"/>
        <v>1.687208538587849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3"/>
        <v>42139.208333333328</v>
      </c>
      <c r="O229" s="11">
        <f t="shared" si="14"/>
        <v>42145.208333333328</v>
      </c>
      <c r="P229" t="b">
        <v>0</v>
      </c>
      <c r="Q229" t="b">
        <v>0</v>
      </c>
      <c r="R229" t="s">
        <v>292</v>
      </c>
      <c r="S229" s="7" t="s">
        <v>2049</v>
      </c>
      <c r="T229" t="s">
        <v>2060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4">
        <f t="shared" si="12"/>
        <v>1.1990717911530093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3"/>
        <v>42613.208333333328</v>
      </c>
      <c r="O230" s="11">
        <f t="shared" si="14"/>
        <v>42638.208333333328</v>
      </c>
      <c r="P230" t="b">
        <v>0</v>
      </c>
      <c r="Q230" t="b">
        <v>0</v>
      </c>
      <c r="R230" t="s">
        <v>71</v>
      </c>
      <c r="S230" s="7" t="s">
        <v>2040</v>
      </c>
      <c r="T230" t="s">
        <v>2048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4">
        <f t="shared" si="12"/>
        <v>1.936892523364486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3"/>
        <v>42887.208333333328</v>
      </c>
      <c r="O231" s="11">
        <f t="shared" si="14"/>
        <v>42935.208333333328</v>
      </c>
      <c r="P231" t="b">
        <v>0</v>
      </c>
      <c r="Q231" t="b">
        <v>1</v>
      </c>
      <c r="R231" t="s">
        <v>292</v>
      </c>
      <c r="S231" s="7" t="s">
        <v>2049</v>
      </c>
      <c r="T231" t="s">
        <v>2060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4">
        <f t="shared" si="12"/>
        <v>4.2016666666666671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3"/>
        <v>43805.25</v>
      </c>
      <c r="O232" s="11">
        <f t="shared" si="14"/>
        <v>43805.25</v>
      </c>
      <c r="P232" t="b">
        <v>0</v>
      </c>
      <c r="Q232" t="b">
        <v>0</v>
      </c>
      <c r="R232" t="s">
        <v>89</v>
      </c>
      <c r="S232" s="7" t="s">
        <v>2049</v>
      </c>
      <c r="T232" t="s">
        <v>2050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4">
        <f t="shared" si="12"/>
        <v>0.76708333333333334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3"/>
        <v>41415.208333333336</v>
      </c>
      <c r="O233" s="11">
        <f t="shared" si="14"/>
        <v>41473.208333333336</v>
      </c>
      <c r="P233" t="b">
        <v>0</v>
      </c>
      <c r="Q233" t="b">
        <v>0</v>
      </c>
      <c r="R233" t="s">
        <v>33</v>
      </c>
      <c r="S233" s="7" t="s">
        <v>2038</v>
      </c>
      <c r="T233" t="s">
        <v>2039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4">
        <f t="shared" si="12"/>
        <v>1.7126470588235294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3"/>
        <v>42576.208333333328</v>
      </c>
      <c r="O234" s="11">
        <f t="shared" si="14"/>
        <v>42577.208333333328</v>
      </c>
      <c r="P234" t="b">
        <v>0</v>
      </c>
      <c r="Q234" t="b">
        <v>0</v>
      </c>
      <c r="R234" t="s">
        <v>33</v>
      </c>
      <c r="S234" s="7" t="s">
        <v>2038</v>
      </c>
      <c r="T234" t="s">
        <v>2039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4">
        <f t="shared" si="12"/>
        <v>1.5789473684210527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3"/>
        <v>40706.208333333336</v>
      </c>
      <c r="O235" s="11">
        <f t="shared" si="14"/>
        <v>40722.208333333336</v>
      </c>
      <c r="P235" t="b">
        <v>0</v>
      </c>
      <c r="Q235" t="b">
        <v>0</v>
      </c>
      <c r="R235" t="s">
        <v>71</v>
      </c>
      <c r="S235" s="7" t="s">
        <v>2040</v>
      </c>
      <c r="T235" t="s">
        <v>2048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4">
        <f t="shared" si="12"/>
        <v>1.0908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3"/>
        <v>42969.208333333328</v>
      </c>
      <c r="O236" s="11">
        <f t="shared" si="14"/>
        <v>42976.208333333328</v>
      </c>
      <c r="P236" t="b">
        <v>0</v>
      </c>
      <c r="Q236" t="b">
        <v>1</v>
      </c>
      <c r="R236" t="s">
        <v>89</v>
      </c>
      <c r="S236" s="7" t="s">
        <v>2049</v>
      </c>
      <c r="T236" t="s">
        <v>2050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4">
        <f t="shared" si="12"/>
        <v>0.41732558139534881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3"/>
        <v>42779.25</v>
      </c>
      <c r="O237" s="11">
        <f t="shared" si="14"/>
        <v>42784.25</v>
      </c>
      <c r="P237" t="b">
        <v>0</v>
      </c>
      <c r="Q237" t="b">
        <v>0</v>
      </c>
      <c r="R237" t="s">
        <v>71</v>
      </c>
      <c r="S237" s="7" t="s">
        <v>2040</v>
      </c>
      <c r="T237" t="s">
        <v>2048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4">
        <f t="shared" si="12"/>
        <v>0.10944303797468355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3"/>
        <v>43641.208333333328</v>
      </c>
      <c r="O238" s="11">
        <f t="shared" si="14"/>
        <v>43648.208333333328</v>
      </c>
      <c r="P238" t="b">
        <v>0</v>
      </c>
      <c r="Q238" t="b">
        <v>1</v>
      </c>
      <c r="R238" t="s">
        <v>23</v>
      </c>
      <c r="S238" s="7" t="s">
        <v>2034</v>
      </c>
      <c r="T238" t="s">
        <v>2035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4">
        <f t="shared" si="12"/>
        <v>1.593763440860215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3"/>
        <v>41754.208333333336</v>
      </c>
      <c r="O239" s="11">
        <f t="shared" si="14"/>
        <v>41756.208333333336</v>
      </c>
      <c r="P239" t="b">
        <v>0</v>
      </c>
      <c r="Q239" t="b">
        <v>0</v>
      </c>
      <c r="R239" t="s">
        <v>71</v>
      </c>
      <c r="S239" s="7" t="s">
        <v>2040</v>
      </c>
      <c r="T239" t="s">
        <v>2048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4">
        <f t="shared" si="12"/>
        <v>4.2241666666666671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3"/>
        <v>43083.25</v>
      </c>
      <c r="O240" s="11">
        <f t="shared" si="14"/>
        <v>43108.25</v>
      </c>
      <c r="P240" t="b">
        <v>0</v>
      </c>
      <c r="Q240" t="b">
        <v>1</v>
      </c>
      <c r="R240" t="s">
        <v>33</v>
      </c>
      <c r="S240" s="7" t="s">
        <v>2038</v>
      </c>
      <c r="T240" t="s">
        <v>2039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4">
        <f t="shared" si="12"/>
        <v>0.97718749999999999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3"/>
        <v>42245.208333333328</v>
      </c>
      <c r="O241" s="11">
        <f t="shared" si="14"/>
        <v>42249.208333333328</v>
      </c>
      <c r="P241" t="b">
        <v>0</v>
      </c>
      <c r="Q241" t="b">
        <v>0</v>
      </c>
      <c r="R241" t="s">
        <v>65</v>
      </c>
      <c r="S241" s="7" t="s">
        <v>2036</v>
      </c>
      <c r="T241" t="s">
        <v>2045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4">
        <f t="shared" si="12"/>
        <v>4.1878911564625847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3"/>
        <v>40396.208333333336</v>
      </c>
      <c r="O242" s="11">
        <f t="shared" si="14"/>
        <v>40397.208333333336</v>
      </c>
      <c r="P242" t="b">
        <v>0</v>
      </c>
      <c r="Q242" t="b">
        <v>0</v>
      </c>
      <c r="R242" t="s">
        <v>33</v>
      </c>
      <c r="S242" s="7" t="s">
        <v>2038</v>
      </c>
      <c r="T242" t="s">
        <v>2039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4">
        <f t="shared" si="12"/>
        <v>1.0191632047477746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3"/>
        <v>41742.208333333336</v>
      </c>
      <c r="O243" s="11">
        <f t="shared" si="14"/>
        <v>41752.208333333336</v>
      </c>
      <c r="P243" t="b">
        <v>0</v>
      </c>
      <c r="Q243" t="b">
        <v>1</v>
      </c>
      <c r="R243" t="s">
        <v>68</v>
      </c>
      <c r="S243" s="7" t="s">
        <v>2046</v>
      </c>
      <c r="T243" t="s">
        <v>2047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4">
        <f t="shared" si="12"/>
        <v>1.2772619047619047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3"/>
        <v>42865.208333333328</v>
      </c>
      <c r="O244" s="11">
        <f t="shared" si="14"/>
        <v>42875.208333333328</v>
      </c>
      <c r="P244" t="b">
        <v>0</v>
      </c>
      <c r="Q244" t="b">
        <v>1</v>
      </c>
      <c r="R244" t="s">
        <v>23</v>
      </c>
      <c r="S244" s="7" t="s">
        <v>2034</v>
      </c>
      <c r="T244" t="s">
        <v>2035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4">
        <f t="shared" si="12"/>
        <v>4.4521739130434783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3"/>
        <v>43163.25</v>
      </c>
      <c r="O245" s="11">
        <f t="shared" si="14"/>
        <v>43166.25</v>
      </c>
      <c r="P245" t="b">
        <v>0</v>
      </c>
      <c r="Q245" t="b">
        <v>0</v>
      </c>
      <c r="R245" t="s">
        <v>33</v>
      </c>
      <c r="S245" s="7" t="s">
        <v>2038</v>
      </c>
      <c r="T245" t="s">
        <v>2039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4">
        <f t="shared" si="12"/>
        <v>5.6971428571428575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3"/>
        <v>41834.208333333336</v>
      </c>
      <c r="O246" s="11">
        <f t="shared" si="14"/>
        <v>41886.208333333336</v>
      </c>
      <c r="P246" t="b">
        <v>0</v>
      </c>
      <c r="Q246" t="b">
        <v>0</v>
      </c>
      <c r="R246" t="s">
        <v>33</v>
      </c>
      <c r="S246" s="7" t="s">
        <v>2038</v>
      </c>
      <c r="T246" t="s">
        <v>2039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4">
        <f t="shared" si="12"/>
        <v>5.0934482758620687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3"/>
        <v>41736.208333333336</v>
      </c>
      <c r="O247" s="11">
        <f t="shared" si="14"/>
        <v>41737.208333333336</v>
      </c>
      <c r="P247" t="b">
        <v>0</v>
      </c>
      <c r="Q247" t="b">
        <v>0</v>
      </c>
      <c r="R247" t="s">
        <v>33</v>
      </c>
      <c r="S247" s="7" t="s">
        <v>2038</v>
      </c>
      <c r="T247" t="s">
        <v>2039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4">
        <f t="shared" si="12"/>
        <v>3.2553333333333332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3"/>
        <v>41491.208333333336</v>
      </c>
      <c r="O248" s="11">
        <f t="shared" si="14"/>
        <v>41495.208333333336</v>
      </c>
      <c r="P248" t="b">
        <v>0</v>
      </c>
      <c r="Q248" t="b">
        <v>0</v>
      </c>
      <c r="R248" t="s">
        <v>28</v>
      </c>
      <c r="S248" s="7" t="s">
        <v>2036</v>
      </c>
      <c r="T248" t="s">
        <v>2037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4">
        <f t="shared" si="12"/>
        <v>9.3261616161616168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3"/>
        <v>42726.25</v>
      </c>
      <c r="O249" s="11">
        <f t="shared" si="14"/>
        <v>42741.25</v>
      </c>
      <c r="P249" t="b">
        <v>0</v>
      </c>
      <c r="Q249" t="b">
        <v>1</v>
      </c>
      <c r="R249" t="s">
        <v>119</v>
      </c>
      <c r="S249" s="7" t="s">
        <v>2046</v>
      </c>
      <c r="T249" t="s">
        <v>2052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4">
        <f t="shared" si="12"/>
        <v>2.1133870967741935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3"/>
        <v>42004.25</v>
      </c>
      <c r="O250" s="11">
        <f t="shared" si="14"/>
        <v>42009.25</v>
      </c>
      <c r="P250" t="b">
        <v>0</v>
      </c>
      <c r="Q250" t="b">
        <v>0</v>
      </c>
      <c r="R250" t="s">
        <v>292</v>
      </c>
      <c r="S250" s="7" t="s">
        <v>2049</v>
      </c>
      <c r="T250" t="s">
        <v>2060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4">
        <f t="shared" si="12"/>
        <v>2.7332520325203253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3"/>
        <v>42006.25</v>
      </c>
      <c r="O251" s="11">
        <f t="shared" si="14"/>
        <v>42013.25</v>
      </c>
      <c r="P251" t="b">
        <v>0</v>
      </c>
      <c r="Q251" t="b">
        <v>0</v>
      </c>
      <c r="R251" t="s">
        <v>206</v>
      </c>
      <c r="S251" s="7" t="s">
        <v>2046</v>
      </c>
      <c r="T251" t="s">
        <v>2058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4">
        <f t="shared" si="12"/>
        <v>0.03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3"/>
        <v>40203.25</v>
      </c>
      <c r="O252" s="11">
        <f t="shared" si="14"/>
        <v>40238.25</v>
      </c>
      <c r="P252" t="b">
        <v>0</v>
      </c>
      <c r="Q252" t="b">
        <v>0</v>
      </c>
      <c r="R252" t="s">
        <v>23</v>
      </c>
      <c r="S252" s="7" t="s">
        <v>2034</v>
      </c>
      <c r="T252" t="s">
        <v>2035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4">
        <f t="shared" si="12"/>
        <v>0.54084507042253516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3"/>
        <v>41252.25</v>
      </c>
      <c r="O253" s="11">
        <f t="shared" si="14"/>
        <v>41254.25</v>
      </c>
      <c r="P253" t="b">
        <v>0</v>
      </c>
      <c r="Q253" t="b">
        <v>0</v>
      </c>
      <c r="R253" t="s">
        <v>33</v>
      </c>
      <c r="S253" s="7" t="s">
        <v>2038</v>
      </c>
      <c r="T253" t="s">
        <v>2039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4">
        <f t="shared" si="12"/>
        <v>6.2629999999999999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3"/>
        <v>41572.208333333336</v>
      </c>
      <c r="O254" s="11">
        <f t="shared" si="14"/>
        <v>41577.208333333336</v>
      </c>
      <c r="P254" t="b">
        <v>0</v>
      </c>
      <c r="Q254" t="b">
        <v>0</v>
      </c>
      <c r="R254" t="s">
        <v>33</v>
      </c>
      <c r="S254" s="7" t="s">
        <v>2038</v>
      </c>
      <c r="T254" t="s">
        <v>2039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4">
        <f t="shared" si="12"/>
        <v>0.8902139917695473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3"/>
        <v>40641.208333333336</v>
      </c>
      <c r="O255" s="11">
        <f t="shared" si="14"/>
        <v>40653.208333333336</v>
      </c>
      <c r="P255" t="b">
        <v>0</v>
      </c>
      <c r="Q255" t="b">
        <v>0</v>
      </c>
      <c r="R255" t="s">
        <v>53</v>
      </c>
      <c r="S255" s="7" t="s">
        <v>2040</v>
      </c>
      <c r="T255" t="s">
        <v>2043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4">
        <f t="shared" si="12"/>
        <v>1.8489130434782608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3"/>
        <v>42787.25</v>
      </c>
      <c r="O256" s="11">
        <f t="shared" si="14"/>
        <v>42789.25</v>
      </c>
      <c r="P256" t="b">
        <v>0</v>
      </c>
      <c r="Q256" t="b">
        <v>0</v>
      </c>
      <c r="R256" t="s">
        <v>68</v>
      </c>
      <c r="S256" s="7" t="s">
        <v>2046</v>
      </c>
      <c r="T256" t="s">
        <v>2047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4">
        <f t="shared" si="12"/>
        <v>1.2016770186335404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3"/>
        <v>40590.25</v>
      </c>
      <c r="O257" s="11">
        <f t="shared" si="14"/>
        <v>40595.25</v>
      </c>
      <c r="P257" t="b">
        <v>0</v>
      </c>
      <c r="Q257" t="b">
        <v>1</v>
      </c>
      <c r="R257" t="s">
        <v>23</v>
      </c>
      <c r="S257" s="7" t="s">
        <v>2034</v>
      </c>
      <c r="T257" t="s">
        <v>2035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4">
        <f t="shared" si="12"/>
        <v>0.23390243902439026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3"/>
        <v>42393.25</v>
      </c>
      <c r="O258" s="11">
        <f t="shared" si="14"/>
        <v>42430.25</v>
      </c>
      <c r="P258" t="b">
        <v>0</v>
      </c>
      <c r="Q258" t="b">
        <v>0</v>
      </c>
      <c r="R258" t="s">
        <v>23</v>
      </c>
      <c r="S258" s="7" t="s">
        <v>2034</v>
      </c>
      <c r="T258" t="s">
        <v>2035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4">
        <f t="shared" ref="G259:G322" si="16">E259/D259</f>
        <v>1.46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7">(((L259/60)/60)/24)+DATE(1970,1,1)</f>
        <v>41338.25</v>
      </c>
      <c r="O259" s="11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s="7" t="s">
        <v>2038</v>
      </c>
      <c r="T259" t="s">
        <v>2039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4">
        <f t="shared" si="16"/>
        <v>2.6848000000000001</v>
      </c>
      <c r="H260">
        <v>186</v>
      </c>
      <c r="I260" s="5">
        <f t="shared" si="1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7"/>
        <v>42712.25</v>
      </c>
      <c r="O260" s="11">
        <f t="shared" si="18"/>
        <v>42732.25</v>
      </c>
      <c r="P260" t="b">
        <v>0</v>
      </c>
      <c r="Q260" t="b">
        <v>1</v>
      </c>
      <c r="R260" t="s">
        <v>33</v>
      </c>
      <c r="S260" s="7" t="s">
        <v>2038</v>
      </c>
      <c r="T260" t="s">
        <v>2039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4">
        <f t="shared" si="16"/>
        <v>5.9749999999999996</v>
      </c>
      <c r="H261">
        <v>138</v>
      </c>
      <c r="I261" s="5">
        <f t="shared" ref="I261:I324" si="19"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7"/>
        <v>41251.25</v>
      </c>
      <c r="O261" s="11">
        <f t="shared" si="18"/>
        <v>41270.25</v>
      </c>
      <c r="P261" t="b">
        <v>1</v>
      </c>
      <c r="Q261" t="b">
        <v>0</v>
      </c>
      <c r="R261" t="s">
        <v>122</v>
      </c>
      <c r="S261" s="7" t="s">
        <v>2053</v>
      </c>
      <c r="T261" t="s">
        <v>2054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4">
        <f t="shared" si="16"/>
        <v>1.5769841269841269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7"/>
        <v>41180.208333333336</v>
      </c>
      <c r="O262" s="11">
        <f t="shared" si="18"/>
        <v>41192.208333333336</v>
      </c>
      <c r="P262" t="b">
        <v>0</v>
      </c>
      <c r="Q262" t="b">
        <v>0</v>
      </c>
      <c r="R262" t="s">
        <v>23</v>
      </c>
      <c r="S262" s="7" t="s">
        <v>2034</v>
      </c>
      <c r="T262" t="s">
        <v>2035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4">
        <f t="shared" si="16"/>
        <v>0.31201660735468567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7"/>
        <v>40415.208333333336</v>
      </c>
      <c r="O263" s="11">
        <f t="shared" si="18"/>
        <v>40419.208333333336</v>
      </c>
      <c r="P263" t="b">
        <v>0</v>
      </c>
      <c r="Q263" t="b">
        <v>1</v>
      </c>
      <c r="R263" t="s">
        <v>23</v>
      </c>
      <c r="S263" s="7" t="s">
        <v>2034</v>
      </c>
      <c r="T263" t="s">
        <v>2035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4">
        <f t="shared" si="16"/>
        <v>3.1341176470588237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7"/>
        <v>40638.208333333336</v>
      </c>
      <c r="O264" s="11">
        <f t="shared" si="18"/>
        <v>40664.208333333336</v>
      </c>
      <c r="P264" t="b">
        <v>0</v>
      </c>
      <c r="Q264" t="b">
        <v>1</v>
      </c>
      <c r="R264" t="s">
        <v>60</v>
      </c>
      <c r="S264" s="7" t="s">
        <v>2034</v>
      </c>
      <c r="T264" t="s">
        <v>2044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4">
        <f t="shared" si="16"/>
        <v>3.7089655172413791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7"/>
        <v>40187.25</v>
      </c>
      <c r="O265" s="11">
        <f t="shared" si="18"/>
        <v>40187.25</v>
      </c>
      <c r="P265" t="b">
        <v>0</v>
      </c>
      <c r="Q265" t="b">
        <v>0</v>
      </c>
      <c r="R265" t="s">
        <v>122</v>
      </c>
      <c r="S265" s="7" t="s">
        <v>2053</v>
      </c>
      <c r="T265" t="s">
        <v>2054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4">
        <f t="shared" si="16"/>
        <v>3.6266447368421053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7"/>
        <v>41317.25</v>
      </c>
      <c r="O266" s="11">
        <f t="shared" si="18"/>
        <v>41333.25</v>
      </c>
      <c r="P266" t="b">
        <v>0</v>
      </c>
      <c r="Q266" t="b">
        <v>0</v>
      </c>
      <c r="R266" t="s">
        <v>33</v>
      </c>
      <c r="S266" s="7" t="s">
        <v>2038</v>
      </c>
      <c r="T266" t="s">
        <v>2039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4">
        <f t="shared" si="16"/>
        <v>1.2308163265306122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7"/>
        <v>42372.25</v>
      </c>
      <c r="O267" s="11">
        <f t="shared" si="18"/>
        <v>42416.25</v>
      </c>
      <c r="P267" t="b">
        <v>0</v>
      </c>
      <c r="Q267" t="b">
        <v>0</v>
      </c>
      <c r="R267" t="s">
        <v>33</v>
      </c>
      <c r="S267" s="7" t="s">
        <v>2038</v>
      </c>
      <c r="T267" t="s">
        <v>2039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4">
        <f t="shared" si="16"/>
        <v>0.76766756032171579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7"/>
        <v>41950.25</v>
      </c>
      <c r="O268" s="11">
        <f t="shared" si="18"/>
        <v>41983.25</v>
      </c>
      <c r="P268" t="b">
        <v>0</v>
      </c>
      <c r="Q268" t="b">
        <v>1</v>
      </c>
      <c r="R268" t="s">
        <v>159</v>
      </c>
      <c r="S268" s="7" t="s">
        <v>2034</v>
      </c>
      <c r="T268" t="s">
        <v>2057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4">
        <f t="shared" si="16"/>
        <v>2.3362012987012988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7"/>
        <v>41206.208333333336</v>
      </c>
      <c r="O269" s="11">
        <f t="shared" si="18"/>
        <v>41222.25</v>
      </c>
      <c r="P269" t="b">
        <v>0</v>
      </c>
      <c r="Q269" t="b">
        <v>0</v>
      </c>
      <c r="R269" t="s">
        <v>33</v>
      </c>
      <c r="S269" s="7" t="s">
        <v>2038</v>
      </c>
      <c r="T269" t="s">
        <v>2039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4">
        <f t="shared" si="16"/>
        <v>1.8053333333333332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7"/>
        <v>41186.208333333336</v>
      </c>
      <c r="O270" s="11">
        <f t="shared" si="18"/>
        <v>41232.25</v>
      </c>
      <c r="P270" t="b">
        <v>0</v>
      </c>
      <c r="Q270" t="b">
        <v>0</v>
      </c>
      <c r="R270" t="s">
        <v>42</v>
      </c>
      <c r="S270" s="7" t="s">
        <v>2040</v>
      </c>
      <c r="T270" t="s">
        <v>2041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4">
        <f t="shared" si="16"/>
        <v>2.5262857142857142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7"/>
        <v>43496.25</v>
      </c>
      <c r="O271" s="11">
        <f t="shared" si="18"/>
        <v>43517.25</v>
      </c>
      <c r="P271" t="b">
        <v>0</v>
      </c>
      <c r="Q271" t="b">
        <v>0</v>
      </c>
      <c r="R271" t="s">
        <v>269</v>
      </c>
      <c r="S271" s="7" t="s">
        <v>2040</v>
      </c>
      <c r="T271" t="s">
        <v>2059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4">
        <f t="shared" si="16"/>
        <v>0.27176538240368026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7"/>
        <v>40514.25</v>
      </c>
      <c r="O272" s="11">
        <f t="shared" si="18"/>
        <v>40516.25</v>
      </c>
      <c r="P272" t="b">
        <v>0</v>
      </c>
      <c r="Q272" t="b">
        <v>0</v>
      </c>
      <c r="R272" t="s">
        <v>89</v>
      </c>
      <c r="S272" s="7" t="s">
        <v>2049</v>
      </c>
      <c r="T272" t="s">
        <v>2050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4">
        <f t="shared" si="16"/>
        <v>1.2706571242680547E-2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7"/>
        <v>42345.25</v>
      </c>
      <c r="O273" s="11">
        <f t="shared" si="18"/>
        <v>42376.25</v>
      </c>
      <c r="P273" t="b">
        <v>0</v>
      </c>
      <c r="Q273" t="b">
        <v>0</v>
      </c>
      <c r="R273" t="s">
        <v>122</v>
      </c>
      <c r="S273" s="7" t="s">
        <v>2053</v>
      </c>
      <c r="T273" t="s">
        <v>2054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4">
        <f t="shared" si="16"/>
        <v>3.0400978473581213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7"/>
        <v>43656.208333333328</v>
      </c>
      <c r="O274" s="11">
        <f t="shared" si="18"/>
        <v>43681.208333333328</v>
      </c>
      <c r="P274" t="b">
        <v>0</v>
      </c>
      <c r="Q274" t="b">
        <v>1</v>
      </c>
      <c r="R274" t="s">
        <v>33</v>
      </c>
      <c r="S274" s="7" t="s">
        <v>2038</v>
      </c>
      <c r="T274" t="s">
        <v>2039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4">
        <f t="shared" si="16"/>
        <v>1.3723076923076922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7"/>
        <v>42995.208333333328</v>
      </c>
      <c r="O275" s="11">
        <f t="shared" si="18"/>
        <v>42998.208333333328</v>
      </c>
      <c r="P275" t="b">
        <v>0</v>
      </c>
      <c r="Q275" t="b">
        <v>0</v>
      </c>
      <c r="R275" t="s">
        <v>33</v>
      </c>
      <c r="S275" s="7" t="s">
        <v>2038</v>
      </c>
      <c r="T275" t="s">
        <v>2039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4">
        <f t="shared" si="16"/>
        <v>0.32208333333333333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7"/>
        <v>43045.25</v>
      </c>
      <c r="O276" s="11">
        <f t="shared" si="18"/>
        <v>43050.25</v>
      </c>
      <c r="P276" t="b">
        <v>0</v>
      </c>
      <c r="Q276" t="b">
        <v>0</v>
      </c>
      <c r="R276" t="s">
        <v>33</v>
      </c>
      <c r="S276" s="7" t="s">
        <v>2038</v>
      </c>
      <c r="T276" t="s">
        <v>2039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4">
        <f t="shared" si="16"/>
        <v>2.4151282051282053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7"/>
        <v>43561.208333333328</v>
      </c>
      <c r="O277" s="11">
        <f t="shared" si="18"/>
        <v>43569.208333333328</v>
      </c>
      <c r="P277" t="b">
        <v>0</v>
      </c>
      <c r="Q277" t="b">
        <v>0</v>
      </c>
      <c r="R277" t="s">
        <v>206</v>
      </c>
      <c r="S277" s="7" t="s">
        <v>2046</v>
      </c>
      <c r="T277" t="s">
        <v>2058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4">
        <f t="shared" si="16"/>
        <v>0.96799999999999997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7"/>
        <v>41018.208333333336</v>
      </c>
      <c r="O278" s="11">
        <f t="shared" si="18"/>
        <v>41023.208333333336</v>
      </c>
      <c r="P278" t="b">
        <v>0</v>
      </c>
      <c r="Q278" t="b">
        <v>1</v>
      </c>
      <c r="R278" t="s">
        <v>89</v>
      </c>
      <c r="S278" s="7" t="s">
        <v>2049</v>
      </c>
      <c r="T278" t="s">
        <v>2050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4">
        <f t="shared" si="16"/>
        <v>10.664285714285715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7"/>
        <v>40378.208333333336</v>
      </c>
      <c r="O279" s="11">
        <f t="shared" si="18"/>
        <v>40380.208333333336</v>
      </c>
      <c r="P279" t="b">
        <v>0</v>
      </c>
      <c r="Q279" t="b">
        <v>0</v>
      </c>
      <c r="R279" t="s">
        <v>33</v>
      </c>
      <c r="S279" s="7" t="s">
        <v>2038</v>
      </c>
      <c r="T279" t="s">
        <v>2039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4">
        <f t="shared" si="16"/>
        <v>3.2588888888888889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7"/>
        <v>41239.25</v>
      </c>
      <c r="O280" s="11">
        <f t="shared" si="18"/>
        <v>41264.25</v>
      </c>
      <c r="P280" t="b">
        <v>0</v>
      </c>
      <c r="Q280" t="b">
        <v>0</v>
      </c>
      <c r="R280" t="s">
        <v>28</v>
      </c>
      <c r="S280" s="7" t="s">
        <v>2036</v>
      </c>
      <c r="T280" t="s">
        <v>2037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4">
        <f t="shared" si="16"/>
        <v>1.7070000000000001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7"/>
        <v>43346.208333333328</v>
      </c>
      <c r="O281" s="11">
        <f t="shared" si="18"/>
        <v>43349.208333333328</v>
      </c>
      <c r="P281" t="b">
        <v>0</v>
      </c>
      <c r="Q281" t="b">
        <v>0</v>
      </c>
      <c r="R281" t="s">
        <v>33</v>
      </c>
      <c r="S281" s="7" t="s">
        <v>2038</v>
      </c>
      <c r="T281" t="s">
        <v>2039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4">
        <f t="shared" si="16"/>
        <v>5.8144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7"/>
        <v>43060.25</v>
      </c>
      <c r="O282" s="11">
        <f t="shared" si="18"/>
        <v>43066.25</v>
      </c>
      <c r="P282" t="b">
        <v>0</v>
      </c>
      <c r="Q282" t="b">
        <v>0</v>
      </c>
      <c r="R282" t="s">
        <v>71</v>
      </c>
      <c r="S282" s="7" t="s">
        <v>2040</v>
      </c>
      <c r="T282" t="s">
        <v>2048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4">
        <f t="shared" si="16"/>
        <v>0.91520972644376897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7"/>
        <v>40979.25</v>
      </c>
      <c r="O283" s="11">
        <f t="shared" si="18"/>
        <v>41000.208333333336</v>
      </c>
      <c r="P283" t="b">
        <v>0</v>
      </c>
      <c r="Q283" t="b">
        <v>1</v>
      </c>
      <c r="R283" t="s">
        <v>33</v>
      </c>
      <c r="S283" s="7" t="s">
        <v>2038</v>
      </c>
      <c r="T283" t="s">
        <v>2039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4">
        <f t="shared" si="16"/>
        <v>1.0804761904761904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7"/>
        <v>42701.25</v>
      </c>
      <c r="O284" s="11">
        <f t="shared" si="18"/>
        <v>42707.25</v>
      </c>
      <c r="P284" t="b">
        <v>0</v>
      </c>
      <c r="Q284" t="b">
        <v>1</v>
      </c>
      <c r="R284" t="s">
        <v>269</v>
      </c>
      <c r="S284" s="7" t="s">
        <v>2040</v>
      </c>
      <c r="T284" t="s">
        <v>2059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4">
        <f t="shared" si="16"/>
        <v>0.18728395061728395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7"/>
        <v>42520.208333333328</v>
      </c>
      <c r="O285" s="11">
        <f t="shared" si="18"/>
        <v>42525.208333333328</v>
      </c>
      <c r="P285" t="b">
        <v>0</v>
      </c>
      <c r="Q285" t="b">
        <v>0</v>
      </c>
      <c r="R285" t="s">
        <v>23</v>
      </c>
      <c r="S285" s="7" t="s">
        <v>2034</v>
      </c>
      <c r="T285" t="s">
        <v>2035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4">
        <f t="shared" si="16"/>
        <v>0.83193877551020412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7"/>
        <v>41030.208333333336</v>
      </c>
      <c r="O286" s="11">
        <f t="shared" si="18"/>
        <v>41035.208333333336</v>
      </c>
      <c r="P286" t="b">
        <v>0</v>
      </c>
      <c r="Q286" t="b">
        <v>0</v>
      </c>
      <c r="R286" t="s">
        <v>28</v>
      </c>
      <c r="S286" s="7" t="s">
        <v>2036</v>
      </c>
      <c r="T286" t="s">
        <v>2037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4">
        <f t="shared" si="16"/>
        <v>7.0633333333333335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7"/>
        <v>42623.208333333328</v>
      </c>
      <c r="O287" s="11">
        <f t="shared" si="18"/>
        <v>42661.208333333328</v>
      </c>
      <c r="P287" t="b">
        <v>0</v>
      </c>
      <c r="Q287" t="b">
        <v>0</v>
      </c>
      <c r="R287" t="s">
        <v>33</v>
      </c>
      <c r="S287" s="7" t="s">
        <v>2038</v>
      </c>
      <c r="T287" t="s">
        <v>2039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4">
        <f t="shared" si="16"/>
        <v>0.17446030330062445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7"/>
        <v>42697.25</v>
      </c>
      <c r="O288" s="11">
        <f t="shared" si="18"/>
        <v>42704.25</v>
      </c>
      <c r="P288" t="b">
        <v>0</v>
      </c>
      <c r="Q288" t="b">
        <v>0</v>
      </c>
      <c r="R288" t="s">
        <v>33</v>
      </c>
      <c r="S288" s="7" t="s">
        <v>2038</v>
      </c>
      <c r="T288" t="s">
        <v>2039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4">
        <f t="shared" si="16"/>
        <v>2.0973015873015872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7"/>
        <v>42122.208333333328</v>
      </c>
      <c r="O289" s="11">
        <f t="shared" si="18"/>
        <v>42122.208333333328</v>
      </c>
      <c r="P289" t="b">
        <v>0</v>
      </c>
      <c r="Q289" t="b">
        <v>0</v>
      </c>
      <c r="R289" t="s">
        <v>50</v>
      </c>
      <c r="S289" s="7" t="s">
        <v>2034</v>
      </c>
      <c r="T289" t="s">
        <v>2042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4">
        <f t="shared" si="16"/>
        <v>0.97785714285714287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7"/>
        <v>40982.208333333336</v>
      </c>
      <c r="O290" s="11">
        <f t="shared" si="18"/>
        <v>40983.208333333336</v>
      </c>
      <c r="P290" t="b">
        <v>0</v>
      </c>
      <c r="Q290" t="b">
        <v>1</v>
      </c>
      <c r="R290" t="s">
        <v>148</v>
      </c>
      <c r="S290" s="7" t="s">
        <v>2034</v>
      </c>
      <c r="T290" t="s">
        <v>2056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4">
        <f t="shared" si="16"/>
        <v>16.842500000000001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7"/>
        <v>42219.208333333328</v>
      </c>
      <c r="O291" s="11">
        <f t="shared" si="18"/>
        <v>42222.208333333328</v>
      </c>
      <c r="P291" t="b">
        <v>0</v>
      </c>
      <c r="Q291" t="b">
        <v>0</v>
      </c>
      <c r="R291" t="s">
        <v>33</v>
      </c>
      <c r="S291" s="7" t="s">
        <v>2038</v>
      </c>
      <c r="T291" t="s">
        <v>2039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4">
        <f t="shared" si="16"/>
        <v>0.54402135231316728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7"/>
        <v>41404.208333333336</v>
      </c>
      <c r="O292" s="11">
        <f t="shared" si="18"/>
        <v>41436.208333333336</v>
      </c>
      <c r="P292" t="b">
        <v>0</v>
      </c>
      <c r="Q292" t="b">
        <v>1</v>
      </c>
      <c r="R292" t="s">
        <v>42</v>
      </c>
      <c r="S292" s="7" t="s">
        <v>2040</v>
      </c>
      <c r="T292" t="s">
        <v>2041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4">
        <f t="shared" si="16"/>
        <v>4.5661111111111108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7"/>
        <v>40831.208333333336</v>
      </c>
      <c r="O293" s="11">
        <f t="shared" si="18"/>
        <v>40835.208333333336</v>
      </c>
      <c r="P293" t="b">
        <v>1</v>
      </c>
      <c r="Q293" t="b">
        <v>0</v>
      </c>
      <c r="R293" t="s">
        <v>28</v>
      </c>
      <c r="S293" s="7" t="s">
        <v>2036</v>
      </c>
      <c r="T293" t="s">
        <v>2037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4">
        <f t="shared" si="16"/>
        <v>9.8219178082191785E-2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7"/>
        <v>40984.208333333336</v>
      </c>
      <c r="O294" s="11">
        <f t="shared" si="18"/>
        <v>41002.208333333336</v>
      </c>
      <c r="P294" t="b">
        <v>0</v>
      </c>
      <c r="Q294" t="b">
        <v>0</v>
      </c>
      <c r="R294" t="s">
        <v>17</v>
      </c>
      <c r="S294" s="7" t="s">
        <v>2032</v>
      </c>
      <c r="T294" t="s">
        <v>2033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4">
        <f t="shared" si="16"/>
        <v>0.16384615384615384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7"/>
        <v>40456.208333333336</v>
      </c>
      <c r="O295" s="11">
        <f t="shared" si="18"/>
        <v>40465.208333333336</v>
      </c>
      <c r="P295" t="b">
        <v>0</v>
      </c>
      <c r="Q295" t="b">
        <v>0</v>
      </c>
      <c r="R295" t="s">
        <v>33</v>
      </c>
      <c r="S295" s="7" t="s">
        <v>2038</v>
      </c>
      <c r="T295" t="s">
        <v>2039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4">
        <f t="shared" si="16"/>
        <v>13.396666666666667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7"/>
        <v>43399.208333333328</v>
      </c>
      <c r="O296" s="11">
        <f t="shared" si="18"/>
        <v>43411.25</v>
      </c>
      <c r="P296" t="b">
        <v>0</v>
      </c>
      <c r="Q296" t="b">
        <v>0</v>
      </c>
      <c r="R296" t="s">
        <v>33</v>
      </c>
      <c r="S296" s="7" t="s">
        <v>2038</v>
      </c>
      <c r="T296" t="s">
        <v>2039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4">
        <f t="shared" si="16"/>
        <v>0.35650077760497667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7"/>
        <v>41562.208333333336</v>
      </c>
      <c r="O297" s="11">
        <f t="shared" si="18"/>
        <v>41587.25</v>
      </c>
      <c r="P297" t="b">
        <v>0</v>
      </c>
      <c r="Q297" t="b">
        <v>0</v>
      </c>
      <c r="R297" t="s">
        <v>33</v>
      </c>
      <c r="S297" s="7" t="s">
        <v>2038</v>
      </c>
      <c r="T297" t="s">
        <v>2039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4">
        <f t="shared" si="16"/>
        <v>0.54950819672131146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7"/>
        <v>43493.25</v>
      </c>
      <c r="O298" s="11">
        <f t="shared" si="18"/>
        <v>43515.25</v>
      </c>
      <c r="P298" t="b">
        <v>0</v>
      </c>
      <c r="Q298" t="b">
        <v>0</v>
      </c>
      <c r="R298" t="s">
        <v>33</v>
      </c>
      <c r="S298" s="7" t="s">
        <v>2038</v>
      </c>
      <c r="T298" t="s">
        <v>2039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4">
        <f t="shared" si="16"/>
        <v>0.94236111111111109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7"/>
        <v>41653.25</v>
      </c>
      <c r="O299" s="11">
        <f t="shared" si="18"/>
        <v>41662.25</v>
      </c>
      <c r="P299" t="b">
        <v>0</v>
      </c>
      <c r="Q299" t="b">
        <v>1</v>
      </c>
      <c r="R299" t="s">
        <v>33</v>
      </c>
      <c r="S299" s="7" t="s">
        <v>2038</v>
      </c>
      <c r="T299" t="s">
        <v>2039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4">
        <f t="shared" si="16"/>
        <v>1.4391428571428571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7"/>
        <v>42426.25</v>
      </c>
      <c r="O300" s="11">
        <f t="shared" si="18"/>
        <v>42444.208333333328</v>
      </c>
      <c r="P300" t="b">
        <v>0</v>
      </c>
      <c r="Q300" t="b">
        <v>1</v>
      </c>
      <c r="R300" t="s">
        <v>23</v>
      </c>
      <c r="S300" s="7" t="s">
        <v>2034</v>
      </c>
      <c r="T300" t="s">
        <v>2035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4">
        <f t="shared" si="16"/>
        <v>0.51421052631578945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7"/>
        <v>42432.25</v>
      </c>
      <c r="O301" s="11">
        <f t="shared" si="18"/>
        <v>42488.208333333328</v>
      </c>
      <c r="P301" t="b">
        <v>0</v>
      </c>
      <c r="Q301" t="b">
        <v>0</v>
      </c>
      <c r="R301" t="s">
        <v>17</v>
      </c>
      <c r="S301" s="7" t="s">
        <v>2032</v>
      </c>
      <c r="T301" t="s">
        <v>2033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4">
        <f t="shared" si="16"/>
        <v>0.05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7"/>
        <v>42977.208333333328</v>
      </c>
      <c r="O302" s="11">
        <f t="shared" si="18"/>
        <v>42978.208333333328</v>
      </c>
      <c r="P302" t="b">
        <v>0</v>
      </c>
      <c r="Q302" t="b">
        <v>1</v>
      </c>
      <c r="R302" t="s">
        <v>68</v>
      </c>
      <c r="S302" s="7" t="s">
        <v>2046</v>
      </c>
      <c r="T302" t="s">
        <v>2047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4">
        <f t="shared" si="16"/>
        <v>13.446666666666667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7"/>
        <v>42061.25</v>
      </c>
      <c r="O303" s="11">
        <f t="shared" si="18"/>
        <v>42078.208333333328</v>
      </c>
      <c r="P303" t="b">
        <v>0</v>
      </c>
      <c r="Q303" t="b">
        <v>0</v>
      </c>
      <c r="R303" t="s">
        <v>42</v>
      </c>
      <c r="S303" s="7" t="s">
        <v>2040</v>
      </c>
      <c r="T303" t="s">
        <v>2041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4">
        <f t="shared" si="16"/>
        <v>0.31844940867279897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7"/>
        <v>43345.208333333328</v>
      </c>
      <c r="O304" s="11">
        <f t="shared" si="18"/>
        <v>43359.208333333328</v>
      </c>
      <c r="P304" t="b">
        <v>0</v>
      </c>
      <c r="Q304" t="b">
        <v>0</v>
      </c>
      <c r="R304" t="s">
        <v>33</v>
      </c>
      <c r="S304" s="7" t="s">
        <v>2038</v>
      </c>
      <c r="T304" t="s">
        <v>2039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4">
        <f t="shared" si="16"/>
        <v>0.82617647058823529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7"/>
        <v>42376.25</v>
      </c>
      <c r="O305" s="11">
        <f t="shared" si="18"/>
        <v>42381.25</v>
      </c>
      <c r="P305" t="b">
        <v>0</v>
      </c>
      <c r="Q305" t="b">
        <v>0</v>
      </c>
      <c r="R305" t="s">
        <v>60</v>
      </c>
      <c r="S305" s="7" t="s">
        <v>2034</v>
      </c>
      <c r="T305" t="s">
        <v>2044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4">
        <f t="shared" si="16"/>
        <v>5.4614285714285717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7"/>
        <v>42589.208333333328</v>
      </c>
      <c r="O306" s="11">
        <f t="shared" si="18"/>
        <v>42630.208333333328</v>
      </c>
      <c r="P306" t="b">
        <v>0</v>
      </c>
      <c r="Q306" t="b">
        <v>0</v>
      </c>
      <c r="R306" t="s">
        <v>42</v>
      </c>
      <c r="S306" s="7" t="s">
        <v>2040</v>
      </c>
      <c r="T306" t="s">
        <v>2041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4">
        <f t="shared" si="16"/>
        <v>2.8621428571428571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7"/>
        <v>42448.208333333328</v>
      </c>
      <c r="O307" s="11">
        <f t="shared" si="18"/>
        <v>42489.208333333328</v>
      </c>
      <c r="P307" t="b">
        <v>0</v>
      </c>
      <c r="Q307" t="b">
        <v>0</v>
      </c>
      <c r="R307" t="s">
        <v>33</v>
      </c>
      <c r="S307" s="7" t="s">
        <v>2038</v>
      </c>
      <c r="T307" t="s">
        <v>2039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4">
        <f t="shared" si="16"/>
        <v>7.9076923076923072E-2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7"/>
        <v>42930.208333333328</v>
      </c>
      <c r="O308" s="11">
        <f t="shared" si="18"/>
        <v>42933.208333333328</v>
      </c>
      <c r="P308" t="b">
        <v>0</v>
      </c>
      <c r="Q308" t="b">
        <v>1</v>
      </c>
      <c r="R308" t="s">
        <v>33</v>
      </c>
      <c r="S308" s="7" t="s">
        <v>2038</v>
      </c>
      <c r="T308" t="s">
        <v>2039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4">
        <f t="shared" si="16"/>
        <v>1.3213677811550153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7"/>
        <v>41066.208333333336</v>
      </c>
      <c r="O309" s="11">
        <f t="shared" si="18"/>
        <v>41086.208333333336</v>
      </c>
      <c r="P309" t="b">
        <v>0</v>
      </c>
      <c r="Q309" t="b">
        <v>1</v>
      </c>
      <c r="R309" t="s">
        <v>119</v>
      </c>
      <c r="S309" s="7" t="s">
        <v>2046</v>
      </c>
      <c r="T309" t="s">
        <v>2052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4">
        <f t="shared" si="16"/>
        <v>0.74077834179357027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7"/>
        <v>40651.208333333336</v>
      </c>
      <c r="O310" s="11">
        <f t="shared" si="18"/>
        <v>40652.208333333336</v>
      </c>
      <c r="P310" t="b">
        <v>0</v>
      </c>
      <c r="Q310" t="b">
        <v>0</v>
      </c>
      <c r="R310" t="s">
        <v>33</v>
      </c>
      <c r="S310" s="7" t="s">
        <v>2038</v>
      </c>
      <c r="T310" t="s">
        <v>2039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4">
        <f t="shared" si="16"/>
        <v>0.75292682926829269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7"/>
        <v>40807.208333333336</v>
      </c>
      <c r="O311" s="11">
        <f t="shared" si="18"/>
        <v>40827.208333333336</v>
      </c>
      <c r="P311" t="b">
        <v>0</v>
      </c>
      <c r="Q311" t="b">
        <v>1</v>
      </c>
      <c r="R311" t="s">
        <v>60</v>
      </c>
      <c r="S311" s="7" t="s">
        <v>2034</v>
      </c>
      <c r="T311" t="s">
        <v>2044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4">
        <f t="shared" si="16"/>
        <v>0.20333333333333334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7"/>
        <v>40277.208333333336</v>
      </c>
      <c r="O312" s="11">
        <f t="shared" si="18"/>
        <v>40293.208333333336</v>
      </c>
      <c r="P312" t="b">
        <v>0</v>
      </c>
      <c r="Q312" t="b">
        <v>0</v>
      </c>
      <c r="R312" t="s">
        <v>89</v>
      </c>
      <c r="S312" s="7" t="s">
        <v>2049</v>
      </c>
      <c r="T312" t="s">
        <v>2050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4">
        <f t="shared" si="16"/>
        <v>2.0336507936507937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7"/>
        <v>40590.25</v>
      </c>
      <c r="O313" s="11">
        <f t="shared" si="18"/>
        <v>40602.25</v>
      </c>
      <c r="P313" t="b">
        <v>0</v>
      </c>
      <c r="Q313" t="b">
        <v>0</v>
      </c>
      <c r="R313" t="s">
        <v>33</v>
      </c>
      <c r="S313" s="7" t="s">
        <v>2038</v>
      </c>
      <c r="T313" t="s">
        <v>2039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4">
        <f t="shared" si="16"/>
        <v>3.1022842639593908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7"/>
        <v>41572.208333333336</v>
      </c>
      <c r="O314" s="11">
        <f t="shared" si="18"/>
        <v>41579.208333333336</v>
      </c>
      <c r="P314" t="b">
        <v>0</v>
      </c>
      <c r="Q314" t="b">
        <v>0</v>
      </c>
      <c r="R314" t="s">
        <v>33</v>
      </c>
      <c r="S314" s="7" t="s">
        <v>2038</v>
      </c>
      <c r="T314" t="s">
        <v>2039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4">
        <f t="shared" si="16"/>
        <v>3.9531818181818181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7"/>
        <v>40966.25</v>
      </c>
      <c r="O315" s="11">
        <f t="shared" si="18"/>
        <v>40968.25</v>
      </c>
      <c r="P315" t="b">
        <v>0</v>
      </c>
      <c r="Q315" t="b">
        <v>0</v>
      </c>
      <c r="R315" t="s">
        <v>23</v>
      </c>
      <c r="S315" s="7" t="s">
        <v>2034</v>
      </c>
      <c r="T315" t="s">
        <v>2035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4">
        <f t="shared" si="16"/>
        <v>2.9471428571428571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7"/>
        <v>43536.208333333328</v>
      </c>
      <c r="O316" s="11">
        <f t="shared" si="18"/>
        <v>43541.208333333328</v>
      </c>
      <c r="P316" t="b">
        <v>0</v>
      </c>
      <c r="Q316" t="b">
        <v>1</v>
      </c>
      <c r="R316" t="s">
        <v>42</v>
      </c>
      <c r="S316" s="7" t="s">
        <v>2040</v>
      </c>
      <c r="T316" t="s">
        <v>2041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4">
        <f t="shared" si="16"/>
        <v>0.33894736842105261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7"/>
        <v>41783.208333333336</v>
      </c>
      <c r="O317" s="11">
        <f t="shared" si="18"/>
        <v>41812.208333333336</v>
      </c>
      <c r="P317" t="b">
        <v>0</v>
      </c>
      <c r="Q317" t="b">
        <v>0</v>
      </c>
      <c r="R317" t="s">
        <v>33</v>
      </c>
      <c r="S317" s="7" t="s">
        <v>2038</v>
      </c>
      <c r="T317" t="s">
        <v>2039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4">
        <f t="shared" si="16"/>
        <v>0.66677083333333331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7"/>
        <v>43788.25</v>
      </c>
      <c r="O318" s="11">
        <f t="shared" si="18"/>
        <v>43789.25</v>
      </c>
      <c r="P318" t="b">
        <v>0</v>
      </c>
      <c r="Q318" t="b">
        <v>1</v>
      </c>
      <c r="R318" t="s">
        <v>17</v>
      </c>
      <c r="S318" s="7" t="s">
        <v>2032</v>
      </c>
      <c r="T318" t="s">
        <v>2033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4">
        <f t="shared" si="16"/>
        <v>0.19227272727272726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7"/>
        <v>42869.208333333328</v>
      </c>
      <c r="O319" s="11">
        <f t="shared" si="18"/>
        <v>42882.208333333328</v>
      </c>
      <c r="P319" t="b">
        <v>0</v>
      </c>
      <c r="Q319" t="b">
        <v>0</v>
      </c>
      <c r="R319" t="s">
        <v>33</v>
      </c>
      <c r="S319" s="7" t="s">
        <v>2038</v>
      </c>
      <c r="T319" t="s">
        <v>2039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4">
        <f t="shared" si="16"/>
        <v>0.15842105263157893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7"/>
        <v>41684.25</v>
      </c>
      <c r="O320" s="11">
        <f t="shared" si="18"/>
        <v>41686.25</v>
      </c>
      <c r="P320" t="b">
        <v>0</v>
      </c>
      <c r="Q320" t="b">
        <v>0</v>
      </c>
      <c r="R320" t="s">
        <v>23</v>
      </c>
      <c r="S320" s="7" t="s">
        <v>2034</v>
      </c>
      <c r="T320" t="s">
        <v>2035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4">
        <f t="shared" si="16"/>
        <v>0.38702380952380955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7"/>
        <v>40402.208333333336</v>
      </c>
      <c r="O321" s="11">
        <f t="shared" si="18"/>
        <v>40426.208333333336</v>
      </c>
      <c r="P321" t="b">
        <v>0</v>
      </c>
      <c r="Q321" t="b">
        <v>0</v>
      </c>
      <c r="R321" t="s">
        <v>28</v>
      </c>
      <c r="S321" s="7" t="s">
        <v>2036</v>
      </c>
      <c r="T321" t="s">
        <v>2037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4">
        <f t="shared" si="16"/>
        <v>9.5876777251184833E-2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7"/>
        <v>40673.208333333336</v>
      </c>
      <c r="O322" s="11">
        <f t="shared" si="18"/>
        <v>40682.208333333336</v>
      </c>
      <c r="P322" t="b">
        <v>0</v>
      </c>
      <c r="Q322" t="b">
        <v>0</v>
      </c>
      <c r="R322" t="s">
        <v>119</v>
      </c>
      <c r="S322" s="7" t="s">
        <v>2046</v>
      </c>
      <c r="T322" t="s">
        <v>2052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4">
        <f t="shared" ref="G323:G386" si="20">E323/D323</f>
        <v>0.94144366197183094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1">(((L323/60)/60)/24)+DATE(1970,1,1)</f>
        <v>40634.208333333336</v>
      </c>
      <c r="O323" s="11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s="7" t="s">
        <v>2040</v>
      </c>
      <c r="T323" t="s">
        <v>2051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4">
        <f t="shared" si="20"/>
        <v>1.6656234096692113</v>
      </c>
      <c r="H324">
        <v>5168</v>
      </c>
      <c r="I324" s="5">
        <f t="shared" si="19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1"/>
        <v>40507.25</v>
      </c>
      <c r="O324" s="11">
        <f t="shared" si="22"/>
        <v>40520.25</v>
      </c>
      <c r="P324" t="b">
        <v>0</v>
      </c>
      <c r="Q324" t="b">
        <v>0</v>
      </c>
      <c r="R324" t="s">
        <v>33</v>
      </c>
      <c r="S324" s="7" t="s">
        <v>2038</v>
      </c>
      <c r="T324" t="s">
        <v>2039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4">
        <f t="shared" si="20"/>
        <v>0.24134831460674158</v>
      </c>
      <c r="H325">
        <v>26</v>
      </c>
      <c r="I325" s="5">
        <f t="shared" ref="I325:I388" si="23"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1"/>
        <v>41725.208333333336</v>
      </c>
      <c r="O325" s="11">
        <f t="shared" si="22"/>
        <v>41727.208333333336</v>
      </c>
      <c r="P325" t="b">
        <v>0</v>
      </c>
      <c r="Q325" t="b">
        <v>0</v>
      </c>
      <c r="R325" t="s">
        <v>42</v>
      </c>
      <c r="S325" s="7" t="s">
        <v>2040</v>
      </c>
      <c r="T325" t="s">
        <v>2041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4">
        <f t="shared" si="20"/>
        <v>1.6405633802816901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1"/>
        <v>42176.208333333328</v>
      </c>
      <c r="O326" s="11">
        <f t="shared" si="22"/>
        <v>42188.208333333328</v>
      </c>
      <c r="P326" t="b">
        <v>0</v>
      </c>
      <c r="Q326" t="b">
        <v>1</v>
      </c>
      <c r="R326" t="s">
        <v>33</v>
      </c>
      <c r="S326" s="7" t="s">
        <v>2038</v>
      </c>
      <c r="T326" t="s">
        <v>2039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4">
        <f t="shared" si="20"/>
        <v>0.90723076923076929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1"/>
        <v>43267.208333333328</v>
      </c>
      <c r="O327" s="11">
        <f t="shared" si="22"/>
        <v>43290.208333333328</v>
      </c>
      <c r="P327" t="b">
        <v>0</v>
      </c>
      <c r="Q327" t="b">
        <v>1</v>
      </c>
      <c r="R327" t="s">
        <v>33</v>
      </c>
      <c r="S327" s="7" t="s">
        <v>2038</v>
      </c>
      <c r="T327" t="s">
        <v>2039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4">
        <f t="shared" si="20"/>
        <v>0.46194444444444444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1"/>
        <v>42364.25</v>
      </c>
      <c r="O328" s="11">
        <f t="shared" si="22"/>
        <v>42370.25</v>
      </c>
      <c r="P328" t="b">
        <v>0</v>
      </c>
      <c r="Q328" t="b">
        <v>0</v>
      </c>
      <c r="R328" t="s">
        <v>71</v>
      </c>
      <c r="S328" s="7" t="s">
        <v>2040</v>
      </c>
      <c r="T328" t="s">
        <v>2048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4">
        <f t="shared" si="20"/>
        <v>0.38538461538461538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1"/>
        <v>43705.208333333328</v>
      </c>
      <c r="O329" s="11">
        <f t="shared" si="22"/>
        <v>43709.208333333328</v>
      </c>
      <c r="P329" t="b">
        <v>0</v>
      </c>
      <c r="Q329" t="b">
        <v>1</v>
      </c>
      <c r="R329" t="s">
        <v>33</v>
      </c>
      <c r="S329" s="7" t="s">
        <v>2038</v>
      </c>
      <c r="T329" t="s">
        <v>2039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4">
        <f t="shared" si="20"/>
        <v>1.3356231003039514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1"/>
        <v>43434.25</v>
      </c>
      <c r="O330" s="11">
        <f t="shared" si="22"/>
        <v>43445.25</v>
      </c>
      <c r="P330" t="b">
        <v>0</v>
      </c>
      <c r="Q330" t="b">
        <v>0</v>
      </c>
      <c r="R330" t="s">
        <v>23</v>
      </c>
      <c r="S330" s="7" t="s">
        <v>2034</v>
      </c>
      <c r="T330" t="s">
        <v>2035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4">
        <f t="shared" si="20"/>
        <v>0.22896588486140726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1"/>
        <v>42716.25</v>
      </c>
      <c r="O331" s="11">
        <f t="shared" si="22"/>
        <v>42727.25</v>
      </c>
      <c r="P331" t="b">
        <v>0</v>
      </c>
      <c r="Q331" t="b">
        <v>0</v>
      </c>
      <c r="R331" t="s">
        <v>89</v>
      </c>
      <c r="S331" s="7" t="s">
        <v>2049</v>
      </c>
      <c r="T331" t="s">
        <v>2050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4">
        <f t="shared" si="20"/>
        <v>1.8495548961424333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1"/>
        <v>43077.25</v>
      </c>
      <c r="O332" s="11">
        <f t="shared" si="22"/>
        <v>43078.25</v>
      </c>
      <c r="P332" t="b">
        <v>0</v>
      </c>
      <c r="Q332" t="b">
        <v>0</v>
      </c>
      <c r="R332" t="s">
        <v>42</v>
      </c>
      <c r="S332" s="7" t="s">
        <v>2040</v>
      </c>
      <c r="T332" t="s">
        <v>2041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4">
        <f t="shared" si="20"/>
        <v>4.4372727272727275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1"/>
        <v>40896.25</v>
      </c>
      <c r="O333" s="11">
        <f t="shared" si="22"/>
        <v>40897.25</v>
      </c>
      <c r="P333" t="b">
        <v>0</v>
      </c>
      <c r="Q333" t="b">
        <v>0</v>
      </c>
      <c r="R333" t="s">
        <v>17</v>
      </c>
      <c r="S333" s="7" t="s">
        <v>2032</v>
      </c>
      <c r="T333" t="s">
        <v>2033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4">
        <f t="shared" si="20"/>
        <v>1.999806763285024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1"/>
        <v>41361.208333333336</v>
      </c>
      <c r="O334" s="11">
        <f t="shared" si="22"/>
        <v>41362.208333333336</v>
      </c>
      <c r="P334" t="b">
        <v>0</v>
      </c>
      <c r="Q334" t="b">
        <v>0</v>
      </c>
      <c r="R334" t="s">
        <v>65</v>
      </c>
      <c r="S334" s="7" t="s">
        <v>2036</v>
      </c>
      <c r="T334" t="s">
        <v>2045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4">
        <f t="shared" si="20"/>
        <v>1.2395833333333333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1"/>
        <v>43424.25</v>
      </c>
      <c r="O335" s="11">
        <f t="shared" si="22"/>
        <v>43452.25</v>
      </c>
      <c r="P335" t="b">
        <v>0</v>
      </c>
      <c r="Q335" t="b">
        <v>0</v>
      </c>
      <c r="R335" t="s">
        <v>33</v>
      </c>
      <c r="S335" s="7" t="s">
        <v>2038</v>
      </c>
      <c r="T335" t="s">
        <v>2039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4">
        <f t="shared" si="20"/>
        <v>1.8661329305135952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1"/>
        <v>43110.25</v>
      </c>
      <c r="O336" s="11">
        <f t="shared" si="22"/>
        <v>43117.25</v>
      </c>
      <c r="P336" t="b">
        <v>0</v>
      </c>
      <c r="Q336" t="b">
        <v>0</v>
      </c>
      <c r="R336" t="s">
        <v>23</v>
      </c>
      <c r="S336" s="7" t="s">
        <v>2034</v>
      </c>
      <c r="T336" t="s">
        <v>2035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4">
        <f t="shared" si="20"/>
        <v>1.1428538550057536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1"/>
        <v>43784.25</v>
      </c>
      <c r="O337" s="11">
        <f t="shared" si="22"/>
        <v>43797.25</v>
      </c>
      <c r="P337" t="b">
        <v>0</v>
      </c>
      <c r="Q337" t="b">
        <v>0</v>
      </c>
      <c r="R337" t="s">
        <v>23</v>
      </c>
      <c r="S337" s="7" t="s">
        <v>2034</v>
      </c>
      <c r="T337" t="s">
        <v>2035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4">
        <f t="shared" si="20"/>
        <v>0.97032531824611035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1"/>
        <v>40527.25</v>
      </c>
      <c r="O338" s="11">
        <f t="shared" si="22"/>
        <v>40528.25</v>
      </c>
      <c r="P338" t="b">
        <v>0</v>
      </c>
      <c r="Q338" t="b">
        <v>1</v>
      </c>
      <c r="R338" t="s">
        <v>23</v>
      </c>
      <c r="S338" s="7" t="s">
        <v>2034</v>
      </c>
      <c r="T338" t="s">
        <v>2035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4">
        <f t="shared" si="20"/>
        <v>1.2281904761904763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1"/>
        <v>43780.25</v>
      </c>
      <c r="O339" s="11">
        <f t="shared" si="22"/>
        <v>43781.25</v>
      </c>
      <c r="P339" t="b">
        <v>0</v>
      </c>
      <c r="Q339" t="b">
        <v>0</v>
      </c>
      <c r="R339" t="s">
        <v>33</v>
      </c>
      <c r="S339" s="7" t="s">
        <v>2038</v>
      </c>
      <c r="T339" t="s">
        <v>2039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4">
        <f t="shared" si="20"/>
        <v>1.7914326647564469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1"/>
        <v>40821.208333333336</v>
      </c>
      <c r="O340" s="11">
        <f t="shared" si="22"/>
        <v>40851.208333333336</v>
      </c>
      <c r="P340" t="b">
        <v>0</v>
      </c>
      <c r="Q340" t="b">
        <v>0</v>
      </c>
      <c r="R340" t="s">
        <v>33</v>
      </c>
      <c r="S340" s="7" t="s">
        <v>2038</v>
      </c>
      <c r="T340" t="s">
        <v>2039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4">
        <f t="shared" si="20"/>
        <v>0.79951577402787966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1"/>
        <v>42949.208333333328</v>
      </c>
      <c r="O341" s="11">
        <f t="shared" si="22"/>
        <v>42963.208333333328</v>
      </c>
      <c r="P341" t="b">
        <v>0</v>
      </c>
      <c r="Q341" t="b">
        <v>0</v>
      </c>
      <c r="R341" t="s">
        <v>33</v>
      </c>
      <c r="S341" s="7" t="s">
        <v>2038</v>
      </c>
      <c r="T341" t="s">
        <v>2039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4">
        <f t="shared" si="20"/>
        <v>0.94242587601078165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1"/>
        <v>40889.25</v>
      </c>
      <c r="O342" s="11">
        <f t="shared" si="22"/>
        <v>40890.25</v>
      </c>
      <c r="P342" t="b">
        <v>0</v>
      </c>
      <c r="Q342" t="b">
        <v>0</v>
      </c>
      <c r="R342" t="s">
        <v>122</v>
      </c>
      <c r="S342" s="7" t="s">
        <v>2053</v>
      </c>
      <c r="T342" t="s">
        <v>2054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4">
        <f t="shared" si="20"/>
        <v>0.84669291338582675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1"/>
        <v>42244.208333333328</v>
      </c>
      <c r="O343" s="11">
        <f t="shared" si="22"/>
        <v>42251.208333333328</v>
      </c>
      <c r="P343" t="b">
        <v>0</v>
      </c>
      <c r="Q343" t="b">
        <v>0</v>
      </c>
      <c r="R343" t="s">
        <v>60</v>
      </c>
      <c r="S343" s="7" t="s">
        <v>2034</v>
      </c>
      <c r="T343" t="s">
        <v>2044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4">
        <f t="shared" si="20"/>
        <v>0.66521920668058454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1"/>
        <v>41475.208333333336</v>
      </c>
      <c r="O344" s="11">
        <f t="shared" si="22"/>
        <v>41487.208333333336</v>
      </c>
      <c r="P344" t="b">
        <v>0</v>
      </c>
      <c r="Q344" t="b">
        <v>0</v>
      </c>
      <c r="R344" t="s">
        <v>33</v>
      </c>
      <c r="S344" s="7" t="s">
        <v>2038</v>
      </c>
      <c r="T344" t="s">
        <v>2039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4">
        <f t="shared" si="20"/>
        <v>0.53922222222222227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1"/>
        <v>41597.25</v>
      </c>
      <c r="O345" s="11">
        <f t="shared" si="22"/>
        <v>41650.25</v>
      </c>
      <c r="P345" t="b">
        <v>0</v>
      </c>
      <c r="Q345" t="b">
        <v>0</v>
      </c>
      <c r="R345" t="s">
        <v>33</v>
      </c>
      <c r="S345" s="7" t="s">
        <v>2038</v>
      </c>
      <c r="T345" t="s">
        <v>2039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4">
        <f t="shared" si="20"/>
        <v>0.41983299595141699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1"/>
        <v>43122.25</v>
      </c>
      <c r="O346" s="11">
        <f t="shared" si="22"/>
        <v>43162.25</v>
      </c>
      <c r="P346" t="b">
        <v>0</v>
      </c>
      <c r="Q346" t="b">
        <v>0</v>
      </c>
      <c r="R346" t="s">
        <v>89</v>
      </c>
      <c r="S346" s="7" t="s">
        <v>2049</v>
      </c>
      <c r="T346" t="s">
        <v>2050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4">
        <f t="shared" si="20"/>
        <v>0.14694796954314721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1"/>
        <v>42194.208333333328</v>
      </c>
      <c r="O347" s="11">
        <f t="shared" si="22"/>
        <v>42195.208333333328</v>
      </c>
      <c r="P347" t="b">
        <v>0</v>
      </c>
      <c r="Q347" t="b">
        <v>0</v>
      </c>
      <c r="R347" t="s">
        <v>53</v>
      </c>
      <c r="S347" s="7" t="s">
        <v>2040</v>
      </c>
      <c r="T347" t="s">
        <v>2043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4">
        <f t="shared" si="20"/>
        <v>0.34475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1"/>
        <v>42971.208333333328</v>
      </c>
      <c r="O348" s="11">
        <f t="shared" si="22"/>
        <v>43026.208333333328</v>
      </c>
      <c r="P348" t="b">
        <v>0</v>
      </c>
      <c r="Q348" t="b">
        <v>1</v>
      </c>
      <c r="R348" t="s">
        <v>60</v>
      </c>
      <c r="S348" s="7" t="s">
        <v>2034</v>
      </c>
      <c r="T348" t="s">
        <v>2044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4">
        <f t="shared" si="20"/>
        <v>14.007777777777777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1"/>
        <v>42046.25</v>
      </c>
      <c r="O349" s="11">
        <f t="shared" si="22"/>
        <v>42070.25</v>
      </c>
      <c r="P349" t="b">
        <v>0</v>
      </c>
      <c r="Q349" t="b">
        <v>0</v>
      </c>
      <c r="R349" t="s">
        <v>28</v>
      </c>
      <c r="S349" s="7" t="s">
        <v>2036</v>
      </c>
      <c r="T349" t="s">
        <v>2037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4">
        <f t="shared" si="20"/>
        <v>0.71770351758793971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1"/>
        <v>42782.25</v>
      </c>
      <c r="O350" s="11">
        <f t="shared" si="22"/>
        <v>42795.25</v>
      </c>
      <c r="P350" t="b">
        <v>0</v>
      </c>
      <c r="Q350" t="b">
        <v>0</v>
      </c>
      <c r="R350" t="s">
        <v>17</v>
      </c>
      <c r="S350" s="7" t="s">
        <v>2032</v>
      </c>
      <c r="T350" t="s">
        <v>2033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4">
        <f t="shared" si="20"/>
        <v>0.53074115044247783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1"/>
        <v>42930.208333333328</v>
      </c>
      <c r="O351" s="11">
        <f t="shared" si="22"/>
        <v>42960.208333333328</v>
      </c>
      <c r="P351" t="b">
        <v>0</v>
      </c>
      <c r="Q351" t="b">
        <v>0</v>
      </c>
      <c r="R351" t="s">
        <v>33</v>
      </c>
      <c r="S351" s="7" t="s">
        <v>2038</v>
      </c>
      <c r="T351" t="s">
        <v>2039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4">
        <f t="shared" si="20"/>
        <v>0.05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1"/>
        <v>42144.208333333328</v>
      </c>
      <c r="O352" s="11">
        <f t="shared" si="22"/>
        <v>42162.208333333328</v>
      </c>
      <c r="P352" t="b">
        <v>0</v>
      </c>
      <c r="Q352" t="b">
        <v>1</v>
      </c>
      <c r="R352" t="s">
        <v>159</v>
      </c>
      <c r="S352" s="7" t="s">
        <v>2034</v>
      </c>
      <c r="T352" t="s">
        <v>2057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4">
        <f t="shared" si="20"/>
        <v>1.2770715249662619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1"/>
        <v>42240.208333333328</v>
      </c>
      <c r="O353" s="11">
        <f t="shared" si="22"/>
        <v>42254.208333333328</v>
      </c>
      <c r="P353" t="b">
        <v>0</v>
      </c>
      <c r="Q353" t="b">
        <v>0</v>
      </c>
      <c r="R353" t="s">
        <v>23</v>
      </c>
      <c r="S353" s="7" t="s">
        <v>2034</v>
      </c>
      <c r="T353" t="s">
        <v>2035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4">
        <f t="shared" si="20"/>
        <v>0.34892857142857142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1"/>
        <v>42315.25</v>
      </c>
      <c r="O354" s="11">
        <f t="shared" si="22"/>
        <v>42323.25</v>
      </c>
      <c r="P354" t="b">
        <v>0</v>
      </c>
      <c r="Q354" t="b">
        <v>0</v>
      </c>
      <c r="R354" t="s">
        <v>33</v>
      </c>
      <c r="S354" s="7" t="s">
        <v>2038</v>
      </c>
      <c r="T354" t="s">
        <v>2039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4">
        <f t="shared" si="20"/>
        <v>4.105982142857143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1"/>
        <v>43651.208333333328</v>
      </c>
      <c r="O355" s="11">
        <f t="shared" si="22"/>
        <v>43652.208333333328</v>
      </c>
      <c r="P355" t="b">
        <v>0</v>
      </c>
      <c r="Q355" t="b">
        <v>0</v>
      </c>
      <c r="R355" t="s">
        <v>33</v>
      </c>
      <c r="S355" s="7" t="s">
        <v>2038</v>
      </c>
      <c r="T355" t="s">
        <v>2039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4">
        <f t="shared" si="20"/>
        <v>1.2373770491803278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1"/>
        <v>41520.208333333336</v>
      </c>
      <c r="O356" s="11">
        <f t="shared" si="22"/>
        <v>41527.208333333336</v>
      </c>
      <c r="P356" t="b">
        <v>0</v>
      </c>
      <c r="Q356" t="b">
        <v>0</v>
      </c>
      <c r="R356" t="s">
        <v>42</v>
      </c>
      <c r="S356" s="7" t="s">
        <v>2040</v>
      </c>
      <c r="T356" t="s">
        <v>2041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4">
        <f t="shared" si="20"/>
        <v>0.58973684210526311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1"/>
        <v>42757.25</v>
      </c>
      <c r="O357" s="11">
        <f t="shared" si="22"/>
        <v>42797.25</v>
      </c>
      <c r="P357" t="b">
        <v>0</v>
      </c>
      <c r="Q357" t="b">
        <v>0</v>
      </c>
      <c r="R357" t="s">
        <v>65</v>
      </c>
      <c r="S357" s="7" t="s">
        <v>2036</v>
      </c>
      <c r="T357" t="s">
        <v>2045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4">
        <f t="shared" si="20"/>
        <v>0.36892473118279567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1"/>
        <v>40922.25</v>
      </c>
      <c r="O358" s="11">
        <f t="shared" si="22"/>
        <v>40931.25</v>
      </c>
      <c r="P358" t="b">
        <v>0</v>
      </c>
      <c r="Q358" t="b">
        <v>0</v>
      </c>
      <c r="R358" t="s">
        <v>33</v>
      </c>
      <c r="S358" s="7" t="s">
        <v>2038</v>
      </c>
      <c r="T358" t="s">
        <v>2039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4">
        <f t="shared" si="20"/>
        <v>1.8491304347826087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1"/>
        <v>42250.208333333328</v>
      </c>
      <c r="O359" s="11">
        <f t="shared" si="22"/>
        <v>42275.208333333328</v>
      </c>
      <c r="P359" t="b">
        <v>0</v>
      </c>
      <c r="Q359" t="b">
        <v>0</v>
      </c>
      <c r="R359" t="s">
        <v>89</v>
      </c>
      <c r="S359" s="7" t="s">
        <v>2049</v>
      </c>
      <c r="T359" t="s">
        <v>2050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4">
        <f t="shared" si="20"/>
        <v>0.11814432989690722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1"/>
        <v>43322.208333333328</v>
      </c>
      <c r="O360" s="11">
        <f t="shared" si="22"/>
        <v>43325.208333333328</v>
      </c>
      <c r="P360" t="b">
        <v>1</v>
      </c>
      <c r="Q360" t="b">
        <v>0</v>
      </c>
      <c r="R360" t="s">
        <v>122</v>
      </c>
      <c r="S360" s="7" t="s">
        <v>2053</v>
      </c>
      <c r="T360" t="s">
        <v>2054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4">
        <f t="shared" si="20"/>
        <v>2.9870000000000001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1"/>
        <v>40782.208333333336</v>
      </c>
      <c r="O361" s="11">
        <f t="shared" si="22"/>
        <v>40789.208333333336</v>
      </c>
      <c r="P361" t="b">
        <v>0</v>
      </c>
      <c r="Q361" t="b">
        <v>0</v>
      </c>
      <c r="R361" t="s">
        <v>71</v>
      </c>
      <c r="S361" s="7" t="s">
        <v>2040</v>
      </c>
      <c r="T361" t="s">
        <v>2048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4">
        <f t="shared" si="20"/>
        <v>2.2635175879396985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1"/>
        <v>40544.25</v>
      </c>
      <c r="O362" s="11">
        <f t="shared" si="22"/>
        <v>40558.25</v>
      </c>
      <c r="P362" t="b">
        <v>0</v>
      </c>
      <c r="Q362" t="b">
        <v>1</v>
      </c>
      <c r="R362" t="s">
        <v>33</v>
      </c>
      <c r="S362" s="7" t="s">
        <v>2038</v>
      </c>
      <c r="T362" t="s">
        <v>2039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4">
        <f t="shared" si="20"/>
        <v>1.7356363636363636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1"/>
        <v>43015.208333333328</v>
      </c>
      <c r="O363" s="11">
        <f t="shared" si="22"/>
        <v>43039.208333333328</v>
      </c>
      <c r="P363" t="b">
        <v>0</v>
      </c>
      <c r="Q363" t="b">
        <v>0</v>
      </c>
      <c r="R363" t="s">
        <v>33</v>
      </c>
      <c r="S363" s="7" t="s">
        <v>2038</v>
      </c>
      <c r="T363" t="s">
        <v>2039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4">
        <f t="shared" si="20"/>
        <v>3.7175675675675675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1"/>
        <v>40570.25</v>
      </c>
      <c r="O364" s="11">
        <f t="shared" si="22"/>
        <v>40608.25</v>
      </c>
      <c r="P364" t="b">
        <v>0</v>
      </c>
      <c r="Q364" t="b">
        <v>0</v>
      </c>
      <c r="R364" t="s">
        <v>23</v>
      </c>
      <c r="S364" s="7" t="s">
        <v>2034</v>
      </c>
      <c r="T364" t="s">
        <v>2035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4">
        <f t="shared" si="20"/>
        <v>1.601923076923077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1"/>
        <v>40904.25</v>
      </c>
      <c r="O365" s="11">
        <f t="shared" si="22"/>
        <v>40905.25</v>
      </c>
      <c r="P365" t="b">
        <v>0</v>
      </c>
      <c r="Q365" t="b">
        <v>0</v>
      </c>
      <c r="R365" t="s">
        <v>23</v>
      </c>
      <c r="S365" s="7" t="s">
        <v>2034</v>
      </c>
      <c r="T365" t="s">
        <v>2035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4">
        <f t="shared" si="20"/>
        <v>16.163333333333334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1"/>
        <v>43164.25</v>
      </c>
      <c r="O366" s="11">
        <f t="shared" si="22"/>
        <v>43194.208333333328</v>
      </c>
      <c r="P366" t="b">
        <v>0</v>
      </c>
      <c r="Q366" t="b">
        <v>0</v>
      </c>
      <c r="R366" t="s">
        <v>60</v>
      </c>
      <c r="S366" s="7" t="s">
        <v>2034</v>
      </c>
      <c r="T366" t="s">
        <v>2044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4">
        <f t="shared" si="20"/>
        <v>7.3343749999999996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1"/>
        <v>42733.25</v>
      </c>
      <c r="O367" s="11">
        <f t="shared" si="22"/>
        <v>42760.25</v>
      </c>
      <c r="P367" t="b">
        <v>0</v>
      </c>
      <c r="Q367" t="b">
        <v>0</v>
      </c>
      <c r="R367" t="s">
        <v>33</v>
      </c>
      <c r="S367" s="7" t="s">
        <v>2038</v>
      </c>
      <c r="T367" t="s">
        <v>2039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4">
        <f t="shared" si="20"/>
        <v>5.9211111111111112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1"/>
        <v>40546.25</v>
      </c>
      <c r="O368" s="11">
        <f t="shared" si="22"/>
        <v>40547.25</v>
      </c>
      <c r="P368" t="b">
        <v>0</v>
      </c>
      <c r="Q368" t="b">
        <v>1</v>
      </c>
      <c r="R368" t="s">
        <v>33</v>
      </c>
      <c r="S368" s="7" t="s">
        <v>2038</v>
      </c>
      <c r="T368" t="s">
        <v>2039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4">
        <f t="shared" si="20"/>
        <v>0.18888888888888888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1"/>
        <v>41930.208333333336</v>
      </c>
      <c r="O369" s="11">
        <f t="shared" si="22"/>
        <v>41954.25</v>
      </c>
      <c r="P369" t="b">
        <v>0</v>
      </c>
      <c r="Q369" t="b">
        <v>1</v>
      </c>
      <c r="R369" t="s">
        <v>33</v>
      </c>
      <c r="S369" s="7" t="s">
        <v>2038</v>
      </c>
      <c r="T369" t="s">
        <v>2039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4">
        <f t="shared" si="20"/>
        <v>2.7680769230769231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1"/>
        <v>40464.208333333336</v>
      </c>
      <c r="O370" s="11">
        <f t="shared" si="22"/>
        <v>40487.208333333336</v>
      </c>
      <c r="P370" t="b">
        <v>0</v>
      </c>
      <c r="Q370" t="b">
        <v>1</v>
      </c>
      <c r="R370" t="s">
        <v>42</v>
      </c>
      <c r="S370" s="7" t="s">
        <v>2040</v>
      </c>
      <c r="T370" t="s">
        <v>2041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4">
        <f t="shared" si="20"/>
        <v>2.730185185185185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1"/>
        <v>41308.25</v>
      </c>
      <c r="O371" s="11">
        <f t="shared" si="22"/>
        <v>41347.208333333336</v>
      </c>
      <c r="P371" t="b">
        <v>0</v>
      </c>
      <c r="Q371" t="b">
        <v>1</v>
      </c>
      <c r="R371" t="s">
        <v>269</v>
      </c>
      <c r="S371" s="7" t="s">
        <v>2040</v>
      </c>
      <c r="T371" t="s">
        <v>2059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4">
        <f t="shared" si="20"/>
        <v>1.593633125556545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1"/>
        <v>43570.208333333328</v>
      </c>
      <c r="O372" s="11">
        <f t="shared" si="22"/>
        <v>43576.208333333328</v>
      </c>
      <c r="P372" t="b">
        <v>0</v>
      </c>
      <c r="Q372" t="b">
        <v>0</v>
      </c>
      <c r="R372" t="s">
        <v>33</v>
      </c>
      <c r="S372" s="7" t="s">
        <v>2038</v>
      </c>
      <c r="T372" t="s">
        <v>2039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4">
        <f t="shared" si="20"/>
        <v>0.67869978858350954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1"/>
        <v>42043.25</v>
      </c>
      <c r="O373" s="11">
        <f t="shared" si="22"/>
        <v>42094.208333333328</v>
      </c>
      <c r="P373" t="b">
        <v>0</v>
      </c>
      <c r="Q373" t="b">
        <v>0</v>
      </c>
      <c r="R373" t="s">
        <v>33</v>
      </c>
      <c r="S373" s="7" t="s">
        <v>2038</v>
      </c>
      <c r="T373" t="s">
        <v>2039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4">
        <f t="shared" si="20"/>
        <v>15.915555555555555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1"/>
        <v>42012.25</v>
      </c>
      <c r="O374" s="11">
        <f t="shared" si="22"/>
        <v>42032.25</v>
      </c>
      <c r="P374" t="b">
        <v>0</v>
      </c>
      <c r="Q374" t="b">
        <v>1</v>
      </c>
      <c r="R374" t="s">
        <v>42</v>
      </c>
      <c r="S374" s="7" t="s">
        <v>2040</v>
      </c>
      <c r="T374" t="s">
        <v>2041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4">
        <f t="shared" si="20"/>
        <v>7.3018222222222224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1"/>
        <v>42964.208333333328</v>
      </c>
      <c r="O375" s="11">
        <f t="shared" si="22"/>
        <v>42972.208333333328</v>
      </c>
      <c r="P375" t="b">
        <v>0</v>
      </c>
      <c r="Q375" t="b">
        <v>0</v>
      </c>
      <c r="R375" t="s">
        <v>33</v>
      </c>
      <c r="S375" s="7" t="s">
        <v>2038</v>
      </c>
      <c r="T375" t="s">
        <v>2039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4">
        <f t="shared" si="20"/>
        <v>0.13185782556750297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1"/>
        <v>43476.25</v>
      </c>
      <c r="O376" s="11">
        <f t="shared" si="22"/>
        <v>43481.25</v>
      </c>
      <c r="P376" t="b">
        <v>0</v>
      </c>
      <c r="Q376" t="b">
        <v>1</v>
      </c>
      <c r="R376" t="s">
        <v>42</v>
      </c>
      <c r="S376" s="7" t="s">
        <v>2040</v>
      </c>
      <c r="T376" t="s">
        <v>2041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4">
        <f t="shared" si="20"/>
        <v>0.54777777777777781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1"/>
        <v>42293.208333333328</v>
      </c>
      <c r="O377" s="11">
        <f t="shared" si="22"/>
        <v>42350.25</v>
      </c>
      <c r="P377" t="b">
        <v>0</v>
      </c>
      <c r="Q377" t="b">
        <v>0</v>
      </c>
      <c r="R377" t="s">
        <v>60</v>
      </c>
      <c r="S377" s="7" t="s">
        <v>2034</v>
      </c>
      <c r="T377" t="s">
        <v>2044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4">
        <f t="shared" si="20"/>
        <v>3.6102941176470589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1"/>
        <v>41826.208333333336</v>
      </c>
      <c r="O378" s="11">
        <f t="shared" si="22"/>
        <v>41832.208333333336</v>
      </c>
      <c r="P378" t="b">
        <v>0</v>
      </c>
      <c r="Q378" t="b">
        <v>0</v>
      </c>
      <c r="R378" t="s">
        <v>23</v>
      </c>
      <c r="S378" s="7" t="s">
        <v>2034</v>
      </c>
      <c r="T378" t="s">
        <v>2035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4">
        <f t="shared" si="20"/>
        <v>0.10257545271629778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1"/>
        <v>43760.208333333328</v>
      </c>
      <c r="O379" s="11">
        <f t="shared" si="22"/>
        <v>43774.25</v>
      </c>
      <c r="P379" t="b">
        <v>0</v>
      </c>
      <c r="Q379" t="b">
        <v>0</v>
      </c>
      <c r="R379" t="s">
        <v>33</v>
      </c>
      <c r="S379" s="7" t="s">
        <v>2038</v>
      </c>
      <c r="T379" t="s">
        <v>2039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4">
        <f t="shared" si="20"/>
        <v>0.13962962962962963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1"/>
        <v>43241.208333333328</v>
      </c>
      <c r="O380" s="11">
        <f t="shared" si="22"/>
        <v>43279.208333333328</v>
      </c>
      <c r="P380" t="b">
        <v>0</v>
      </c>
      <c r="Q380" t="b">
        <v>0</v>
      </c>
      <c r="R380" t="s">
        <v>42</v>
      </c>
      <c r="S380" s="7" t="s">
        <v>2040</v>
      </c>
      <c r="T380" t="s">
        <v>2041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4">
        <f t="shared" si="20"/>
        <v>0.40444444444444444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1"/>
        <v>40843.208333333336</v>
      </c>
      <c r="O381" s="11">
        <f t="shared" si="22"/>
        <v>40857.25</v>
      </c>
      <c r="P381" t="b">
        <v>0</v>
      </c>
      <c r="Q381" t="b">
        <v>0</v>
      </c>
      <c r="R381" t="s">
        <v>33</v>
      </c>
      <c r="S381" s="7" t="s">
        <v>2038</v>
      </c>
      <c r="T381" t="s">
        <v>2039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4">
        <f t="shared" si="20"/>
        <v>1.6032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1"/>
        <v>41448.208333333336</v>
      </c>
      <c r="O382" s="11">
        <f t="shared" si="22"/>
        <v>41453.208333333336</v>
      </c>
      <c r="P382" t="b">
        <v>0</v>
      </c>
      <c r="Q382" t="b">
        <v>0</v>
      </c>
      <c r="R382" t="s">
        <v>33</v>
      </c>
      <c r="S382" s="7" t="s">
        <v>2038</v>
      </c>
      <c r="T382" t="s">
        <v>2039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4">
        <f t="shared" si="20"/>
        <v>1.8394339622641509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1"/>
        <v>42163.208333333328</v>
      </c>
      <c r="O383" s="11">
        <f t="shared" si="22"/>
        <v>42209.208333333328</v>
      </c>
      <c r="P383" t="b">
        <v>0</v>
      </c>
      <c r="Q383" t="b">
        <v>0</v>
      </c>
      <c r="R383" t="s">
        <v>33</v>
      </c>
      <c r="S383" s="7" t="s">
        <v>2038</v>
      </c>
      <c r="T383" t="s">
        <v>2039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4">
        <f t="shared" si="20"/>
        <v>0.63769230769230767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1"/>
        <v>43024.208333333328</v>
      </c>
      <c r="O384" s="11">
        <f t="shared" si="22"/>
        <v>43043.208333333328</v>
      </c>
      <c r="P384" t="b">
        <v>0</v>
      </c>
      <c r="Q384" t="b">
        <v>0</v>
      </c>
      <c r="R384" t="s">
        <v>122</v>
      </c>
      <c r="S384" s="7" t="s">
        <v>2053</v>
      </c>
      <c r="T384" t="s">
        <v>2054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4">
        <f t="shared" si="20"/>
        <v>2.2538095238095237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1"/>
        <v>43509.25</v>
      </c>
      <c r="O385" s="11">
        <f t="shared" si="22"/>
        <v>43515.25</v>
      </c>
      <c r="P385" t="b">
        <v>0</v>
      </c>
      <c r="Q385" t="b">
        <v>1</v>
      </c>
      <c r="R385" t="s">
        <v>17</v>
      </c>
      <c r="S385" s="7" t="s">
        <v>2032</v>
      </c>
      <c r="T385" t="s">
        <v>2033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4">
        <f t="shared" si="20"/>
        <v>1.7200961538461539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1"/>
        <v>42776.25</v>
      </c>
      <c r="O386" s="11">
        <f t="shared" si="22"/>
        <v>42803.25</v>
      </c>
      <c r="P386" t="b">
        <v>1</v>
      </c>
      <c r="Q386" t="b">
        <v>1</v>
      </c>
      <c r="R386" t="s">
        <v>42</v>
      </c>
      <c r="S386" s="7" t="s">
        <v>2040</v>
      </c>
      <c r="T386" t="s">
        <v>2041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4">
        <f t="shared" ref="G387:G450" si="24">E387/D387</f>
        <v>1.4616709511568124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5">(((L387/60)/60)/24)+DATE(1970,1,1)</f>
        <v>43553.208333333328</v>
      </c>
      <c r="O387" s="11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s="7" t="s">
        <v>2046</v>
      </c>
      <c r="T387" t="s">
        <v>2047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4">
        <f t="shared" si="24"/>
        <v>0.76423616236162362</v>
      </c>
      <c r="H388">
        <v>1068</v>
      </c>
      <c r="I388" s="5">
        <f t="shared" si="2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5"/>
        <v>40355.208333333336</v>
      </c>
      <c r="O388" s="11">
        <f t="shared" si="26"/>
        <v>40367.208333333336</v>
      </c>
      <c r="P388" t="b">
        <v>0</v>
      </c>
      <c r="Q388" t="b">
        <v>0</v>
      </c>
      <c r="R388" t="s">
        <v>33</v>
      </c>
      <c r="S388" s="7" t="s">
        <v>2038</v>
      </c>
      <c r="T388" t="s">
        <v>2039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4">
        <f t="shared" si="24"/>
        <v>0.39261467889908258</v>
      </c>
      <c r="H389">
        <v>424</v>
      </c>
      <c r="I389" s="5">
        <f t="shared" ref="I389:I452" si="27"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5"/>
        <v>41072.208333333336</v>
      </c>
      <c r="O389" s="11">
        <f t="shared" si="26"/>
        <v>41077.208333333336</v>
      </c>
      <c r="P389" t="b">
        <v>0</v>
      </c>
      <c r="Q389" t="b">
        <v>0</v>
      </c>
      <c r="R389" t="s">
        <v>65</v>
      </c>
      <c r="S389" s="7" t="s">
        <v>2036</v>
      </c>
      <c r="T389" t="s">
        <v>2045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4">
        <f t="shared" si="24"/>
        <v>0.11270034843205574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5"/>
        <v>40912.25</v>
      </c>
      <c r="O390" s="11">
        <f t="shared" si="26"/>
        <v>40914.25</v>
      </c>
      <c r="P390" t="b">
        <v>0</v>
      </c>
      <c r="Q390" t="b">
        <v>0</v>
      </c>
      <c r="R390" t="s">
        <v>60</v>
      </c>
      <c r="S390" s="7" t="s">
        <v>2034</v>
      </c>
      <c r="T390" t="s">
        <v>2044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4">
        <f t="shared" si="24"/>
        <v>1.2211084337349398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5"/>
        <v>40479.208333333336</v>
      </c>
      <c r="O391" s="11">
        <f t="shared" si="26"/>
        <v>40506.25</v>
      </c>
      <c r="P391" t="b">
        <v>0</v>
      </c>
      <c r="Q391" t="b">
        <v>0</v>
      </c>
      <c r="R391" t="s">
        <v>33</v>
      </c>
      <c r="S391" s="7" t="s">
        <v>2038</v>
      </c>
      <c r="T391" t="s">
        <v>2039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4">
        <f t="shared" si="24"/>
        <v>1.8654166666666667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5"/>
        <v>41530.208333333336</v>
      </c>
      <c r="O392" s="11">
        <f t="shared" si="26"/>
        <v>41545.208333333336</v>
      </c>
      <c r="P392" t="b">
        <v>0</v>
      </c>
      <c r="Q392" t="b">
        <v>0</v>
      </c>
      <c r="R392" t="s">
        <v>122</v>
      </c>
      <c r="S392" s="7" t="s">
        <v>2053</v>
      </c>
      <c r="T392" t="s">
        <v>2054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4">
        <f t="shared" si="24"/>
        <v>7.27317880794702E-2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5"/>
        <v>41653.25</v>
      </c>
      <c r="O393" s="11">
        <f t="shared" si="26"/>
        <v>41655.25</v>
      </c>
      <c r="P393" t="b">
        <v>0</v>
      </c>
      <c r="Q393" t="b">
        <v>0</v>
      </c>
      <c r="R393" t="s">
        <v>68</v>
      </c>
      <c r="S393" s="7" t="s">
        <v>2046</v>
      </c>
      <c r="T393" t="s">
        <v>2047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4">
        <f t="shared" si="24"/>
        <v>0.65642371234207963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5"/>
        <v>40549.25</v>
      </c>
      <c r="O394" s="11">
        <f t="shared" si="26"/>
        <v>40551.25</v>
      </c>
      <c r="P394" t="b">
        <v>0</v>
      </c>
      <c r="Q394" t="b">
        <v>0</v>
      </c>
      <c r="R394" t="s">
        <v>65</v>
      </c>
      <c r="S394" s="7" t="s">
        <v>2036</v>
      </c>
      <c r="T394" t="s">
        <v>2045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4">
        <f t="shared" si="24"/>
        <v>2.2896178343949045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5"/>
        <v>42933.208333333328</v>
      </c>
      <c r="O395" s="11">
        <f t="shared" si="26"/>
        <v>42934.208333333328</v>
      </c>
      <c r="P395" t="b">
        <v>0</v>
      </c>
      <c r="Q395" t="b">
        <v>0</v>
      </c>
      <c r="R395" t="s">
        <v>159</v>
      </c>
      <c r="S395" s="7" t="s">
        <v>2034</v>
      </c>
      <c r="T395" t="s">
        <v>2057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4">
        <f t="shared" si="24"/>
        <v>4.6937499999999996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5"/>
        <v>41484.208333333336</v>
      </c>
      <c r="O396" s="11">
        <f t="shared" si="26"/>
        <v>41494.208333333336</v>
      </c>
      <c r="P396" t="b">
        <v>0</v>
      </c>
      <c r="Q396" t="b">
        <v>1</v>
      </c>
      <c r="R396" t="s">
        <v>42</v>
      </c>
      <c r="S396" s="7" t="s">
        <v>2040</v>
      </c>
      <c r="T396" t="s">
        <v>2041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4">
        <f t="shared" si="24"/>
        <v>1.3011267605633803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5"/>
        <v>40885.25</v>
      </c>
      <c r="O397" s="11">
        <f t="shared" si="26"/>
        <v>40886.25</v>
      </c>
      <c r="P397" t="b">
        <v>1</v>
      </c>
      <c r="Q397" t="b">
        <v>0</v>
      </c>
      <c r="R397" t="s">
        <v>33</v>
      </c>
      <c r="S397" s="7" t="s">
        <v>2038</v>
      </c>
      <c r="T397" t="s">
        <v>2039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4">
        <f t="shared" si="24"/>
        <v>1.6705422993492407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5"/>
        <v>43378.208333333328</v>
      </c>
      <c r="O398" s="11">
        <f t="shared" si="26"/>
        <v>43386.208333333328</v>
      </c>
      <c r="P398" t="b">
        <v>0</v>
      </c>
      <c r="Q398" t="b">
        <v>0</v>
      </c>
      <c r="R398" t="s">
        <v>53</v>
      </c>
      <c r="S398" s="7" t="s">
        <v>2040</v>
      </c>
      <c r="T398" t="s">
        <v>2043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4">
        <f t="shared" si="24"/>
        <v>1.738641975308642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5"/>
        <v>41417.208333333336</v>
      </c>
      <c r="O399" s="11">
        <f t="shared" si="26"/>
        <v>41423.208333333336</v>
      </c>
      <c r="P399" t="b">
        <v>0</v>
      </c>
      <c r="Q399" t="b">
        <v>0</v>
      </c>
      <c r="R399" t="s">
        <v>23</v>
      </c>
      <c r="S399" s="7" t="s">
        <v>2034</v>
      </c>
      <c r="T399" t="s">
        <v>2035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4">
        <f t="shared" si="24"/>
        <v>7.1776470588235295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5"/>
        <v>43228.208333333328</v>
      </c>
      <c r="O400" s="11">
        <f t="shared" si="26"/>
        <v>43230.208333333328</v>
      </c>
      <c r="P400" t="b">
        <v>0</v>
      </c>
      <c r="Q400" t="b">
        <v>1</v>
      </c>
      <c r="R400" t="s">
        <v>71</v>
      </c>
      <c r="S400" s="7" t="s">
        <v>2040</v>
      </c>
      <c r="T400" t="s">
        <v>2048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4">
        <f t="shared" si="24"/>
        <v>0.63850976361767731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5"/>
        <v>40576.25</v>
      </c>
      <c r="O401" s="11">
        <f t="shared" si="26"/>
        <v>40583.25</v>
      </c>
      <c r="P401" t="b">
        <v>0</v>
      </c>
      <c r="Q401" t="b">
        <v>0</v>
      </c>
      <c r="R401" t="s">
        <v>60</v>
      </c>
      <c r="S401" s="7" t="s">
        <v>2034</v>
      </c>
      <c r="T401" t="s">
        <v>2044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4">
        <f t="shared" si="24"/>
        <v>0.02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5"/>
        <v>41502.208333333336</v>
      </c>
      <c r="O402" s="11">
        <f t="shared" si="26"/>
        <v>41524.208333333336</v>
      </c>
      <c r="P402" t="b">
        <v>0</v>
      </c>
      <c r="Q402" t="b">
        <v>1</v>
      </c>
      <c r="R402" t="s">
        <v>122</v>
      </c>
      <c r="S402" s="7" t="s">
        <v>2053</v>
      </c>
      <c r="T402" t="s">
        <v>2054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4">
        <f t="shared" si="24"/>
        <v>15.302222222222222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5"/>
        <v>43765.208333333328</v>
      </c>
      <c r="O403" s="11">
        <f t="shared" si="26"/>
        <v>43765.208333333328</v>
      </c>
      <c r="P403" t="b">
        <v>0</v>
      </c>
      <c r="Q403" t="b">
        <v>0</v>
      </c>
      <c r="R403" t="s">
        <v>33</v>
      </c>
      <c r="S403" s="7" t="s">
        <v>2038</v>
      </c>
      <c r="T403" t="s">
        <v>2039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4">
        <f t="shared" si="24"/>
        <v>0.40356164383561643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5"/>
        <v>40914.25</v>
      </c>
      <c r="O404" s="11">
        <f t="shared" si="26"/>
        <v>40961.25</v>
      </c>
      <c r="P404" t="b">
        <v>0</v>
      </c>
      <c r="Q404" t="b">
        <v>1</v>
      </c>
      <c r="R404" t="s">
        <v>100</v>
      </c>
      <c r="S404" s="7" t="s">
        <v>2040</v>
      </c>
      <c r="T404" t="s">
        <v>2051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4">
        <f t="shared" si="24"/>
        <v>0.86220633299284988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5"/>
        <v>40310.208333333336</v>
      </c>
      <c r="O405" s="11">
        <f t="shared" si="26"/>
        <v>40346.208333333336</v>
      </c>
      <c r="P405" t="b">
        <v>0</v>
      </c>
      <c r="Q405" t="b">
        <v>1</v>
      </c>
      <c r="R405" t="s">
        <v>33</v>
      </c>
      <c r="S405" s="7" t="s">
        <v>2038</v>
      </c>
      <c r="T405" t="s">
        <v>2039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4">
        <f t="shared" si="24"/>
        <v>3.1558486707566464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5"/>
        <v>43053.25</v>
      </c>
      <c r="O406" s="11">
        <f t="shared" si="26"/>
        <v>43056.25</v>
      </c>
      <c r="P406" t="b">
        <v>0</v>
      </c>
      <c r="Q406" t="b">
        <v>0</v>
      </c>
      <c r="R406" t="s">
        <v>33</v>
      </c>
      <c r="S406" s="7" t="s">
        <v>2038</v>
      </c>
      <c r="T406" t="s">
        <v>2039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4">
        <f t="shared" si="24"/>
        <v>0.89618243243243245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5"/>
        <v>43255.208333333328</v>
      </c>
      <c r="O407" s="11">
        <f t="shared" si="26"/>
        <v>43305.208333333328</v>
      </c>
      <c r="P407" t="b">
        <v>0</v>
      </c>
      <c r="Q407" t="b">
        <v>0</v>
      </c>
      <c r="R407" t="s">
        <v>33</v>
      </c>
      <c r="S407" s="7" t="s">
        <v>2038</v>
      </c>
      <c r="T407" t="s">
        <v>2039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4">
        <f t="shared" si="24"/>
        <v>1.8214503816793892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5"/>
        <v>41304.25</v>
      </c>
      <c r="O408" s="11">
        <f t="shared" si="26"/>
        <v>41316.25</v>
      </c>
      <c r="P408" t="b">
        <v>1</v>
      </c>
      <c r="Q408" t="b">
        <v>0</v>
      </c>
      <c r="R408" t="s">
        <v>42</v>
      </c>
      <c r="S408" s="7" t="s">
        <v>2040</v>
      </c>
      <c r="T408" t="s">
        <v>2041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4">
        <f t="shared" si="24"/>
        <v>3.5588235294117645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5"/>
        <v>43751.208333333328</v>
      </c>
      <c r="O409" s="11">
        <f t="shared" si="26"/>
        <v>43758.208333333328</v>
      </c>
      <c r="P409" t="b">
        <v>0</v>
      </c>
      <c r="Q409" t="b">
        <v>0</v>
      </c>
      <c r="R409" t="s">
        <v>33</v>
      </c>
      <c r="S409" s="7" t="s">
        <v>2038</v>
      </c>
      <c r="T409" t="s">
        <v>2039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4">
        <f t="shared" si="24"/>
        <v>1.3183695652173912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5"/>
        <v>42541.208333333328</v>
      </c>
      <c r="O410" s="11">
        <f t="shared" si="26"/>
        <v>42561.208333333328</v>
      </c>
      <c r="P410" t="b">
        <v>0</v>
      </c>
      <c r="Q410" t="b">
        <v>0</v>
      </c>
      <c r="R410" t="s">
        <v>42</v>
      </c>
      <c r="S410" s="7" t="s">
        <v>2040</v>
      </c>
      <c r="T410" t="s">
        <v>2041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4">
        <f t="shared" si="24"/>
        <v>0.46315634218289087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5"/>
        <v>42843.208333333328</v>
      </c>
      <c r="O411" s="11">
        <f t="shared" si="26"/>
        <v>42847.208333333328</v>
      </c>
      <c r="P411" t="b">
        <v>0</v>
      </c>
      <c r="Q411" t="b">
        <v>0</v>
      </c>
      <c r="R411" t="s">
        <v>23</v>
      </c>
      <c r="S411" s="7" t="s">
        <v>2034</v>
      </c>
      <c r="T411" t="s">
        <v>2035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4">
        <f t="shared" si="24"/>
        <v>0.36132726089785294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5"/>
        <v>42122.208333333328</v>
      </c>
      <c r="O412" s="11">
        <f t="shared" si="26"/>
        <v>42122.208333333328</v>
      </c>
      <c r="P412" t="b">
        <v>0</v>
      </c>
      <c r="Q412" t="b">
        <v>0</v>
      </c>
      <c r="R412" t="s">
        <v>292</v>
      </c>
      <c r="S412" s="7" t="s">
        <v>2049</v>
      </c>
      <c r="T412" t="s">
        <v>2060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4">
        <f t="shared" si="24"/>
        <v>1.0462820512820512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5"/>
        <v>42884.208333333328</v>
      </c>
      <c r="O413" s="11">
        <f t="shared" si="26"/>
        <v>42886.208333333328</v>
      </c>
      <c r="P413" t="b">
        <v>0</v>
      </c>
      <c r="Q413" t="b">
        <v>0</v>
      </c>
      <c r="R413" t="s">
        <v>33</v>
      </c>
      <c r="S413" s="7" t="s">
        <v>2038</v>
      </c>
      <c r="T413" t="s">
        <v>2039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4">
        <f t="shared" si="24"/>
        <v>6.6885714285714286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5"/>
        <v>41642.25</v>
      </c>
      <c r="O414" s="11">
        <f t="shared" si="26"/>
        <v>41652.25</v>
      </c>
      <c r="P414" t="b">
        <v>0</v>
      </c>
      <c r="Q414" t="b">
        <v>0</v>
      </c>
      <c r="R414" t="s">
        <v>119</v>
      </c>
      <c r="S414" s="7" t="s">
        <v>2046</v>
      </c>
      <c r="T414" t="s">
        <v>2052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4">
        <f t="shared" si="24"/>
        <v>0.62072823218997364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5"/>
        <v>43431.25</v>
      </c>
      <c r="O415" s="11">
        <f t="shared" si="26"/>
        <v>43458.25</v>
      </c>
      <c r="P415" t="b">
        <v>0</v>
      </c>
      <c r="Q415" t="b">
        <v>0</v>
      </c>
      <c r="R415" t="s">
        <v>71</v>
      </c>
      <c r="S415" s="7" t="s">
        <v>2040</v>
      </c>
      <c r="T415" t="s">
        <v>2048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4">
        <f t="shared" si="24"/>
        <v>0.84699787460148779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5"/>
        <v>40288.208333333336</v>
      </c>
      <c r="O416" s="11">
        <f t="shared" si="26"/>
        <v>40296.208333333336</v>
      </c>
      <c r="P416" t="b">
        <v>0</v>
      </c>
      <c r="Q416" t="b">
        <v>1</v>
      </c>
      <c r="R416" t="s">
        <v>17</v>
      </c>
      <c r="S416" s="7" t="s">
        <v>2032</v>
      </c>
      <c r="T416" t="s">
        <v>2033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4">
        <f t="shared" si="24"/>
        <v>0.11059030837004405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5"/>
        <v>40921.25</v>
      </c>
      <c r="O417" s="11">
        <f t="shared" si="26"/>
        <v>40938.25</v>
      </c>
      <c r="P417" t="b">
        <v>0</v>
      </c>
      <c r="Q417" t="b">
        <v>0</v>
      </c>
      <c r="R417" t="s">
        <v>33</v>
      </c>
      <c r="S417" s="7" t="s">
        <v>2038</v>
      </c>
      <c r="T417" t="s">
        <v>2039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4">
        <f t="shared" si="24"/>
        <v>0.43838781575037145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5"/>
        <v>40560.25</v>
      </c>
      <c r="O418" s="11">
        <f t="shared" si="26"/>
        <v>40569.25</v>
      </c>
      <c r="P418" t="b">
        <v>0</v>
      </c>
      <c r="Q418" t="b">
        <v>1</v>
      </c>
      <c r="R418" t="s">
        <v>42</v>
      </c>
      <c r="S418" s="7" t="s">
        <v>2040</v>
      </c>
      <c r="T418" t="s">
        <v>2041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4">
        <f t="shared" si="24"/>
        <v>0.55470588235294116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5"/>
        <v>43407.208333333328</v>
      </c>
      <c r="O419" s="11">
        <f t="shared" si="26"/>
        <v>43431.25</v>
      </c>
      <c r="P419" t="b">
        <v>0</v>
      </c>
      <c r="Q419" t="b">
        <v>0</v>
      </c>
      <c r="R419" t="s">
        <v>33</v>
      </c>
      <c r="S419" s="7" t="s">
        <v>2038</v>
      </c>
      <c r="T419" t="s">
        <v>2039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4">
        <f t="shared" si="24"/>
        <v>0.57399511301160655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5"/>
        <v>41035.208333333336</v>
      </c>
      <c r="O420" s="11">
        <f t="shared" si="26"/>
        <v>41036.208333333336</v>
      </c>
      <c r="P420" t="b">
        <v>0</v>
      </c>
      <c r="Q420" t="b">
        <v>0</v>
      </c>
      <c r="R420" t="s">
        <v>42</v>
      </c>
      <c r="S420" s="7" t="s">
        <v>2040</v>
      </c>
      <c r="T420" t="s">
        <v>2041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4">
        <f t="shared" si="24"/>
        <v>1.2343497363796134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5"/>
        <v>40899.25</v>
      </c>
      <c r="O421" s="11">
        <f t="shared" si="26"/>
        <v>40905.25</v>
      </c>
      <c r="P421" t="b">
        <v>0</v>
      </c>
      <c r="Q421" t="b">
        <v>0</v>
      </c>
      <c r="R421" t="s">
        <v>28</v>
      </c>
      <c r="S421" s="7" t="s">
        <v>2036</v>
      </c>
      <c r="T421" t="s">
        <v>2037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4">
        <f t="shared" si="24"/>
        <v>1.2846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5"/>
        <v>42911.208333333328</v>
      </c>
      <c r="O422" s="11">
        <f t="shared" si="26"/>
        <v>42925.208333333328</v>
      </c>
      <c r="P422" t="b">
        <v>0</v>
      </c>
      <c r="Q422" t="b">
        <v>0</v>
      </c>
      <c r="R422" t="s">
        <v>33</v>
      </c>
      <c r="S422" s="7" t="s">
        <v>2038</v>
      </c>
      <c r="T422" t="s">
        <v>2039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4">
        <f t="shared" si="24"/>
        <v>0.63989361702127656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5"/>
        <v>42915.208333333328</v>
      </c>
      <c r="O423" s="11">
        <f t="shared" si="26"/>
        <v>42945.208333333328</v>
      </c>
      <c r="P423" t="b">
        <v>0</v>
      </c>
      <c r="Q423" t="b">
        <v>1</v>
      </c>
      <c r="R423" t="s">
        <v>65</v>
      </c>
      <c r="S423" s="7" t="s">
        <v>2036</v>
      </c>
      <c r="T423" t="s">
        <v>2045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4">
        <f t="shared" si="24"/>
        <v>1.2729885057471264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5"/>
        <v>40285.208333333336</v>
      </c>
      <c r="O424" s="11">
        <f t="shared" si="26"/>
        <v>40305.208333333336</v>
      </c>
      <c r="P424" t="b">
        <v>0</v>
      </c>
      <c r="Q424" t="b">
        <v>1</v>
      </c>
      <c r="R424" t="s">
        <v>33</v>
      </c>
      <c r="S424" s="7" t="s">
        <v>2038</v>
      </c>
      <c r="T424" t="s">
        <v>2039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4">
        <f t="shared" si="24"/>
        <v>0.10638024357239513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5"/>
        <v>40808.208333333336</v>
      </c>
      <c r="O425" s="11">
        <f t="shared" si="26"/>
        <v>40810.208333333336</v>
      </c>
      <c r="P425" t="b">
        <v>0</v>
      </c>
      <c r="Q425" t="b">
        <v>1</v>
      </c>
      <c r="R425" t="s">
        <v>17</v>
      </c>
      <c r="S425" s="7" t="s">
        <v>2032</v>
      </c>
      <c r="T425" t="s">
        <v>2033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4">
        <f t="shared" si="24"/>
        <v>0.40470588235294119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5"/>
        <v>43208.208333333328</v>
      </c>
      <c r="O426" s="11">
        <f t="shared" si="26"/>
        <v>43214.208333333328</v>
      </c>
      <c r="P426" t="b">
        <v>0</v>
      </c>
      <c r="Q426" t="b">
        <v>0</v>
      </c>
      <c r="R426" t="s">
        <v>60</v>
      </c>
      <c r="S426" s="7" t="s">
        <v>2034</v>
      </c>
      <c r="T426" t="s">
        <v>2044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4">
        <f t="shared" si="24"/>
        <v>2.8766666666666665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5"/>
        <v>42213.208333333328</v>
      </c>
      <c r="O427" s="11">
        <f t="shared" si="26"/>
        <v>42219.208333333328</v>
      </c>
      <c r="P427" t="b">
        <v>0</v>
      </c>
      <c r="Q427" t="b">
        <v>0</v>
      </c>
      <c r="R427" t="s">
        <v>122</v>
      </c>
      <c r="S427" s="7" t="s">
        <v>2053</v>
      </c>
      <c r="T427" t="s">
        <v>2054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4">
        <f t="shared" si="24"/>
        <v>5.7294444444444448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5"/>
        <v>41332.25</v>
      </c>
      <c r="O428" s="11">
        <f t="shared" si="26"/>
        <v>41339.25</v>
      </c>
      <c r="P428" t="b">
        <v>0</v>
      </c>
      <c r="Q428" t="b">
        <v>0</v>
      </c>
      <c r="R428" t="s">
        <v>33</v>
      </c>
      <c r="S428" s="7" t="s">
        <v>2038</v>
      </c>
      <c r="T428" t="s">
        <v>2039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4">
        <f t="shared" si="24"/>
        <v>1.1290429799426933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5"/>
        <v>41895.208333333336</v>
      </c>
      <c r="O429" s="11">
        <f t="shared" si="26"/>
        <v>41927.208333333336</v>
      </c>
      <c r="P429" t="b">
        <v>0</v>
      </c>
      <c r="Q429" t="b">
        <v>1</v>
      </c>
      <c r="R429" t="s">
        <v>33</v>
      </c>
      <c r="S429" s="7" t="s">
        <v>2038</v>
      </c>
      <c r="T429" t="s">
        <v>2039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4">
        <f t="shared" si="24"/>
        <v>0.46387573964497042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5"/>
        <v>40585.25</v>
      </c>
      <c r="O430" s="11">
        <f t="shared" si="26"/>
        <v>40592.25</v>
      </c>
      <c r="P430" t="b">
        <v>0</v>
      </c>
      <c r="Q430" t="b">
        <v>0</v>
      </c>
      <c r="R430" t="s">
        <v>71</v>
      </c>
      <c r="S430" s="7" t="s">
        <v>2040</v>
      </c>
      <c r="T430" t="s">
        <v>2048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4">
        <f t="shared" si="24"/>
        <v>0.90675916230366493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5"/>
        <v>41680.25</v>
      </c>
      <c r="O431" s="11">
        <f t="shared" si="26"/>
        <v>41708.208333333336</v>
      </c>
      <c r="P431" t="b">
        <v>0</v>
      </c>
      <c r="Q431" t="b">
        <v>1</v>
      </c>
      <c r="R431" t="s">
        <v>122</v>
      </c>
      <c r="S431" s="7" t="s">
        <v>2053</v>
      </c>
      <c r="T431" t="s">
        <v>2054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4">
        <f t="shared" si="24"/>
        <v>0.67740740740740746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5"/>
        <v>43737.208333333328</v>
      </c>
      <c r="O432" s="11">
        <f t="shared" si="26"/>
        <v>43771.208333333328</v>
      </c>
      <c r="P432" t="b">
        <v>0</v>
      </c>
      <c r="Q432" t="b">
        <v>0</v>
      </c>
      <c r="R432" t="s">
        <v>33</v>
      </c>
      <c r="S432" s="7" t="s">
        <v>2038</v>
      </c>
      <c r="T432" t="s">
        <v>2039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4">
        <f t="shared" si="24"/>
        <v>1.9249019607843136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5"/>
        <v>43273.208333333328</v>
      </c>
      <c r="O433" s="11">
        <f t="shared" si="26"/>
        <v>43290.208333333328</v>
      </c>
      <c r="P433" t="b">
        <v>1</v>
      </c>
      <c r="Q433" t="b">
        <v>0</v>
      </c>
      <c r="R433" t="s">
        <v>33</v>
      </c>
      <c r="S433" s="7" t="s">
        <v>2038</v>
      </c>
      <c r="T433" t="s">
        <v>2039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4">
        <f t="shared" si="24"/>
        <v>0.82714285714285718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5"/>
        <v>41761.208333333336</v>
      </c>
      <c r="O434" s="11">
        <f t="shared" si="26"/>
        <v>41781.208333333336</v>
      </c>
      <c r="P434" t="b">
        <v>0</v>
      </c>
      <c r="Q434" t="b">
        <v>0</v>
      </c>
      <c r="R434" t="s">
        <v>33</v>
      </c>
      <c r="S434" s="7" t="s">
        <v>2038</v>
      </c>
      <c r="T434" t="s">
        <v>2039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4">
        <f t="shared" si="24"/>
        <v>0.54163920922570019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5"/>
        <v>41603.25</v>
      </c>
      <c r="O435" s="11">
        <f t="shared" si="26"/>
        <v>41619.25</v>
      </c>
      <c r="P435" t="b">
        <v>0</v>
      </c>
      <c r="Q435" t="b">
        <v>1</v>
      </c>
      <c r="R435" t="s">
        <v>42</v>
      </c>
      <c r="S435" s="7" t="s">
        <v>2040</v>
      </c>
      <c r="T435" t="s">
        <v>2041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4">
        <f t="shared" si="24"/>
        <v>0.16722222222222222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5"/>
        <v>42705.25</v>
      </c>
      <c r="O436" s="11">
        <f t="shared" si="26"/>
        <v>42719.25</v>
      </c>
      <c r="P436" t="b">
        <v>1</v>
      </c>
      <c r="Q436" t="b">
        <v>0</v>
      </c>
      <c r="R436" t="s">
        <v>33</v>
      </c>
      <c r="S436" s="7" t="s">
        <v>2038</v>
      </c>
      <c r="T436" t="s">
        <v>2039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4">
        <f t="shared" si="24"/>
        <v>1.168766404199475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5"/>
        <v>41988.25</v>
      </c>
      <c r="O437" s="11">
        <f t="shared" si="26"/>
        <v>42000.25</v>
      </c>
      <c r="P437" t="b">
        <v>0</v>
      </c>
      <c r="Q437" t="b">
        <v>1</v>
      </c>
      <c r="R437" t="s">
        <v>33</v>
      </c>
      <c r="S437" s="7" t="s">
        <v>2038</v>
      </c>
      <c r="T437" t="s">
        <v>2039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4">
        <f t="shared" si="24"/>
        <v>10.521538461538462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5"/>
        <v>43575.208333333328</v>
      </c>
      <c r="O438" s="11">
        <f t="shared" si="26"/>
        <v>43576.208333333328</v>
      </c>
      <c r="P438" t="b">
        <v>0</v>
      </c>
      <c r="Q438" t="b">
        <v>0</v>
      </c>
      <c r="R438" t="s">
        <v>159</v>
      </c>
      <c r="S438" s="7" t="s">
        <v>2034</v>
      </c>
      <c r="T438" t="s">
        <v>2057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4">
        <f t="shared" si="24"/>
        <v>1.2307407407407407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5"/>
        <v>42260.208333333328</v>
      </c>
      <c r="O439" s="11">
        <f t="shared" si="26"/>
        <v>42263.208333333328</v>
      </c>
      <c r="P439" t="b">
        <v>0</v>
      </c>
      <c r="Q439" t="b">
        <v>1</v>
      </c>
      <c r="R439" t="s">
        <v>71</v>
      </c>
      <c r="S439" s="7" t="s">
        <v>2040</v>
      </c>
      <c r="T439" t="s">
        <v>2048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4">
        <f t="shared" si="24"/>
        <v>1.7863855421686747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5"/>
        <v>41337.25</v>
      </c>
      <c r="O440" s="11">
        <f t="shared" si="26"/>
        <v>41367.208333333336</v>
      </c>
      <c r="P440" t="b">
        <v>0</v>
      </c>
      <c r="Q440" t="b">
        <v>0</v>
      </c>
      <c r="R440" t="s">
        <v>33</v>
      </c>
      <c r="S440" s="7" t="s">
        <v>2038</v>
      </c>
      <c r="T440" t="s">
        <v>2039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4">
        <f t="shared" si="24"/>
        <v>3.5528169014084505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5"/>
        <v>42680.208333333328</v>
      </c>
      <c r="O441" s="11">
        <f t="shared" si="26"/>
        <v>42687.25</v>
      </c>
      <c r="P441" t="b">
        <v>0</v>
      </c>
      <c r="Q441" t="b">
        <v>0</v>
      </c>
      <c r="R441" t="s">
        <v>474</v>
      </c>
      <c r="S441" s="7" t="s">
        <v>2040</v>
      </c>
      <c r="T441" t="s">
        <v>2062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4">
        <f t="shared" si="24"/>
        <v>1.6190634146341463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5"/>
        <v>42916.208333333328</v>
      </c>
      <c r="O442" s="11">
        <f t="shared" si="26"/>
        <v>42926.208333333328</v>
      </c>
      <c r="P442" t="b">
        <v>0</v>
      </c>
      <c r="Q442" t="b">
        <v>0</v>
      </c>
      <c r="R442" t="s">
        <v>269</v>
      </c>
      <c r="S442" s="7" t="s">
        <v>2040</v>
      </c>
      <c r="T442" t="s">
        <v>2059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4">
        <f t="shared" si="24"/>
        <v>0.24914285714285714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5"/>
        <v>41025.208333333336</v>
      </c>
      <c r="O443" s="11">
        <f t="shared" si="26"/>
        <v>41053.208333333336</v>
      </c>
      <c r="P443" t="b">
        <v>0</v>
      </c>
      <c r="Q443" t="b">
        <v>0</v>
      </c>
      <c r="R443" t="s">
        <v>65</v>
      </c>
      <c r="S443" s="7" t="s">
        <v>2036</v>
      </c>
      <c r="T443" t="s">
        <v>2045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4">
        <f t="shared" si="24"/>
        <v>1.9872222222222222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5"/>
        <v>42980.208333333328</v>
      </c>
      <c r="O444" s="11">
        <f t="shared" si="26"/>
        <v>42996.208333333328</v>
      </c>
      <c r="P444" t="b">
        <v>0</v>
      </c>
      <c r="Q444" t="b">
        <v>0</v>
      </c>
      <c r="R444" t="s">
        <v>33</v>
      </c>
      <c r="S444" s="7" t="s">
        <v>2038</v>
      </c>
      <c r="T444" t="s">
        <v>2039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4">
        <f t="shared" si="24"/>
        <v>0.34752688172043011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5"/>
        <v>40451.208333333336</v>
      </c>
      <c r="O445" s="11">
        <f t="shared" si="26"/>
        <v>40470.208333333336</v>
      </c>
      <c r="P445" t="b">
        <v>0</v>
      </c>
      <c r="Q445" t="b">
        <v>0</v>
      </c>
      <c r="R445" t="s">
        <v>33</v>
      </c>
      <c r="S445" s="7" t="s">
        <v>2038</v>
      </c>
      <c r="T445" t="s">
        <v>2039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4">
        <f t="shared" si="24"/>
        <v>1.7641935483870967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5"/>
        <v>40748.208333333336</v>
      </c>
      <c r="O446" s="11">
        <f t="shared" si="26"/>
        <v>40750.208333333336</v>
      </c>
      <c r="P446" t="b">
        <v>0</v>
      </c>
      <c r="Q446" t="b">
        <v>1</v>
      </c>
      <c r="R446" t="s">
        <v>60</v>
      </c>
      <c r="S446" s="7" t="s">
        <v>2034</v>
      </c>
      <c r="T446" t="s">
        <v>2044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4">
        <f t="shared" si="24"/>
        <v>5.1138095238095236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5"/>
        <v>40515.25</v>
      </c>
      <c r="O447" s="11">
        <f t="shared" si="26"/>
        <v>40536.25</v>
      </c>
      <c r="P447" t="b">
        <v>0</v>
      </c>
      <c r="Q447" t="b">
        <v>1</v>
      </c>
      <c r="R447" t="s">
        <v>33</v>
      </c>
      <c r="S447" s="7" t="s">
        <v>2038</v>
      </c>
      <c r="T447" t="s">
        <v>2039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4">
        <f t="shared" si="24"/>
        <v>0.82044117647058823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5"/>
        <v>41261.25</v>
      </c>
      <c r="O448" s="11">
        <f t="shared" si="26"/>
        <v>41263.25</v>
      </c>
      <c r="P448" t="b">
        <v>0</v>
      </c>
      <c r="Q448" t="b">
        <v>0</v>
      </c>
      <c r="R448" t="s">
        <v>65</v>
      </c>
      <c r="S448" s="7" t="s">
        <v>2036</v>
      </c>
      <c r="T448" t="s">
        <v>2045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4">
        <f t="shared" si="24"/>
        <v>0.24326030927835052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5"/>
        <v>43088.25</v>
      </c>
      <c r="O449" s="11">
        <f t="shared" si="26"/>
        <v>43104.25</v>
      </c>
      <c r="P449" t="b">
        <v>0</v>
      </c>
      <c r="Q449" t="b">
        <v>0</v>
      </c>
      <c r="R449" t="s">
        <v>269</v>
      </c>
      <c r="S449" s="7" t="s">
        <v>2040</v>
      </c>
      <c r="T449" t="s">
        <v>2059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4">
        <f t="shared" si="24"/>
        <v>0.50482758620689661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5"/>
        <v>41378.208333333336</v>
      </c>
      <c r="O450" s="11">
        <f t="shared" si="26"/>
        <v>41380.208333333336</v>
      </c>
      <c r="P450" t="b">
        <v>0</v>
      </c>
      <c r="Q450" t="b">
        <v>1</v>
      </c>
      <c r="R450" t="s">
        <v>89</v>
      </c>
      <c r="S450" s="7" t="s">
        <v>2049</v>
      </c>
      <c r="T450" t="s">
        <v>2050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4">
        <f t="shared" ref="G451:G514" si="28">E451/D451</f>
        <v>9.67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9">(((L451/60)/60)/24)+DATE(1970,1,1)</f>
        <v>43530.25</v>
      </c>
      <c r="O451" s="11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s="7" t="s">
        <v>2049</v>
      </c>
      <c r="T451" t="s">
        <v>2050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4">
        <f t="shared" si="28"/>
        <v>0.04</v>
      </c>
      <c r="H452">
        <v>1</v>
      </c>
      <c r="I452" s="5">
        <f t="shared" si="27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9"/>
        <v>43394.208333333328</v>
      </c>
      <c r="O452" s="11">
        <f t="shared" si="30"/>
        <v>43417.25</v>
      </c>
      <c r="P452" t="b">
        <v>0</v>
      </c>
      <c r="Q452" t="b">
        <v>0</v>
      </c>
      <c r="R452" t="s">
        <v>71</v>
      </c>
      <c r="S452" s="7" t="s">
        <v>2040</v>
      </c>
      <c r="T452" t="s">
        <v>2048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4">
        <f t="shared" si="28"/>
        <v>1.2284501347708894</v>
      </c>
      <c r="H453">
        <v>6286</v>
      </c>
      <c r="I453" s="5">
        <f t="shared" ref="I453:I516" si="31"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9"/>
        <v>42935.208333333328</v>
      </c>
      <c r="O453" s="11">
        <f t="shared" si="30"/>
        <v>42966.208333333328</v>
      </c>
      <c r="P453" t="b">
        <v>0</v>
      </c>
      <c r="Q453" t="b">
        <v>0</v>
      </c>
      <c r="R453" t="s">
        <v>23</v>
      </c>
      <c r="S453" s="7" t="s">
        <v>2034</v>
      </c>
      <c r="T453" t="s">
        <v>2035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4">
        <f t="shared" si="28"/>
        <v>0.63437500000000002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9"/>
        <v>40365.208333333336</v>
      </c>
      <c r="O454" s="11">
        <f t="shared" si="30"/>
        <v>40366.208333333336</v>
      </c>
      <c r="P454" t="b">
        <v>0</v>
      </c>
      <c r="Q454" t="b">
        <v>0</v>
      </c>
      <c r="R454" t="s">
        <v>53</v>
      </c>
      <c r="S454" s="7" t="s">
        <v>2040</v>
      </c>
      <c r="T454" t="s">
        <v>2043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4">
        <f t="shared" si="28"/>
        <v>0.56331688596491225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9"/>
        <v>42705.25</v>
      </c>
      <c r="O455" s="11">
        <f t="shared" si="30"/>
        <v>42746.25</v>
      </c>
      <c r="P455" t="b">
        <v>0</v>
      </c>
      <c r="Q455" t="b">
        <v>0</v>
      </c>
      <c r="R455" t="s">
        <v>474</v>
      </c>
      <c r="S455" s="7" t="s">
        <v>2040</v>
      </c>
      <c r="T455" t="s">
        <v>2062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4">
        <f t="shared" si="28"/>
        <v>0.44074999999999998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9"/>
        <v>41568.208333333336</v>
      </c>
      <c r="O456" s="11">
        <f t="shared" si="30"/>
        <v>41604.25</v>
      </c>
      <c r="P456" t="b">
        <v>0</v>
      </c>
      <c r="Q456" t="b">
        <v>1</v>
      </c>
      <c r="R456" t="s">
        <v>53</v>
      </c>
      <c r="S456" s="7" t="s">
        <v>2040</v>
      </c>
      <c r="T456" t="s">
        <v>2043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4">
        <f t="shared" si="28"/>
        <v>1.1837253218884121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9"/>
        <v>40809.208333333336</v>
      </c>
      <c r="O457" s="11">
        <f t="shared" si="30"/>
        <v>40832.208333333336</v>
      </c>
      <c r="P457" t="b">
        <v>0</v>
      </c>
      <c r="Q457" t="b">
        <v>0</v>
      </c>
      <c r="R457" t="s">
        <v>33</v>
      </c>
      <c r="S457" s="7" t="s">
        <v>2038</v>
      </c>
      <c r="T457" t="s">
        <v>2039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4">
        <f t="shared" si="28"/>
        <v>1.041243169398907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9"/>
        <v>43141.25</v>
      </c>
      <c r="O458" s="11">
        <f t="shared" si="30"/>
        <v>43141.25</v>
      </c>
      <c r="P458" t="b">
        <v>0</v>
      </c>
      <c r="Q458" t="b">
        <v>1</v>
      </c>
      <c r="R458" t="s">
        <v>60</v>
      </c>
      <c r="S458" s="7" t="s">
        <v>2034</v>
      </c>
      <c r="T458" t="s">
        <v>2044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4">
        <f t="shared" si="28"/>
        <v>0.26640000000000003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9"/>
        <v>42657.208333333328</v>
      </c>
      <c r="O459" s="11">
        <f t="shared" si="30"/>
        <v>42659.208333333328</v>
      </c>
      <c r="P459" t="b">
        <v>0</v>
      </c>
      <c r="Q459" t="b">
        <v>0</v>
      </c>
      <c r="R459" t="s">
        <v>33</v>
      </c>
      <c r="S459" s="7" t="s">
        <v>2038</v>
      </c>
      <c r="T459" t="s">
        <v>2039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4">
        <f t="shared" si="28"/>
        <v>3.5120118343195266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9"/>
        <v>40265.208333333336</v>
      </c>
      <c r="O460" s="11">
        <f t="shared" si="30"/>
        <v>40309.208333333336</v>
      </c>
      <c r="P460" t="b">
        <v>0</v>
      </c>
      <c r="Q460" t="b">
        <v>0</v>
      </c>
      <c r="R460" t="s">
        <v>33</v>
      </c>
      <c r="S460" s="7" t="s">
        <v>2038</v>
      </c>
      <c r="T460" t="s">
        <v>2039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4">
        <f t="shared" si="28"/>
        <v>0.90063492063492068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9"/>
        <v>42001.25</v>
      </c>
      <c r="O461" s="11">
        <f t="shared" si="30"/>
        <v>42026.25</v>
      </c>
      <c r="P461" t="b">
        <v>0</v>
      </c>
      <c r="Q461" t="b">
        <v>0</v>
      </c>
      <c r="R461" t="s">
        <v>42</v>
      </c>
      <c r="S461" s="7" t="s">
        <v>2040</v>
      </c>
      <c r="T461" t="s">
        <v>2041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4">
        <f t="shared" si="28"/>
        <v>1.7162500000000001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9"/>
        <v>40399.208333333336</v>
      </c>
      <c r="O462" s="11">
        <f t="shared" si="30"/>
        <v>40402.208333333336</v>
      </c>
      <c r="P462" t="b">
        <v>0</v>
      </c>
      <c r="Q462" t="b">
        <v>0</v>
      </c>
      <c r="R462" t="s">
        <v>33</v>
      </c>
      <c r="S462" s="7" t="s">
        <v>2038</v>
      </c>
      <c r="T462" t="s">
        <v>2039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4">
        <f t="shared" si="28"/>
        <v>1.4104655870445344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9"/>
        <v>41757.208333333336</v>
      </c>
      <c r="O463" s="11">
        <f t="shared" si="30"/>
        <v>41777.208333333336</v>
      </c>
      <c r="P463" t="b">
        <v>0</v>
      </c>
      <c r="Q463" t="b">
        <v>0</v>
      </c>
      <c r="R463" t="s">
        <v>53</v>
      </c>
      <c r="S463" s="7" t="s">
        <v>2040</v>
      </c>
      <c r="T463" t="s">
        <v>2043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4">
        <f t="shared" si="28"/>
        <v>0.30579449152542371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9"/>
        <v>41304.25</v>
      </c>
      <c r="O464" s="11">
        <f t="shared" si="30"/>
        <v>41342.25</v>
      </c>
      <c r="P464" t="b">
        <v>0</v>
      </c>
      <c r="Q464" t="b">
        <v>0</v>
      </c>
      <c r="R464" t="s">
        <v>292</v>
      </c>
      <c r="S464" s="7" t="s">
        <v>2049</v>
      </c>
      <c r="T464" t="s">
        <v>2060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4">
        <f t="shared" si="28"/>
        <v>1.0816455696202532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9"/>
        <v>41639.25</v>
      </c>
      <c r="O465" s="11">
        <f t="shared" si="30"/>
        <v>41643.25</v>
      </c>
      <c r="P465" t="b">
        <v>0</v>
      </c>
      <c r="Q465" t="b">
        <v>0</v>
      </c>
      <c r="R465" t="s">
        <v>71</v>
      </c>
      <c r="S465" s="7" t="s">
        <v>2040</v>
      </c>
      <c r="T465" t="s">
        <v>2048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4">
        <f t="shared" si="28"/>
        <v>1.3345505617977529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9"/>
        <v>43142.25</v>
      </c>
      <c r="O466" s="11">
        <f t="shared" si="30"/>
        <v>43156.25</v>
      </c>
      <c r="P466" t="b">
        <v>0</v>
      </c>
      <c r="Q466" t="b">
        <v>0</v>
      </c>
      <c r="R466" t="s">
        <v>33</v>
      </c>
      <c r="S466" s="7" t="s">
        <v>2038</v>
      </c>
      <c r="T466" t="s">
        <v>2039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4">
        <f t="shared" si="28"/>
        <v>1.8785106382978722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9"/>
        <v>43127.25</v>
      </c>
      <c r="O467" s="11">
        <f t="shared" si="30"/>
        <v>43136.25</v>
      </c>
      <c r="P467" t="b">
        <v>0</v>
      </c>
      <c r="Q467" t="b">
        <v>0</v>
      </c>
      <c r="R467" t="s">
        <v>206</v>
      </c>
      <c r="S467" s="7" t="s">
        <v>2046</v>
      </c>
      <c r="T467" t="s">
        <v>2058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4">
        <f t="shared" si="28"/>
        <v>3.32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9"/>
        <v>41409.208333333336</v>
      </c>
      <c r="O468" s="11">
        <f t="shared" si="30"/>
        <v>41432.208333333336</v>
      </c>
      <c r="P468" t="b">
        <v>0</v>
      </c>
      <c r="Q468" t="b">
        <v>1</v>
      </c>
      <c r="R468" t="s">
        <v>65</v>
      </c>
      <c r="S468" s="7" t="s">
        <v>2036</v>
      </c>
      <c r="T468" t="s">
        <v>2045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4">
        <f t="shared" si="28"/>
        <v>5.7521428571428572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9"/>
        <v>42331.25</v>
      </c>
      <c r="O469" s="11">
        <f t="shared" si="30"/>
        <v>42338.25</v>
      </c>
      <c r="P469" t="b">
        <v>0</v>
      </c>
      <c r="Q469" t="b">
        <v>1</v>
      </c>
      <c r="R469" t="s">
        <v>28</v>
      </c>
      <c r="S469" s="7" t="s">
        <v>2036</v>
      </c>
      <c r="T469" t="s">
        <v>2037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4">
        <f t="shared" si="28"/>
        <v>0.40500000000000003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9"/>
        <v>43569.208333333328</v>
      </c>
      <c r="O470" s="11">
        <f t="shared" si="30"/>
        <v>43585.208333333328</v>
      </c>
      <c r="P470" t="b">
        <v>0</v>
      </c>
      <c r="Q470" t="b">
        <v>0</v>
      </c>
      <c r="R470" t="s">
        <v>33</v>
      </c>
      <c r="S470" s="7" t="s">
        <v>2038</v>
      </c>
      <c r="T470" t="s">
        <v>2039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4">
        <f t="shared" si="28"/>
        <v>1.8442857142857143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9"/>
        <v>42142.208333333328</v>
      </c>
      <c r="O471" s="11">
        <f t="shared" si="30"/>
        <v>42144.208333333328</v>
      </c>
      <c r="P471" t="b">
        <v>0</v>
      </c>
      <c r="Q471" t="b">
        <v>0</v>
      </c>
      <c r="R471" t="s">
        <v>53</v>
      </c>
      <c r="S471" s="7" t="s">
        <v>2040</v>
      </c>
      <c r="T471" t="s">
        <v>2043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4">
        <f t="shared" si="28"/>
        <v>2.8580555555555556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9"/>
        <v>42716.25</v>
      </c>
      <c r="O472" s="11">
        <f t="shared" si="30"/>
        <v>42723.25</v>
      </c>
      <c r="P472" t="b">
        <v>0</v>
      </c>
      <c r="Q472" t="b">
        <v>0</v>
      </c>
      <c r="R472" t="s">
        <v>65</v>
      </c>
      <c r="S472" s="7" t="s">
        <v>2036</v>
      </c>
      <c r="T472" t="s">
        <v>2045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4">
        <f t="shared" si="28"/>
        <v>3.19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9"/>
        <v>41031.208333333336</v>
      </c>
      <c r="O473" s="11">
        <f t="shared" si="30"/>
        <v>41031.208333333336</v>
      </c>
      <c r="P473" t="b">
        <v>0</v>
      </c>
      <c r="Q473" t="b">
        <v>1</v>
      </c>
      <c r="R473" t="s">
        <v>17</v>
      </c>
      <c r="S473" s="7" t="s">
        <v>2032</v>
      </c>
      <c r="T473" t="s">
        <v>2033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4">
        <f t="shared" si="28"/>
        <v>0.39234070221066319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9"/>
        <v>43535.208333333328</v>
      </c>
      <c r="O474" s="11">
        <f t="shared" si="30"/>
        <v>43589.208333333328</v>
      </c>
      <c r="P474" t="b">
        <v>0</v>
      </c>
      <c r="Q474" t="b">
        <v>0</v>
      </c>
      <c r="R474" t="s">
        <v>23</v>
      </c>
      <c r="S474" s="7" t="s">
        <v>2034</v>
      </c>
      <c r="T474" t="s">
        <v>2035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4">
        <f t="shared" si="28"/>
        <v>1.7814000000000001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9"/>
        <v>43277.208333333328</v>
      </c>
      <c r="O475" s="11">
        <f t="shared" si="30"/>
        <v>43278.208333333328</v>
      </c>
      <c r="P475" t="b">
        <v>0</v>
      </c>
      <c r="Q475" t="b">
        <v>0</v>
      </c>
      <c r="R475" t="s">
        <v>50</v>
      </c>
      <c r="S475" s="7" t="s">
        <v>2034</v>
      </c>
      <c r="T475" t="s">
        <v>2042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4">
        <f t="shared" si="28"/>
        <v>3.6515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9"/>
        <v>41989.25</v>
      </c>
      <c r="O476" s="11">
        <f t="shared" si="30"/>
        <v>41990.25</v>
      </c>
      <c r="P476" t="b">
        <v>0</v>
      </c>
      <c r="Q476" t="b">
        <v>0</v>
      </c>
      <c r="R476" t="s">
        <v>269</v>
      </c>
      <c r="S476" s="7" t="s">
        <v>2040</v>
      </c>
      <c r="T476" t="s">
        <v>2059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4">
        <f t="shared" si="28"/>
        <v>1.1394594594594594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9"/>
        <v>41450.208333333336</v>
      </c>
      <c r="O477" s="11">
        <f t="shared" si="30"/>
        <v>41454.208333333336</v>
      </c>
      <c r="P477" t="b">
        <v>0</v>
      </c>
      <c r="Q477" t="b">
        <v>1</v>
      </c>
      <c r="R477" t="s">
        <v>206</v>
      </c>
      <c r="S477" s="7" t="s">
        <v>2046</v>
      </c>
      <c r="T477" t="s">
        <v>2058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4">
        <f t="shared" si="28"/>
        <v>0.29828720626631855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9"/>
        <v>43322.208333333328</v>
      </c>
      <c r="O478" s="11">
        <f t="shared" si="30"/>
        <v>43328.208333333328</v>
      </c>
      <c r="P478" t="b">
        <v>0</v>
      </c>
      <c r="Q478" t="b">
        <v>0</v>
      </c>
      <c r="R478" t="s">
        <v>119</v>
      </c>
      <c r="S478" s="7" t="s">
        <v>2046</v>
      </c>
      <c r="T478" t="s">
        <v>2052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4">
        <f t="shared" si="28"/>
        <v>0.54270588235294115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9"/>
        <v>40720.208333333336</v>
      </c>
      <c r="O479" s="11">
        <f t="shared" si="30"/>
        <v>40747.208333333336</v>
      </c>
      <c r="P479" t="b">
        <v>0</v>
      </c>
      <c r="Q479" t="b">
        <v>0</v>
      </c>
      <c r="R479" t="s">
        <v>474</v>
      </c>
      <c r="S479" s="7" t="s">
        <v>2040</v>
      </c>
      <c r="T479" t="s">
        <v>2062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4">
        <f t="shared" si="28"/>
        <v>2.3634156976744185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9"/>
        <v>42072.208333333328</v>
      </c>
      <c r="O480" s="11">
        <f t="shared" si="30"/>
        <v>42084.208333333328</v>
      </c>
      <c r="P480" t="b">
        <v>0</v>
      </c>
      <c r="Q480" t="b">
        <v>0</v>
      </c>
      <c r="R480" t="s">
        <v>65</v>
      </c>
      <c r="S480" s="7" t="s">
        <v>2036</v>
      </c>
      <c r="T480" t="s">
        <v>2045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4">
        <f t="shared" si="28"/>
        <v>5.1291666666666664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9"/>
        <v>42945.208333333328</v>
      </c>
      <c r="O481" s="11">
        <f t="shared" si="30"/>
        <v>42947.208333333328</v>
      </c>
      <c r="P481" t="b">
        <v>0</v>
      </c>
      <c r="Q481" t="b">
        <v>0</v>
      </c>
      <c r="R481" t="s">
        <v>17</v>
      </c>
      <c r="S481" s="7" t="s">
        <v>2032</v>
      </c>
      <c r="T481" t="s">
        <v>2033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4">
        <f t="shared" si="28"/>
        <v>1.0065116279069768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9"/>
        <v>40248.25</v>
      </c>
      <c r="O482" s="11">
        <f t="shared" si="30"/>
        <v>40257.208333333336</v>
      </c>
      <c r="P482" t="b">
        <v>0</v>
      </c>
      <c r="Q482" t="b">
        <v>1</v>
      </c>
      <c r="R482" t="s">
        <v>122</v>
      </c>
      <c r="S482" s="7" t="s">
        <v>2053</v>
      </c>
      <c r="T482" t="s">
        <v>2054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4">
        <f t="shared" si="28"/>
        <v>0.81348423194303154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9"/>
        <v>41913.208333333336</v>
      </c>
      <c r="O483" s="11">
        <f t="shared" si="30"/>
        <v>41955.25</v>
      </c>
      <c r="P483" t="b">
        <v>0</v>
      </c>
      <c r="Q483" t="b">
        <v>1</v>
      </c>
      <c r="R483" t="s">
        <v>33</v>
      </c>
      <c r="S483" s="7" t="s">
        <v>2038</v>
      </c>
      <c r="T483" t="s">
        <v>2039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4">
        <f t="shared" si="28"/>
        <v>0.16404761904761905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9"/>
        <v>40963.25</v>
      </c>
      <c r="O484" s="11">
        <f t="shared" si="30"/>
        <v>40974.25</v>
      </c>
      <c r="P484" t="b">
        <v>0</v>
      </c>
      <c r="Q484" t="b">
        <v>1</v>
      </c>
      <c r="R484" t="s">
        <v>119</v>
      </c>
      <c r="S484" s="7" t="s">
        <v>2046</v>
      </c>
      <c r="T484" t="s">
        <v>2052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4">
        <f t="shared" si="28"/>
        <v>0.52774617067833696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9"/>
        <v>43811.25</v>
      </c>
      <c r="O485" s="11">
        <f t="shared" si="30"/>
        <v>43818.25</v>
      </c>
      <c r="P485" t="b">
        <v>0</v>
      </c>
      <c r="Q485" t="b">
        <v>0</v>
      </c>
      <c r="R485" t="s">
        <v>33</v>
      </c>
      <c r="S485" s="7" t="s">
        <v>2038</v>
      </c>
      <c r="T485" t="s">
        <v>2039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4">
        <f t="shared" si="28"/>
        <v>2.6020608108108108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9"/>
        <v>41855.208333333336</v>
      </c>
      <c r="O486" s="11">
        <f t="shared" si="30"/>
        <v>41904.208333333336</v>
      </c>
      <c r="P486" t="b">
        <v>0</v>
      </c>
      <c r="Q486" t="b">
        <v>1</v>
      </c>
      <c r="R486" t="s">
        <v>17</v>
      </c>
      <c r="S486" s="7" t="s">
        <v>2032</v>
      </c>
      <c r="T486" t="s">
        <v>2033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4">
        <f t="shared" si="28"/>
        <v>0.30732891832229581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9"/>
        <v>43626.208333333328</v>
      </c>
      <c r="O487" s="11">
        <f t="shared" si="30"/>
        <v>43667.208333333328</v>
      </c>
      <c r="P487" t="b">
        <v>0</v>
      </c>
      <c r="Q487" t="b">
        <v>0</v>
      </c>
      <c r="R487" t="s">
        <v>33</v>
      </c>
      <c r="S487" s="7" t="s">
        <v>2038</v>
      </c>
      <c r="T487" t="s">
        <v>2039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4">
        <f t="shared" si="28"/>
        <v>0.13500000000000001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9"/>
        <v>43168.25</v>
      </c>
      <c r="O488" s="11">
        <f t="shared" si="30"/>
        <v>43183.208333333328</v>
      </c>
      <c r="P488" t="b">
        <v>0</v>
      </c>
      <c r="Q488" t="b">
        <v>1</v>
      </c>
      <c r="R488" t="s">
        <v>206</v>
      </c>
      <c r="S488" s="7" t="s">
        <v>2046</v>
      </c>
      <c r="T488" t="s">
        <v>2058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4">
        <f t="shared" si="28"/>
        <v>1.7862556663644606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9"/>
        <v>42845.208333333328</v>
      </c>
      <c r="O489" s="11">
        <f t="shared" si="30"/>
        <v>42878.208333333328</v>
      </c>
      <c r="P489" t="b">
        <v>0</v>
      </c>
      <c r="Q489" t="b">
        <v>0</v>
      </c>
      <c r="R489" t="s">
        <v>33</v>
      </c>
      <c r="S489" s="7" t="s">
        <v>2038</v>
      </c>
      <c r="T489" t="s">
        <v>2039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4">
        <f t="shared" si="28"/>
        <v>2.2005660377358489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9"/>
        <v>42403.25</v>
      </c>
      <c r="O490" s="11">
        <f t="shared" si="30"/>
        <v>42420.25</v>
      </c>
      <c r="P490" t="b">
        <v>0</v>
      </c>
      <c r="Q490" t="b">
        <v>0</v>
      </c>
      <c r="R490" t="s">
        <v>33</v>
      </c>
      <c r="S490" s="7" t="s">
        <v>2038</v>
      </c>
      <c r="T490" t="s">
        <v>2039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4">
        <f t="shared" si="28"/>
        <v>1.015108695652174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9"/>
        <v>40406.208333333336</v>
      </c>
      <c r="O491" s="11">
        <f t="shared" si="30"/>
        <v>40411.208333333336</v>
      </c>
      <c r="P491" t="b">
        <v>0</v>
      </c>
      <c r="Q491" t="b">
        <v>0</v>
      </c>
      <c r="R491" t="s">
        <v>65</v>
      </c>
      <c r="S491" s="7" t="s">
        <v>2036</v>
      </c>
      <c r="T491" t="s">
        <v>2045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4">
        <f t="shared" si="28"/>
        <v>1.915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9"/>
        <v>43786.25</v>
      </c>
      <c r="O492" s="11">
        <f t="shared" si="30"/>
        <v>43793.25</v>
      </c>
      <c r="P492" t="b">
        <v>0</v>
      </c>
      <c r="Q492" t="b">
        <v>0</v>
      </c>
      <c r="R492" t="s">
        <v>1029</v>
      </c>
      <c r="S492" s="7" t="s">
        <v>2063</v>
      </c>
      <c r="T492" t="s">
        <v>2064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4">
        <f t="shared" si="28"/>
        <v>3.0534683098591549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9"/>
        <v>41456.208333333336</v>
      </c>
      <c r="O493" s="11">
        <f t="shared" si="30"/>
        <v>41482.208333333336</v>
      </c>
      <c r="P493" t="b">
        <v>0</v>
      </c>
      <c r="Q493" t="b">
        <v>1</v>
      </c>
      <c r="R493" t="s">
        <v>17</v>
      </c>
      <c r="S493" s="7" t="s">
        <v>2032</v>
      </c>
      <c r="T493" t="s">
        <v>2033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4">
        <f t="shared" si="28"/>
        <v>0.23995287958115183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9"/>
        <v>40336.208333333336</v>
      </c>
      <c r="O494" s="11">
        <f t="shared" si="30"/>
        <v>40371.208333333336</v>
      </c>
      <c r="P494" t="b">
        <v>1</v>
      </c>
      <c r="Q494" t="b">
        <v>1</v>
      </c>
      <c r="R494" t="s">
        <v>100</v>
      </c>
      <c r="S494" s="7" t="s">
        <v>2040</v>
      </c>
      <c r="T494" t="s">
        <v>2051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4">
        <f t="shared" si="28"/>
        <v>7.2377777777777776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9"/>
        <v>43645.208333333328</v>
      </c>
      <c r="O495" s="11">
        <f t="shared" si="30"/>
        <v>43658.208333333328</v>
      </c>
      <c r="P495" t="b">
        <v>0</v>
      </c>
      <c r="Q495" t="b">
        <v>0</v>
      </c>
      <c r="R495" t="s">
        <v>122</v>
      </c>
      <c r="S495" s="7" t="s">
        <v>2053</v>
      </c>
      <c r="T495" t="s">
        <v>2054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4">
        <f t="shared" si="28"/>
        <v>5.4736000000000002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9"/>
        <v>40990.208333333336</v>
      </c>
      <c r="O496" s="11">
        <f t="shared" si="30"/>
        <v>40991.208333333336</v>
      </c>
      <c r="P496" t="b">
        <v>0</v>
      </c>
      <c r="Q496" t="b">
        <v>0</v>
      </c>
      <c r="R496" t="s">
        <v>65</v>
      </c>
      <c r="S496" s="7" t="s">
        <v>2036</v>
      </c>
      <c r="T496" t="s">
        <v>2045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4">
        <f t="shared" si="28"/>
        <v>4.1449999999999996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9"/>
        <v>41800.208333333336</v>
      </c>
      <c r="O497" s="11">
        <f t="shared" si="30"/>
        <v>41804.208333333336</v>
      </c>
      <c r="P497" t="b">
        <v>0</v>
      </c>
      <c r="Q497" t="b">
        <v>0</v>
      </c>
      <c r="R497" t="s">
        <v>33</v>
      </c>
      <c r="S497" s="7" t="s">
        <v>2038</v>
      </c>
      <c r="T497" t="s">
        <v>2039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4">
        <f t="shared" si="28"/>
        <v>9.0696409140369975E-3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9"/>
        <v>42876.208333333328</v>
      </c>
      <c r="O498" s="11">
        <f t="shared" si="30"/>
        <v>42893.208333333328</v>
      </c>
      <c r="P498" t="b">
        <v>0</v>
      </c>
      <c r="Q498" t="b">
        <v>0</v>
      </c>
      <c r="R498" t="s">
        <v>71</v>
      </c>
      <c r="S498" s="7" t="s">
        <v>2040</v>
      </c>
      <c r="T498" t="s">
        <v>2048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4">
        <f t="shared" si="28"/>
        <v>0.34173469387755101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9"/>
        <v>42724.25</v>
      </c>
      <c r="O499" s="11">
        <f t="shared" si="30"/>
        <v>42724.25</v>
      </c>
      <c r="P499" t="b">
        <v>0</v>
      </c>
      <c r="Q499" t="b">
        <v>1</v>
      </c>
      <c r="R499" t="s">
        <v>65</v>
      </c>
      <c r="S499" s="7" t="s">
        <v>2036</v>
      </c>
      <c r="T499" t="s">
        <v>2045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4">
        <f t="shared" si="28"/>
        <v>0.239488107549121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9"/>
        <v>42005.25</v>
      </c>
      <c r="O500" s="11">
        <f t="shared" si="30"/>
        <v>42007.25</v>
      </c>
      <c r="P500" t="b">
        <v>0</v>
      </c>
      <c r="Q500" t="b">
        <v>0</v>
      </c>
      <c r="R500" t="s">
        <v>28</v>
      </c>
      <c r="S500" s="7" t="s">
        <v>2036</v>
      </c>
      <c r="T500" t="s">
        <v>2037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4">
        <f t="shared" si="28"/>
        <v>0.48072649572649573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9"/>
        <v>42444.208333333328</v>
      </c>
      <c r="O501" s="11">
        <f t="shared" si="30"/>
        <v>42449.208333333328</v>
      </c>
      <c r="P501" t="b">
        <v>0</v>
      </c>
      <c r="Q501" t="b">
        <v>1</v>
      </c>
      <c r="R501" t="s">
        <v>42</v>
      </c>
      <c r="S501" s="7" t="s">
        <v>2040</v>
      </c>
      <c r="T501" t="s">
        <v>2041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4">
        <f t="shared" si="28"/>
        <v>0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9"/>
        <v>41395.208333333336</v>
      </c>
      <c r="O502" s="11">
        <f t="shared" si="30"/>
        <v>41423.208333333336</v>
      </c>
      <c r="P502" t="b">
        <v>0</v>
      </c>
      <c r="Q502" t="b">
        <v>1</v>
      </c>
      <c r="R502" t="s">
        <v>33</v>
      </c>
      <c r="S502" s="7" t="s">
        <v>2038</v>
      </c>
      <c r="T502" t="s">
        <v>2039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4">
        <f t="shared" si="28"/>
        <v>0.70145182291666663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9"/>
        <v>41345.208333333336</v>
      </c>
      <c r="O503" s="11">
        <f t="shared" si="30"/>
        <v>41347.208333333336</v>
      </c>
      <c r="P503" t="b">
        <v>0</v>
      </c>
      <c r="Q503" t="b">
        <v>0</v>
      </c>
      <c r="R503" t="s">
        <v>42</v>
      </c>
      <c r="S503" s="7" t="s">
        <v>2040</v>
      </c>
      <c r="T503" t="s">
        <v>2041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4">
        <f t="shared" si="28"/>
        <v>5.2992307692307694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9"/>
        <v>41117.208333333336</v>
      </c>
      <c r="O504" s="11">
        <f t="shared" si="30"/>
        <v>41146.208333333336</v>
      </c>
      <c r="P504" t="b">
        <v>0</v>
      </c>
      <c r="Q504" t="b">
        <v>1</v>
      </c>
      <c r="R504" t="s">
        <v>89</v>
      </c>
      <c r="S504" s="7" t="s">
        <v>2049</v>
      </c>
      <c r="T504" t="s">
        <v>2050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4">
        <f t="shared" si="28"/>
        <v>1.8032549019607844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9"/>
        <v>42186.208333333328</v>
      </c>
      <c r="O505" s="11">
        <f t="shared" si="30"/>
        <v>42206.208333333328</v>
      </c>
      <c r="P505" t="b">
        <v>0</v>
      </c>
      <c r="Q505" t="b">
        <v>0</v>
      </c>
      <c r="R505" t="s">
        <v>53</v>
      </c>
      <c r="S505" s="7" t="s">
        <v>2040</v>
      </c>
      <c r="T505" t="s">
        <v>2043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4">
        <f t="shared" si="28"/>
        <v>0.92320000000000002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9"/>
        <v>42142.208333333328</v>
      </c>
      <c r="O506" s="11">
        <f t="shared" si="30"/>
        <v>42143.208333333328</v>
      </c>
      <c r="P506" t="b">
        <v>0</v>
      </c>
      <c r="Q506" t="b">
        <v>0</v>
      </c>
      <c r="R506" t="s">
        <v>23</v>
      </c>
      <c r="S506" s="7" t="s">
        <v>2034</v>
      </c>
      <c r="T506" t="s">
        <v>2035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4">
        <f t="shared" si="28"/>
        <v>0.13901001112347053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9"/>
        <v>41341.25</v>
      </c>
      <c r="O507" s="11">
        <f t="shared" si="30"/>
        <v>41383.208333333336</v>
      </c>
      <c r="P507" t="b">
        <v>0</v>
      </c>
      <c r="Q507" t="b">
        <v>1</v>
      </c>
      <c r="R507" t="s">
        <v>133</v>
      </c>
      <c r="S507" s="7" t="s">
        <v>2046</v>
      </c>
      <c r="T507" t="s">
        <v>2055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4">
        <f t="shared" si="28"/>
        <v>9.2707777777777771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9"/>
        <v>43062.25</v>
      </c>
      <c r="O508" s="11">
        <f t="shared" si="30"/>
        <v>43079.25</v>
      </c>
      <c r="P508" t="b">
        <v>0</v>
      </c>
      <c r="Q508" t="b">
        <v>1</v>
      </c>
      <c r="R508" t="s">
        <v>33</v>
      </c>
      <c r="S508" s="7" t="s">
        <v>2038</v>
      </c>
      <c r="T508" t="s">
        <v>2039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4">
        <f t="shared" si="28"/>
        <v>0.39857142857142858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9"/>
        <v>41373.208333333336</v>
      </c>
      <c r="O509" s="11">
        <f t="shared" si="30"/>
        <v>41422.208333333336</v>
      </c>
      <c r="P509" t="b">
        <v>0</v>
      </c>
      <c r="Q509" t="b">
        <v>1</v>
      </c>
      <c r="R509" t="s">
        <v>28</v>
      </c>
      <c r="S509" s="7" t="s">
        <v>2036</v>
      </c>
      <c r="T509" t="s">
        <v>2037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4">
        <f t="shared" si="28"/>
        <v>1.1222929936305732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9"/>
        <v>43310.208333333328</v>
      </c>
      <c r="O510" s="11">
        <f t="shared" si="30"/>
        <v>43331.208333333328</v>
      </c>
      <c r="P510" t="b">
        <v>0</v>
      </c>
      <c r="Q510" t="b">
        <v>0</v>
      </c>
      <c r="R510" t="s">
        <v>33</v>
      </c>
      <c r="S510" s="7" t="s">
        <v>2038</v>
      </c>
      <c r="T510" t="s">
        <v>2039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4">
        <f t="shared" si="28"/>
        <v>0.70925816023738875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9"/>
        <v>41034.208333333336</v>
      </c>
      <c r="O511" s="11">
        <f t="shared" si="30"/>
        <v>41044.208333333336</v>
      </c>
      <c r="P511" t="b">
        <v>0</v>
      </c>
      <c r="Q511" t="b">
        <v>0</v>
      </c>
      <c r="R511" t="s">
        <v>33</v>
      </c>
      <c r="S511" s="7" t="s">
        <v>2038</v>
      </c>
      <c r="T511" t="s">
        <v>2039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4">
        <f t="shared" si="28"/>
        <v>1.1908974358974358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9"/>
        <v>43251.208333333328</v>
      </c>
      <c r="O512" s="11">
        <f t="shared" si="30"/>
        <v>43275.208333333328</v>
      </c>
      <c r="P512" t="b">
        <v>0</v>
      </c>
      <c r="Q512" t="b">
        <v>0</v>
      </c>
      <c r="R512" t="s">
        <v>53</v>
      </c>
      <c r="S512" s="7" t="s">
        <v>2040</v>
      </c>
      <c r="T512" t="s">
        <v>2043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4">
        <f t="shared" si="28"/>
        <v>0.24017591339648173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9"/>
        <v>43671.208333333328</v>
      </c>
      <c r="O513" s="11">
        <f t="shared" si="30"/>
        <v>43681.208333333328</v>
      </c>
      <c r="P513" t="b">
        <v>0</v>
      </c>
      <c r="Q513" t="b">
        <v>0</v>
      </c>
      <c r="R513" t="s">
        <v>33</v>
      </c>
      <c r="S513" s="7" t="s">
        <v>2038</v>
      </c>
      <c r="T513" t="s">
        <v>2039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4">
        <f t="shared" si="28"/>
        <v>1.3931868131868133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9"/>
        <v>41825.208333333336</v>
      </c>
      <c r="O514" s="11">
        <f t="shared" si="30"/>
        <v>41826.208333333336</v>
      </c>
      <c r="P514" t="b">
        <v>0</v>
      </c>
      <c r="Q514" t="b">
        <v>1</v>
      </c>
      <c r="R514" t="s">
        <v>89</v>
      </c>
      <c r="S514" s="7" t="s">
        <v>2049</v>
      </c>
      <c r="T514" t="s">
        <v>2050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4">
        <f t="shared" ref="G515:G578" si="32">E515/D515</f>
        <v>0.39277108433734942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3">(((L515/60)/60)/24)+DATE(1970,1,1)</f>
        <v>40430.208333333336</v>
      </c>
      <c r="O515" s="11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s="7" t="s">
        <v>2040</v>
      </c>
      <c r="T515" t="s">
        <v>2059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4">
        <f t="shared" si="32"/>
        <v>0.22439077144917088</v>
      </c>
      <c r="H516">
        <v>528</v>
      </c>
      <c r="I516" s="5">
        <f t="shared" si="3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3"/>
        <v>41614.25</v>
      </c>
      <c r="O516" s="11">
        <f t="shared" si="34"/>
        <v>41619.25</v>
      </c>
      <c r="P516" t="b">
        <v>0</v>
      </c>
      <c r="Q516" t="b">
        <v>1</v>
      </c>
      <c r="R516" t="s">
        <v>23</v>
      </c>
      <c r="S516" s="7" t="s">
        <v>2034</v>
      </c>
      <c r="T516" t="s">
        <v>2035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4">
        <f t="shared" si="32"/>
        <v>0.55779069767441858</v>
      </c>
      <c r="H517">
        <v>133</v>
      </c>
      <c r="I517" s="5">
        <f t="shared" ref="I517:I580" si="35"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3"/>
        <v>40900.25</v>
      </c>
      <c r="O517" s="11">
        <f t="shared" si="34"/>
        <v>40902.25</v>
      </c>
      <c r="P517" t="b">
        <v>0</v>
      </c>
      <c r="Q517" t="b">
        <v>1</v>
      </c>
      <c r="R517" t="s">
        <v>33</v>
      </c>
      <c r="S517" s="7" t="s">
        <v>2038</v>
      </c>
      <c r="T517" t="s">
        <v>2039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4">
        <f t="shared" si="32"/>
        <v>0.42523125996810207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3"/>
        <v>40396.208333333336</v>
      </c>
      <c r="O518" s="11">
        <f t="shared" si="34"/>
        <v>40434.208333333336</v>
      </c>
      <c r="P518" t="b">
        <v>0</v>
      </c>
      <c r="Q518" t="b">
        <v>0</v>
      </c>
      <c r="R518" t="s">
        <v>68</v>
      </c>
      <c r="S518" s="7" t="s">
        <v>2046</v>
      </c>
      <c r="T518" t="s">
        <v>2047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4">
        <f t="shared" si="32"/>
        <v>1.1200000000000001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3"/>
        <v>42860.208333333328</v>
      </c>
      <c r="O519" s="11">
        <f t="shared" si="34"/>
        <v>42865.208333333328</v>
      </c>
      <c r="P519" t="b">
        <v>0</v>
      </c>
      <c r="Q519" t="b">
        <v>0</v>
      </c>
      <c r="R519" t="s">
        <v>17</v>
      </c>
      <c r="S519" s="7" t="s">
        <v>2032</v>
      </c>
      <c r="T519" t="s">
        <v>2033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4">
        <f t="shared" si="32"/>
        <v>7.0681818181818179E-2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3"/>
        <v>43154.25</v>
      </c>
      <c r="O520" s="11">
        <f t="shared" si="34"/>
        <v>43156.25</v>
      </c>
      <c r="P520" t="b">
        <v>0</v>
      </c>
      <c r="Q520" t="b">
        <v>1</v>
      </c>
      <c r="R520" t="s">
        <v>71</v>
      </c>
      <c r="S520" s="7" t="s">
        <v>2040</v>
      </c>
      <c r="T520" t="s">
        <v>2048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4">
        <f t="shared" si="32"/>
        <v>1.0174563871693867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3"/>
        <v>42012.25</v>
      </c>
      <c r="O521" s="11">
        <f t="shared" si="34"/>
        <v>42026.25</v>
      </c>
      <c r="P521" t="b">
        <v>0</v>
      </c>
      <c r="Q521" t="b">
        <v>1</v>
      </c>
      <c r="R521" t="s">
        <v>23</v>
      </c>
      <c r="S521" s="7" t="s">
        <v>2034</v>
      </c>
      <c r="T521" t="s">
        <v>2035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4">
        <f t="shared" si="32"/>
        <v>4.2575000000000003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3"/>
        <v>43574.208333333328</v>
      </c>
      <c r="O522" s="11">
        <f t="shared" si="34"/>
        <v>43577.208333333328</v>
      </c>
      <c r="P522" t="b">
        <v>0</v>
      </c>
      <c r="Q522" t="b">
        <v>0</v>
      </c>
      <c r="R522" t="s">
        <v>33</v>
      </c>
      <c r="S522" s="7" t="s">
        <v>2038</v>
      </c>
      <c r="T522" t="s">
        <v>2039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4">
        <f t="shared" si="32"/>
        <v>1.4553947368421052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3"/>
        <v>42605.208333333328</v>
      </c>
      <c r="O523" s="11">
        <f t="shared" si="34"/>
        <v>42611.208333333328</v>
      </c>
      <c r="P523" t="b">
        <v>0</v>
      </c>
      <c r="Q523" t="b">
        <v>1</v>
      </c>
      <c r="R523" t="s">
        <v>53</v>
      </c>
      <c r="S523" s="7" t="s">
        <v>2040</v>
      </c>
      <c r="T523" t="s">
        <v>2043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4">
        <f t="shared" si="32"/>
        <v>0.32453465346534655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3"/>
        <v>41093.208333333336</v>
      </c>
      <c r="O524" s="11">
        <f t="shared" si="34"/>
        <v>41105.208333333336</v>
      </c>
      <c r="P524" t="b">
        <v>0</v>
      </c>
      <c r="Q524" t="b">
        <v>0</v>
      </c>
      <c r="R524" t="s">
        <v>100</v>
      </c>
      <c r="S524" s="7" t="s">
        <v>2040</v>
      </c>
      <c r="T524" t="s">
        <v>2051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4">
        <f t="shared" si="32"/>
        <v>7.003333333333333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3"/>
        <v>40241.25</v>
      </c>
      <c r="O525" s="11">
        <f t="shared" si="34"/>
        <v>40246.25</v>
      </c>
      <c r="P525" t="b">
        <v>0</v>
      </c>
      <c r="Q525" t="b">
        <v>0</v>
      </c>
      <c r="R525" t="s">
        <v>100</v>
      </c>
      <c r="S525" s="7" t="s">
        <v>2040</v>
      </c>
      <c r="T525" t="s">
        <v>2051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4">
        <f t="shared" si="32"/>
        <v>0.83904860392967939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3"/>
        <v>40294.208333333336</v>
      </c>
      <c r="O526" s="11">
        <f t="shared" si="34"/>
        <v>40307.208333333336</v>
      </c>
      <c r="P526" t="b">
        <v>0</v>
      </c>
      <c r="Q526" t="b">
        <v>0</v>
      </c>
      <c r="R526" t="s">
        <v>33</v>
      </c>
      <c r="S526" s="7" t="s">
        <v>2038</v>
      </c>
      <c r="T526" t="s">
        <v>2039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4">
        <f t="shared" si="32"/>
        <v>0.84190476190476193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3"/>
        <v>40505.25</v>
      </c>
      <c r="O527" s="11">
        <f t="shared" si="34"/>
        <v>40509.25</v>
      </c>
      <c r="P527" t="b">
        <v>0</v>
      </c>
      <c r="Q527" t="b">
        <v>0</v>
      </c>
      <c r="R527" t="s">
        <v>65</v>
      </c>
      <c r="S527" s="7" t="s">
        <v>2036</v>
      </c>
      <c r="T527" t="s">
        <v>2045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4">
        <f t="shared" si="32"/>
        <v>1.5595180722891566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3"/>
        <v>42364.25</v>
      </c>
      <c r="O528" s="11">
        <f t="shared" si="34"/>
        <v>42401.25</v>
      </c>
      <c r="P528" t="b">
        <v>0</v>
      </c>
      <c r="Q528" t="b">
        <v>1</v>
      </c>
      <c r="R528" t="s">
        <v>33</v>
      </c>
      <c r="S528" s="7" t="s">
        <v>2038</v>
      </c>
      <c r="T528" t="s">
        <v>2039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4">
        <f t="shared" si="32"/>
        <v>0.99619450317124736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3"/>
        <v>42405.25</v>
      </c>
      <c r="O529" s="11">
        <f t="shared" si="34"/>
        <v>42441.25</v>
      </c>
      <c r="P529" t="b">
        <v>0</v>
      </c>
      <c r="Q529" t="b">
        <v>0</v>
      </c>
      <c r="R529" t="s">
        <v>71</v>
      </c>
      <c r="S529" s="7" t="s">
        <v>2040</v>
      </c>
      <c r="T529" t="s">
        <v>2048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4">
        <f t="shared" si="32"/>
        <v>0.80300000000000005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3"/>
        <v>41601.25</v>
      </c>
      <c r="O530" s="11">
        <f t="shared" si="34"/>
        <v>41646.25</v>
      </c>
      <c r="P530" t="b">
        <v>0</v>
      </c>
      <c r="Q530" t="b">
        <v>0</v>
      </c>
      <c r="R530" t="s">
        <v>60</v>
      </c>
      <c r="S530" s="7" t="s">
        <v>2034</v>
      </c>
      <c r="T530" t="s">
        <v>2044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4">
        <f t="shared" si="32"/>
        <v>0.11254901960784314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3"/>
        <v>41769.208333333336</v>
      </c>
      <c r="O531" s="11">
        <f t="shared" si="34"/>
        <v>41797.208333333336</v>
      </c>
      <c r="P531" t="b">
        <v>0</v>
      </c>
      <c r="Q531" t="b">
        <v>0</v>
      </c>
      <c r="R531" t="s">
        <v>89</v>
      </c>
      <c r="S531" s="7" t="s">
        <v>2049</v>
      </c>
      <c r="T531" t="s">
        <v>2050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4">
        <f t="shared" si="32"/>
        <v>0.91740952380952379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3"/>
        <v>40421.208333333336</v>
      </c>
      <c r="O532" s="11">
        <f t="shared" si="34"/>
        <v>40435.208333333336</v>
      </c>
      <c r="P532" t="b">
        <v>0</v>
      </c>
      <c r="Q532" t="b">
        <v>1</v>
      </c>
      <c r="R532" t="s">
        <v>119</v>
      </c>
      <c r="S532" s="7" t="s">
        <v>2046</v>
      </c>
      <c r="T532" t="s">
        <v>2052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4">
        <f t="shared" si="32"/>
        <v>0.95521156936261387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3"/>
        <v>41589.25</v>
      </c>
      <c r="O533" s="11">
        <f t="shared" si="34"/>
        <v>41645.25</v>
      </c>
      <c r="P533" t="b">
        <v>0</v>
      </c>
      <c r="Q533" t="b">
        <v>0</v>
      </c>
      <c r="R533" t="s">
        <v>89</v>
      </c>
      <c r="S533" s="7" t="s">
        <v>2049</v>
      </c>
      <c r="T533" t="s">
        <v>2050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4">
        <f t="shared" si="32"/>
        <v>5.0287499999999996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3"/>
        <v>43125.25</v>
      </c>
      <c r="O534" s="11">
        <f t="shared" si="34"/>
        <v>43126.25</v>
      </c>
      <c r="P534" t="b">
        <v>0</v>
      </c>
      <c r="Q534" t="b">
        <v>0</v>
      </c>
      <c r="R534" t="s">
        <v>33</v>
      </c>
      <c r="S534" s="7" t="s">
        <v>2038</v>
      </c>
      <c r="T534" t="s">
        <v>2039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4">
        <f t="shared" si="32"/>
        <v>1.5924394463667819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3"/>
        <v>41479.208333333336</v>
      </c>
      <c r="O535" s="11">
        <f t="shared" si="34"/>
        <v>41515.208333333336</v>
      </c>
      <c r="P535" t="b">
        <v>0</v>
      </c>
      <c r="Q535" t="b">
        <v>0</v>
      </c>
      <c r="R535" t="s">
        <v>60</v>
      </c>
      <c r="S535" s="7" t="s">
        <v>2034</v>
      </c>
      <c r="T535" t="s">
        <v>2044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4">
        <f t="shared" si="32"/>
        <v>0.15022446689113356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3"/>
        <v>43329.208333333328</v>
      </c>
      <c r="O536" s="11">
        <f t="shared" si="34"/>
        <v>43330.208333333328</v>
      </c>
      <c r="P536" t="b">
        <v>0</v>
      </c>
      <c r="Q536" t="b">
        <v>1</v>
      </c>
      <c r="R536" t="s">
        <v>53</v>
      </c>
      <c r="S536" s="7" t="s">
        <v>2040</v>
      </c>
      <c r="T536" t="s">
        <v>2043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4">
        <f t="shared" si="32"/>
        <v>4.820384615384615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3"/>
        <v>43259.208333333328</v>
      </c>
      <c r="O537" s="11">
        <f t="shared" si="34"/>
        <v>43261.208333333328</v>
      </c>
      <c r="P537" t="b">
        <v>0</v>
      </c>
      <c r="Q537" t="b">
        <v>1</v>
      </c>
      <c r="R537" t="s">
        <v>33</v>
      </c>
      <c r="S537" s="7" t="s">
        <v>2038</v>
      </c>
      <c r="T537" t="s">
        <v>2039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4">
        <f t="shared" si="32"/>
        <v>1.4996938775510205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3"/>
        <v>40414.208333333336</v>
      </c>
      <c r="O538" s="11">
        <f t="shared" si="34"/>
        <v>40440.208333333336</v>
      </c>
      <c r="P538" t="b">
        <v>0</v>
      </c>
      <c r="Q538" t="b">
        <v>0</v>
      </c>
      <c r="R538" t="s">
        <v>119</v>
      </c>
      <c r="S538" s="7" t="s">
        <v>2046</v>
      </c>
      <c r="T538" t="s">
        <v>2052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4">
        <f t="shared" si="32"/>
        <v>1.1722156398104266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3"/>
        <v>43342.208333333328</v>
      </c>
      <c r="O539" s="11">
        <f t="shared" si="34"/>
        <v>43365.208333333328</v>
      </c>
      <c r="P539" t="b">
        <v>1</v>
      </c>
      <c r="Q539" t="b">
        <v>1</v>
      </c>
      <c r="R539" t="s">
        <v>42</v>
      </c>
      <c r="S539" s="7" t="s">
        <v>2040</v>
      </c>
      <c r="T539" t="s">
        <v>2041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4">
        <f t="shared" si="32"/>
        <v>0.37695968274950431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3"/>
        <v>41539.208333333336</v>
      </c>
      <c r="O540" s="11">
        <f t="shared" si="34"/>
        <v>41555.208333333336</v>
      </c>
      <c r="P540" t="b">
        <v>0</v>
      </c>
      <c r="Q540" t="b">
        <v>0</v>
      </c>
      <c r="R540" t="s">
        <v>292</v>
      </c>
      <c r="S540" s="7" t="s">
        <v>2049</v>
      </c>
      <c r="T540" t="s">
        <v>2060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4">
        <f t="shared" si="32"/>
        <v>0.72653061224489801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3"/>
        <v>43647.208333333328</v>
      </c>
      <c r="O541" s="11">
        <f t="shared" si="34"/>
        <v>43653.208333333328</v>
      </c>
      <c r="P541" t="b">
        <v>0</v>
      </c>
      <c r="Q541" t="b">
        <v>1</v>
      </c>
      <c r="R541" t="s">
        <v>17</v>
      </c>
      <c r="S541" s="7" t="s">
        <v>2032</v>
      </c>
      <c r="T541" t="s">
        <v>2033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4">
        <f t="shared" si="32"/>
        <v>2.6598113207547169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3"/>
        <v>43225.208333333328</v>
      </c>
      <c r="O542" s="11">
        <f t="shared" si="34"/>
        <v>43247.208333333328</v>
      </c>
      <c r="P542" t="b">
        <v>0</v>
      </c>
      <c r="Q542" t="b">
        <v>0</v>
      </c>
      <c r="R542" t="s">
        <v>122</v>
      </c>
      <c r="S542" s="7" t="s">
        <v>2053</v>
      </c>
      <c r="T542" t="s">
        <v>2054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4">
        <f t="shared" si="32"/>
        <v>0.24205617977528091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3"/>
        <v>42165.208333333328</v>
      </c>
      <c r="O543" s="11">
        <f t="shared" si="34"/>
        <v>42191.208333333328</v>
      </c>
      <c r="P543" t="b">
        <v>0</v>
      </c>
      <c r="Q543" t="b">
        <v>0</v>
      </c>
      <c r="R543" t="s">
        <v>292</v>
      </c>
      <c r="S543" s="7" t="s">
        <v>2049</v>
      </c>
      <c r="T543" t="s">
        <v>2060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4">
        <f t="shared" si="32"/>
        <v>2.5064935064935064E-2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3"/>
        <v>42391.25</v>
      </c>
      <c r="O544" s="11">
        <f t="shared" si="34"/>
        <v>42421.25</v>
      </c>
      <c r="P544" t="b">
        <v>0</v>
      </c>
      <c r="Q544" t="b">
        <v>0</v>
      </c>
      <c r="R544" t="s">
        <v>60</v>
      </c>
      <c r="S544" s="7" t="s">
        <v>2034</v>
      </c>
      <c r="T544" t="s">
        <v>2044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4">
        <f t="shared" si="32"/>
        <v>0.1632979976442874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3"/>
        <v>41528.208333333336</v>
      </c>
      <c r="O545" s="11">
        <f t="shared" si="34"/>
        <v>41543.208333333336</v>
      </c>
      <c r="P545" t="b">
        <v>0</v>
      </c>
      <c r="Q545" t="b">
        <v>0</v>
      </c>
      <c r="R545" t="s">
        <v>89</v>
      </c>
      <c r="S545" s="7" t="s">
        <v>2049</v>
      </c>
      <c r="T545" t="s">
        <v>2050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4">
        <f t="shared" si="32"/>
        <v>2.7650000000000001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3"/>
        <v>42377.25</v>
      </c>
      <c r="O546" s="11">
        <f t="shared" si="34"/>
        <v>42390.25</v>
      </c>
      <c r="P546" t="b">
        <v>0</v>
      </c>
      <c r="Q546" t="b">
        <v>0</v>
      </c>
      <c r="R546" t="s">
        <v>23</v>
      </c>
      <c r="S546" s="7" t="s">
        <v>2034</v>
      </c>
      <c r="T546" t="s">
        <v>2035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4">
        <f t="shared" si="32"/>
        <v>0.88803571428571426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3"/>
        <v>43824.25</v>
      </c>
      <c r="O547" s="11">
        <f t="shared" si="34"/>
        <v>43844.25</v>
      </c>
      <c r="P547" t="b">
        <v>0</v>
      </c>
      <c r="Q547" t="b">
        <v>0</v>
      </c>
      <c r="R547" t="s">
        <v>33</v>
      </c>
      <c r="S547" s="7" t="s">
        <v>2038</v>
      </c>
      <c r="T547" t="s">
        <v>2039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4">
        <f t="shared" si="32"/>
        <v>1.6357142857142857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3"/>
        <v>43360.208333333328</v>
      </c>
      <c r="O548" s="11">
        <f t="shared" si="34"/>
        <v>43363.208333333328</v>
      </c>
      <c r="P548" t="b">
        <v>0</v>
      </c>
      <c r="Q548" t="b">
        <v>1</v>
      </c>
      <c r="R548" t="s">
        <v>33</v>
      </c>
      <c r="S548" s="7" t="s">
        <v>2038</v>
      </c>
      <c r="T548" t="s">
        <v>2039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4">
        <f t="shared" si="32"/>
        <v>9.69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3"/>
        <v>42029.25</v>
      </c>
      <c r="O549" s="11">
        <f t="shared" si="34"/>
        <v>42041.25</v>
      </c>
      <c r="P549" t="b">
        <v>0</v>
      </c>
      <c r="Q549" t="b">
        <v>0</v>
      </c>
      <c r="R549" t="s">
        <v>53</v>
      </c>
      <c r="S549" s="7" t="s">
        <v>2040</v>
      </c>
      <c r="T549" t="s">
        <v>2043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4">
        <f t="shared" si="32"/>
        <v>2.7091376701966716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3"/>
        <v>42461.208333333328</v>
      </c>
      <c r="O550" s="11">
        <f t="shared" si="34"/>
        <v>42474.208333333328</v>
      </c>
      <c r="P550" t="b">
        <v>0</v>
      </c>
      <c r="Q550" t="b">
        <v>0</v>
      </c>
      <c r="R550" t="s">
        <v>33</v>
      </c>
      <c r="S550" s="7" t="s">
        <v>2038</v>
      </c>
      <c r="T550" t="s">
        <v>2039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4">
        <f t="shared" si="32"/>
        <v>2.8421355932203389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3"/>
        <v>41422.208333333336</v>
      </c>
      <c r="O551" s="11">
        <f t="shared" si="34"/>
        <v>41431.208333333336</v>
      </c>
      <c r="P551" t="b">
        <v>0</v>
      </c>
      <c r="Q551" t="b">
        <v>0</v>
      </c>
      <c r="R551" t="s">
        <v>65</v>
      </c>
      <c r="S551" s="7" t="s">
        <v>2036</v>
      </c>
      <c r="T551" t="s">
        <v>2045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4">
        <f t="shared" si="32"/>
        <v>0.04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3"/>
        <v>40968.25</v>
      </c>
      <c r="O552" s="11">
        <f t="shared" si="34"/>
        <v>40989.208333333336</v>
      </c>
      <c r="P552" t="b">
        <v>0</v>
      </c>
      <c r="Q552" t="b">
        <v>0</v>
      </c>
      <c r="R552" t="s">
        <v>60</v>
      </c>
      <c r="S552" s="7" t="s">
        <v>2034</v>
      </c>
      <c r="T552" t="s">
        <v>2044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4">
        <f t="shared" si="32"/>
        <v>0.58632981676846196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3"/>
        <v>41993.25</v>
      </c>
      <c r="O553" s="11">
        <f t="shared" si="34"/>
        <v>42033.25</v>
      </c>
      <c r="P553" t="b">
        <v>0</v>
      </c>
      <c r="Q553" t="b">
        <v>1</v>
      </c>
      <c r="R553" t="s">
        <v>28</v>
      </c>
      <c r="S553" s="7" t="s">
        <v>2036</v>
      </c>
      <c r="T553" t="s">
        <v>2037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4">
        <f t="shared" si="32"/>
        <v>0.98511111111111116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3"/>
        <v>42700.25</v>
      </c>
      <c r="O554" s="11">
        <f t="shared" si="34"/>
        <v>42702.25</v>
      </c>
      <c r="P554" t="b">
        <v>0</v>
      </c>
      <c r="Q554" t="b">
        <v>0</v>
      </c>
      <c r="R554" t="s">
        <v>33</v>
      </c>
      <c r="S554" s="7" t="s">
        <v>2038</v>
      </c>
      <c r="T554" t="s">
        <v>2039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4">
        <f t="shared" si="32"/>
        <v>0.43975381008206332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3"/>
        <v>40545.25</v>
      </c>
      <c r="O555" s="11">
        <f t="shared" si="34"/>
        <v>40546.25</v>
      </c>
      <c r="P555" t="b">
        <v>0</v>
      </c>
      <c r="Q555" t="b">
        <v>0</v>
      </c>
      <c r="R555" t="s">
        <v>23</v>
      </c>
      <c r="S555" s="7" t="s">
        <v>2034</v>
      </c>
      <c r="T555" t="s">
        <v>2035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4">
        <f t="shared" si="32"/>
        <v>1.5166315789473683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3"/>
        <v>42723.25</v>
      </c>
      <c r="O556" s="11">
        <f t="shared" si="34"/>
        <v>42729.25</v>
      </c>
      <c r="P556" t="b">
        <v>0</v>
      </c>
      <c r="Q556" t="b">
        <v>0</v>
      </c>
      <c r="R556" t="s">
        <v>60</v>
      </c>
      <c r="S556" s="7" t="s">
        <v>2034</v>
      </c>
      <c r="T556" t="s">
        <v>2044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4">
        <f t="shared" si="32"/>
        <v>2.2363492063492063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3"/>
        <v>41731.208333333336</v>
      </c>
      <c r="O557" s="11">
        <f t="shared" si="34"/>
        <v>41762.208333333336</v>
      </c>
      <c r="P557" t="b">
        <v>0</v>
      </c>
      <c r="Q557" t="b">
        <v>0</v>
      </c>
      <c r="R557" t="s">
        <v>23</v>
      </c>
      <c r="S557" s="7" t="s">
        <v>2034</v>
      </c>
      <c r="T557" t="s">
        <v>2035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4">
        <f t="shared" si="32"/>
        <v>2.3975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3"/>
        <v>40792.208333333336</v>
      </c>
      <c r="O558" s="11">
        <f t="shared" si="34"/>
        <v>40799.208333333336</v>
      </c>
      <c r="P558" t="b">
        <v>0</v>
      </c>
      <c r="Q558" t="b">
        <v>1</v>
      </c>
      <c r="R558" t="s">
        <v>206</v>
      </c>
      <c r="S558" s="7" t="s">
        <v>2046</v>
      </c>
      <c r="T558" t="s">
        <v>2058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4">
        <f t="shared" si="32"/>
        <v>1.9933333333333334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3"/>
        <v>42279.208333333328</v>
      </c>
      <c r="O559" s="11">
        <f t="shared" si="34"/>
        <v>42282.208333333328</v>
      </c>
      <c r="P559" t="b">
        <v>0</v>
      </c>
      <c r="Q559" t="b">
        <v>1</v>
      </c>
      <c r="R559" t="s">
        <v>474</v>
      </c>
      <c r="S559" s="7" t="s">
        <v>2040</v>
      </c>
      <c r="T559" t="s">
        <v>2062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4">
        <f t="shared" si="32"/>
        <v>1.373448275862069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3"/>
        <v>42424.25</v>
      </c>
      <c r="O560" s="11">
        <f t="shared" si="34"/>
        <v>42467.208333333328</v>
      </c>
      <c r="P560" t="b">
        <v>0</v>
      </c>
      <c r="Q560" t="b">
        <v>0</v>
      </c>
      <c r="R560" t="s">
        <v>33</v>
      </c>
      <c r="S560" s="7" t="s">
        <v>2038</v>
      </c>
      <c r="T560" t="s">
        <v>2039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4">
        <f t="shared" si="32"/>
        <v>1.009696106362773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3"/>
        <v>42584.208333333328</v>
      </c>
      <c r="O561" s="11">
        <f t="shared" si="34"/>
        <v>42591.208333333328</v>
      </c>
      <c r="P561" t="b">
        <v>0</v>
      </c>
      <c r="Q561" t="b">
        <v>0</v>
      </c>
      <c r="R561" t="s">
        <v>33</v>
      </c>
      <c r="S561" s="7" t="s">
        <v>2038</v>
      </c>
      <c r="T561" t="s">
        <v>2039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4">
        <f t="shared" si="32"/>
        <v>7.9416000000000002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3"/>
        <v>40865.25</v>
      </c>
      <c r="O562" s="11">
        <f t="shared" si="34"/>
        <v>40905.25</v>
      </c>
      <c r="P562" t="b">
        <v>0</v>
      </c>
      <c r="Q562" t="b">
        <v>0</v>
      </c>
      <c r="R562" t="s">
        <v>71</v>
      </c>
      <c r="S562" s="7" t="s">
        <v>2040</v>
      </c>
      <c r="T562" t="s">
        <v>2048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4">
        <f t="shared" si="32"/>
        <v>3.6970000000000001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3"/>
        <v>40833.208333333336</v>
      </c>
      <c r="O563" s="11">
        <f t="shared" si="34"/>
        <v>40835.208333333336</v>
      </c>
      <c r="P563" t="b">
        <v>0</v>
      </c>
      <c r="Q563" t="b">
        <v>0</v>
      </c>
      <c r="R563" t="s">
        <v>33</v>
      </c>
      <c r="S563" s="7" t="s">
        <v>2038</v>
      </c>
      <c r="T563" t="s">
        <v>2039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4">
        <f t="shared" si="32"/>
        <v>0.12818181818181817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3"/>
        <v>43536.208333333328</v>
      </c>
      <c r="O564" s="11">
        <f t="shared" si="34"/>
        <v>43538.208333333328</v>
      </c>
      <c r="P564" t="b">
        <v>0</v>
      </c>
      <c r="Q564" t="b">
        <v>0</v>
      </c>
      <c r="R564" t="s">
        <v>23</v>
      </c>
      <c r="S564" s="7" t="s">
        <v>2034</v>
      </c>
      <c r="T564" t="s">
        <v>2035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4">
        <f t="shared" si="32"/>
        <v>1.3802702702702703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3"/>
        <v>43417.25</v>
      </c>
      <c r="O565" s="11">
        <f t="shared" si="34"/>
        <v>43437.25</v>
      </c>
      <c r="P565" t="b">
        <v>0</v>
      </c>
      <c r="Q565" t="b">
        <v>0</v>
      </c>
      <c r="R565" t="s">
        <v>42</v>
      </c>
      <c r="S565" s="7" t="s">
        <v>2040</v>
      </c>
      <c r="T565" t="s">
        <v>2041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4">
        <f t="shared" si="32"/>
        <v>0.83813278008298753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3"/>
        <v>42078.208333333328</v>
      </c>
      <c r="O566" s="11">
        <f t="shared" si="34"/>
        <v>42086.208333333328</v>
      </c>
      <c r="P566" t="b">
        <v>0</v>
      </c>
      <c r="Q566" t="b">
        <v>0</v>
      </c>
      <c r="R566" t="s">
        <v>33</v>
      </c>
      <c r="S566" s="7" t="s">
        <v>2038</v>
      </c>
      <c r="T566" t="s">
        <v>2039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4">
        <f t="shared" si="32"/>
        <v>2.0460063224446787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3"/>
        <v>40862.25</v>
      </c>
      <c r="O567" s="11">
        <f t="shared" si="34"/>
        <v>40882.25</v>
      </c>
      <c r="P567" t="b">
        <v>0</v>
      </c>
      <c r="Q567" t="b">
        <v>0</v>
      </c>
      <c r="R567" t="s">
        <v>33</v>
      </c>
      <c r="S567" s="7" t="s">
        <v>2038</v>
      </c>
      <c r="T567" t="s">
        <v>2039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4">
        <f t="shared" si="32"/>
        <v>0.44344086021505374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3"/>
        <v>42424.25</v>
      </c>
      <c r="O568" s="11">
        <f t="shared" si="34"/>
        <v>42447.208333333328</v>
      </c>
      <c r="P568" t="b">
        <v>0</v>
      </c>
      <c r="Q568" t="b">
        <v>1</v>
      </c>
      <c r="R568" t="s">
        <v>50</v>
      </c>
      <c r="S568" s="7" t="s">
        <v>2034</v>
      </c>
      <c r="T568" t="s">
        <v>2042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4">
        <f t="shared" si="32"/>
        <v>2.1860294117647059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3"/>
        <v>41830.208333333336</v>
      </c>
      <c r="O569" s="11">
        <f t="shared" si="34"/>
        <v>41832.208333333336</v>
      </c>
      <c r="P569" t="b">
        <v>0</v>
      </c>
      <c r="Q569" t="b">
        <v>0</v>
      </c>
      <c r="R569" t="s">
        <v>23</v>
      </c>
      <c r="S569" s="7" t="s">
        <v>2034</v>
      </c>
      <c r="T569" t="s">
        <v>2035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4">
        <f t="shared" si="32"/>
        <v>1.8603314917127072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3"/>
        <v>40374.208333333336</v>
      </c>
      <c r="O570" s="11">
        <f t="shared" si="34"/>
        <v>40419.208333333336</v>
      </c>
      <c r="P570" t="b">
        <v>0</v>
      </c>
      <c r="Q570" t="b">
        <v>0</v>
      </c>
      <c r="R570" t="s">
        <v>33</v>
      </c>
      <c r="S570" s="7" t="s">
        <v>2038</v>
      </c>
      <c r="T570" t="s">
        <v>2039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4">
        <f t="shared" si="32"/>
        <v>2.3733830845771142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3"/>
        <v>40554.25</v>
      </c>
      <c r="O571" s="11">
        <f t="shared" si="34"/>
        <v>40566.25</v>
      </c>
      <c r="P571" t="b">
        <v>0</v>
      </c>
      <c r="Q571" t="b">
        <v>0</v>
      </c>
      <c r="R571" t="s">
        <v>71</v>
      </c>
      <c r="S571" s="7" t="s">
        <v>2040</v>
      </c>
      <c r="T571" t="s">
        <v>2048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4">
        <f t="shared" si="32"/>
        <v>3.0565384615384614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3"/>
        <v>41993.25</v>
      </c>
      <c r="O572" s="11">
        <f t="shared" si="34"/>
        <v>41999.25</v>
      </c>
      <c r="P572" t="b">
        <v>0</v>
      </c>
      <c r="Q572" t="b">
        <v>1</v>
      </c>
      <c r="R572" t="s">
        <v>23</v>
      </c>
      <c r="S572" s="7" t="s">
        <v>2034</v>
      </c>
      <c r="T572" t="s">
        <v>2035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4">
        <f t="shared" si="32"/>
        <v>0.94142857142857139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3"/>
        <v>42174.208333333328</v>
      </c>
      <c r="O573" s="11">
        <f t="shared" si="34"/>
        <v>42221.208333333328</v>
      </c>
      <c r="P573" t="b">
        <v>0</v>
      </c>
      <c r="Q573" t="b">
        <v>0</v>
      </c>
      <c r="R573" t="s">
        <v>100</v>
      </c>
      <c r="S573" s="7" t="s">
        <v>2040</v>
      </c>
      <c r="T573" t="s">
        <v>2051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4">
        <f t="shared" si="32"/>
        <v>0.54400000000000004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3"/>
        <v>42275.208333333328</v>
      </c>
      <c r="O574" s="11">
        <f t="shared" si="34"/>
        <v>42291.208333333328</v>
      </c>
      <c r="P574" t="b">
        <v>0</v>
      </c>
      <c r="Q574" t="b">
        <v>1</v>
      </c>
      <c r="R574" t="s">
        <v>23</v>
      </c>
      <c r="S574" s="7" t="s">
        <v>2034</v>
      </c>
      <c r="T574" t="s">
        <v>2035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4">
        <f t="shared" si="32"/>
        <v>1.1188059701492536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3"/>
        <v>41761.208333333336</v>
      </c>
      <c r="O575" s="11">
        <f t="shared" si="34"/>
        <v>41763.208333333336</v>
      </c>
      <c r="P575" t="b">
        <v>0</v>
      </c>
      <c r="Q575" t="b">
        <v>0</v>
      </c>
      <c r="R575" t="s">
        <v>1029</v>
      </c>
      <c r="S575" s="7" t="s">
        <v>2063</v>
      </c>
      <c r="T575" t="s">
        <v>2064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4">
        <f t="shared" si="32"/>
        <v>3.6914814814814814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3"/>
        <v>43806.25</v>
      </c>
      <c r="O576" s="11">
        <f t="shared" si="34"/>
        <v>43816.25</v>
      </c>
      <c r="P576" t="b">
        <v>0</v>
      </c>
      <c r="Q576" t="b">
        <v>1</v>
      </c>
      <c r="R576" t="s">
        <v>17</v>
      </c>
      <c r="S576" s="7" t="s">
        <v>2032</v>
      </c>
      <c r="T576" t="s">
        <v>2033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4">
        <f t="shared" si="32"/>
        <v>0.62930372148859548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3"/>
        <v>41779.208333333336</v>
      </c>
      <c r="O577" s="11">
        <f t="shared" si="34"/>
        <v>41782.208333333336</v>
      </c>
      <c r="P577" t="b">
        <v>0</v>
      </c>
      <c r="Q577" t="b">
        <v>1</v>
      </c>
      <c r="R577" t="s">
        <v>33</v>
      </c>
      <c r="S577" s="7" t="s">
        <v>2038</v>
      </c>
      <c r="T577" t="s">
        <v>2039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4">
        <f t="shared" si="32"/>
        <v>0.6492783505154639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3"/>
        <v>43040.208333333328</v>
      </c>
      <c r="O578" s="11">
        <f t="shared" si="34"/>
        <v>43057.25</v>
      </c>
      <c r="P578" t="b">
        <v>0</v>
      </c>
      <c r="Q578" t="b">
        <v>0</v>
      </c>
      <c r="R578" t="s">
        <v>33</v>
      </c>
      <c r="S578" s="7" t="s">
        <v>2038</v>
      </c>
      <c r="T578" t="s">
        <v>2039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4">
        <f t="shared" ref="G579:G642" si="36">E579/D579</f>
        <v>0.18853658536585366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7">(((L579/60)/60)/24)+DATE(1970,1,1)</f>
        <v>40613.25</v>
      </c>
      <c r="O579" s="11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s="7" t="s">
        <v>2034</v>
      </c>
      <c r="T579" t="s">
        <v>2057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4">
        <f t="shared" si="36"/>
        <v>0.1675440414507772</v>
      </c>
      <c r="H580">
        <v>245</v>
      </c>
      <c r="I580" s="5">
        <f t="shared" si="3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7"/>
        <v>40878.25</v>
      </c>
      <c r="O580" s="11">
        <f t="shared" si="38"/>
        <v>40881.25</v>
      </c>
      <c r="P580" t="b">
        <v>0</v>
      </c>
      <c r="Q580" t="b">
        <v>0</v>
      </c>
      <c r="R580" t="s">
        <v>474</v>
      </c>
      <c r="S580" s="7" t="s">
        <v>2040</v>
      </c>
      <c r="T580" t="s">
        <v>2062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4">
        <f t="shared" si="36"/>
        <v>1.0111290322580646</v>
      </c>
      <c r="H581">
        <v>87</v>
      </c>
      <c r="I581" s="5">
        <f t="shared" ref="I581:I644" si="39"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7"/>
        <v>40762.208333333336</v>
      </c>
      <c r="O581" s="11">
        <f t="shared" si="38"/>
        <v>40774.208333333336</v>
      </c>
      <c r="P581" t="b">
        <v>0</v>
      </c>
      <c r="Q581" t="b">
        <v>0</v>
      </c>
      <c r="R581" t="s">
        <v>159</v>
      </c>
      <c r="S581" s="7" t="s">
        <v>2034</v>
      </c>
      <c r="T581" t="s">
        <v>2057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4">
        <f t="shared" si="36"/>
        <v>3.4150228310502282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7"/>
        <v>41696.25</v>
      </c>
      <c r="O582" s="11">
        <f t="shared" si="38"/>
        <v>41704.25</v>
      </c>
      <c r="P582" t="b">
        <v>0</v>
      </c>
      <c r="Q582" t="b">
        <v>0</v>
      </c>
      <c r="R582" t="s">
        <v>33</v>
      </c>
      <c r="S582" s="7" t="s">
        <v>2038</v>
      </c>
      <c r="T582" t="s">
        <v>2039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4">
        <f t="shared" si="36"/>
        <v>0.64016666666666666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7"/>
        <v>40662.208333333336</v>
      </c>
      <c r="O583" s="11">
        <f t="shared" si="38"/>
        <v>40677.208333333336</v>
      </c>
      <c r="P583" t="b">
        <v>0</v>
      </c>
      <c r="Q583" t="b">
        <v>0</v>
      </c>
      <c r="R583" t="s">
        <v>28</v>
      </c>
      <c r="S583" s="7" t="s">
        <v>2036</v>
      </c>
      <c r="T583" t="s">
        <v>2037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4">
        <f t="shared" si="36"/>
        <v>0.5208045977011494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7"/>
        <v>42165.208333333328</v>
      </c>
      <c r="O584" s="11">
        <f t="shared" si="38"/>
        <v>42170.208333333328</v>
      </c>
      <c r="P584" t="b">
        <v>0</v>
      </c>
      <c r="Q584" t="b">
        <v>1</v>
      </c>
      <c r="R584" t="s">
        <v>89</v>
      </c>
      <c r="S584" s="7" t="s">
        <v>2049</v>
      </c>
      <c r="T584" t="s">
        <v>2050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4">
        <f t="shared" si="36"/>
        <v>3.2240211640211642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7"/>
        <v>40959.25</v>
      </c>
      <c r="O585" s="11">
        <f t="shared" si="38"/>
        <v>40976.25</v>
      </c>
      <c r="P585" t="b">
        <v>0</v>
      </c>
      <c r="Q585" t="b">
        <v>0</v>
      </c>
      <c r="R585" t="s">
        <v>42</v>
      </c>
      <c r="S585" s="7" t="s">
        <v>2040</v>
      </c>
      <c r="T585" t="s">
        <v>2041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4">
        <f t="shared" si="36"/>
        <v>1.1950810185185186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7"/>
        <v>41024.208333333336</v>
      </c>
      <c r="O586" s="11">
        <f t="shared" si="38"/>
        <v>41038.208333333336</v>
      </c>
      <c r="P586" t="b">
        <v>0</v>
      </c>
      <c r="Q586" t="b">
        <v>0</v>
      </c>
      <c r="R586" t="s">
        <v>28</v>
      </c>
      <c r="S586" s="7" t="s">
        <v>2036</v>
      </c>
      <c r="T586" t="s">
        <v>2037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4">
        <f t="shared" si="36"/>
        <v>1.4679775280898877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7"/>
        <v>40255.208333333336</v>
      </c>
      <c r="O587" s="11">
        <f t="shared" si="38"/>
        <v>40265.208333333336</v>
      </c>
      <c r="P587" t="b">
        <v>0</v>
      </c>
      <c r="Q587" t="b">
        <v>0</v>
      </c>
      <c r="R587" t="s">
        <v>206</v>
      </c>
      <c r="S587" s="7" t="s">
        <v>2046</v>
      </c>
      <c r="T587" t="s">
        <v>2058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4">
        <f t="shared" si="36"/>
        <v>9.5057142857142853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7"/>
        <v>40499.25</v>
      </c>
      <c r="O588" s="11">
        <f t="shared" si="38"/>
        <v>40518.25</v>
      </c>
      <c r="P588" t="b">
        <v>0</v>
      </c>
      <c r="Q588" t="b">
        <v>0</v>
      </c>
      <c r="R588" t="s">
        <v>23</v>
      </c>
      <c r="S588" s="7" t="s">
        <v>2034</v>
      </c>
      <c r="T588" t="s">
        <v>2035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4">
        <f t="shared" si="36"/>
        <v>0.72893617021276591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7"/>
        <v>43484.25</v>
      </c>
      <c r="O589" s="11">
        <f t="shared" si="38"/>
        <v>43536.208333333328</v>
      </c>
      <c r="P589" t="b">
        <v>0</v>
      </c>
      <c r="Q589" t="b">
        <v>1</v>
      </c>
      <c r="R589" t="s">
        <v>17</v>
      </c>
      <c r="S589" s="7" t="s">
        <v>2032</v>
      </c>
      <c r="T589" t="s">
        <v>2033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4">
        <f t="shared" si="36"/>
        <v>0.7900824873096447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7"/>
        <v>40262.208333333336</v>
      </c>
      <c r="O590" s="11">
        <f t="shared" si="38"/>
        <v>40293.208333333336</v>
      </c>
      <c r="P590" t="b">
        <v>0</v>
      </c>
      <c r="Q590" t="b">
        <v>0</v>
      </c>
      <c r="R590" t="s">
        <v>33</v>
      </c>
      <c r="S590" s="7" t="s">
        <v>2038</v>
      </c>
      <c r="T590" t="s">
        <v>2039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4">
        <f t="shared" si="36"/>
        <v>0.64721518987341775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7"/>
        <v>42190.208333333328</v>
      </c>
      <c r="O591" s="11">
        <f t="shared" si="38"/>
        <v>42197.208333333328</v>
      </c>
      <c r="P591" t="b">
        <v>0</v>
      </c>
      <c r="Q591" t="b">
        <v>0</v>
      </c>
      <c r="R591" t="s">
        <v>42</v>
      </c>
      <c r="S591" s="7" t="s">
        <v>2040</v>
      </c>
      <c r="T591" t="s">
        <v>2041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4">
        <f t="shared" si="36"/>
        <v>0.82028169014084507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7"/>
        <v>41994.25</v>
      </c>
      <c r="O592" s="11">
        <f t="shared" si="38"/>
        <v>42005.25</v>
      </c>
      <c r="P592" t="b">
        <v>0</v>
      </c>
      <c r="Q592" t="b">
        <v>0</v>
      </c>
      <c r="R592" t="s">
        <v>133</v>
      </c>
      <c r="S592" s="7" t="s">
        <v>2046</v>
      </c>
      <c r="T592" t="s">
        <v>2055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4">
        <f t="shared" si="36"/>
        <v>10.376666666666667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7"/>
        <v>40373.208333333336</v>
      </c>
      <c r="O593" s="11">
        <f t="shared" si="38"/>
        <v>40383.208333333336</v>
      </c>
      <c r="P593" t="b">
        <v>0</v>
      </c>
      <c r="Q593" t="b">
        <v>0</v>
      </c>
      <c r="R593" t="s">
        <v>89</v>
      </c>
      <c r="S593" s="7" t="s">
        <v>2049</v>
      </c>
      <c r="T593" t="s">
        <v>2050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4">
        <f t="shared" si="36"/>
        <v>0.12910076530612244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7"/>
        <v>41789.208333333336</v>
      </c>
      <c r="O594" s="11">
        <f t="shared" si="38"/>
        <v>41798.208333333336</v>
      </c>
      <c r="P594" t="b">
        <v>0</v>
      </c>
      <c r="Q594" t="b">
        <v>0</v>
      </c>
      <c r="R594" t="s">
        <v>33</v>
      </c>
      <c r="S594" s="7" t="s">
        <v>2038</v>
      </c>
      <c r="T594" t="s">
        <v>2039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4">
        <f t="shared" si="36"/>
        <v>1.5484210526315789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7"/>
        <v>41724.208333333336</v>
      </c>
      <c r="O595" s="11">
        <f t="shared" si="38"/>
        <v>41737.208333333336</v>
      </c>
      <c r="P595" t="b">
        <v>0</v>
      </c>
      <c r="Q595" t="b">
        <v>0</v>
      </c>
      <c r="R595" t="s">
        <v>71</v>
      </c>
      <c r="S595" s="7" t="s">
        <v>2040</v>
      </c>
      <c r="T595" t="s">
        <v>2048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4">
        <f t="shared" si="36"/>
        <v>7.0991735537190084E-2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7"/>
        <v>42548.208333333328</v>
      </c>
      <c r="O596" s="11">
        <f t="shared" si="38"/>
        <v>42551.208333333328</v>
      </c>
      <c r="P596" t="b">
        <v>0</v>
      </c>
      <c r="Q596" t="b">
        <v>1</v>
      </c>
      <c r="R596" t="s">
        <v>33</v>
      </c>
      <c r="S596" s="7" t="s">
        <v>2038</v>
      </c>
      <c r="T596" t="s">
        <v>2039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4">
        <f t="shared" si="36"/>
        <v>2.0852773826458035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7"/>
        <v>40253.208333333336</v>
      </c>
      <c r="O597" s="11">
        <f t="shared" si="38"/>
        <v>40274.208333333336</v>
      </c>
      <c r="P597" t="b">
        <v>0</v>
      </c>
      <c r="Q597" t="b">
        <v>1</v>
      </c>
      <c r="R597" t="s">
        <v>33</v>
      </c>
      <c r="S597" s="7" t="s">
        <v>2038</v>
      </c>
      <c r="T597" t="s">
        <v>2039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4">
        <f t="shared" si="36"/>
        <v>0.99683544303797467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7"/>
        <v>42434.25</v>
      </c>
      <c r="O598" s="11">
        <f t="shared" si="38"/>
        <v>42441.25</v>
      </c>
      <c r="P598" t="b">
        <v>0</v>
      </c>
      <c r="Q598" t="b">
        <v>1</v>
      </c>
      <c r="R598" t="s">
        <v>53</v>
      </c>
      <c r="S598" s="7" t="s">
        <v>2040</v>
      </c>
      <c r="T598" t="s">
        <v>2043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4">
        <f t="shared" si="36"/>
        <v>2.0159756097560977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7"/>
        <v>43786.25</v>
      </c>
      <c r="O599" s="11">
        <f t="shared" si="38"/>
        <v>43804.25</v>
      </c>
      <c r="P599" t="b">
        <v>0</v>
      </c>
      <c r="Q599" t="b">
        <v>0</v>
      </c>
      <c r="R599" t="s">
        <v>33</v>
      </c>
      <c r="S599" s="7" t="s">
        <v>2038</v>
      </c>
      <c r="T599" t="s">
        <v>2039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4">
        <f t="shared" si="36"/>
        <v>1.6209032258064515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7"/>
        <v>40344.208333333336</v>
      </c>
      <c r="O600" s="11">
        <f t="shared" si="38"/>
        <v>40373.208333333336</v>
      </c>
      <c r="P600" t="b">
        <v>0</v>
      </c>
      <c r="Q600" t="b">
        <v>0</v>
      </c>
      <c r="R600" t="s">
        <v>23</v>
      </c>
      <c r="S600" s="7" t="s">
        <v>2034</v>
      </c>
      <c r="T600" t="s">
        <v>2035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4">
        <f t="shared" si="36"/>
        <v>3.6436208125445471E-2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7"/>
        <v>42047.25</v>
      </c>
      <c r="O601" s="11">
        <f t="shared" si="38"/>
        <v>42055.25</v>
      </c>
      <c r="P601" t="b">
        <v>0</v>
      </c>
      <c r="Q601" t="b">
        <v>0</v>
      </c>
      <c r="R601" t="s">
        <v>42</v>
      </c>
      <c r="S601" s="7" t="s">
        <v>2040</v>
      </c>
      <c r="T601" t="s">
        <v>2041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4">
        <f t="shared" si="36"/>
        <v>0.05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7"/>
        <v>41485.208333333336</v>
      </c>
      <c r="O602" s="11">
        <f t="shared" si="38"/>
        <v>41497.208333333336</v>
      </c>
      <c r="P602" t="b">
        <v>0</v>
      </c>
      <c r="Q602" t="b">
        <v>0</v>
      </c>
      <c r="R602" t="s">
        <v>17</v>
      </c>
      <c r="S602" s="7" t="s">
        <v>2032</v>
      </c>
      <c r="T602" t="s">
        <v>2033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4">
        <f t="shared" si="36"/>
        <v>2.0663492063492064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7"/>
        <v>41789.208333333336</v>
      </c>
      <c r="O603" s="11">
        <f t="shared" si="38"/>
        <v>41806.208333333336</v>
      </c>
      <c r="P603" t="b">
        <v>1</v>
      </c>
      <c r="Q603" t="b">
        <v>0</v>
      </c>
      <c r="R603" t="s">
        <v>65</v>
      </c>
      <c r="S603" s="7" t="s">
        <v>2036</v>
      </c>
      <c r="T603" t="s">
        <v>2045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4">
        <f t="shared" si="36"/>
        <v>1.2823628691983122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7"/>
        <v>42160.208333333328</v>
      </c>
      <c r="O604" s="11">
        <f t="shared" si="38"/>
        <v>42171.208333333328</v>
      </c>
      <c r="P604" t="b">
        <v>0</v>
      </c>
      <c r="Q604" t="b">
        <v>0</v>
      </c>
      <c r="R604" t="s">
        <v>33</v>
      </c>
      <c r="S604" s="7" t="s">
        <v>2038</v>
      </c>
      <c r="T604" t="s">
        <v>2039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4">
        <f t="shared" si="36"/>
        <v>1.1966037735849056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7"/>
        <v>43573.208333333328</v>
      </c>
      <c r="O605" s="11">
        <f t="shared" si="38"/>
        <v>43600.208333333328</v>
      </c>
      <c r="P605" t="b">
        <v>0</v>
      </c>
      <c r="Q605" t="b">
        <v>0</v>
      </c>
      <c r="R605" t="s">
        <v>33</v>
      </c>
      <c r="S605" s="7" t="s">
        <v>2038</v>
      </c>
      <c r="T605" t="s">
        <v>2039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4">
        <f t="shared" si="36"/>
        <v>1.7073055242390078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7"/>
        <v>40565.25</v>
      </c>
      <c r="O606" s="11">
        <f t="shared" si="38"/>
        <v>40586.25</v>
      </c>
      <c r="P606" t="b">
        <v>0</v>
      </c>
      <c r="Q606" t="b">
        <v>0</v>
      </c>
      <c r="R606" t="s">
        <v>33</v>
      </c>
      <c r="S606" s="7" t="s">
        <v>2038</v>
      </c>
      <c r="T606" t="s">
        <v>2039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4">
        <f t="shared" si="36"/>
        <v>1.8721212121212121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7"/>
        <v>42280.208333333328</v>
      </c>
      <c r="O607" s="11">
        <f t="shared" si="38"/>
        <v>42321.25</v>
      </c>
      <c r="P607" t="b">
        <v>0</v>
      </c>
      <c r="Q607" t="b">
        <v>0</v>
      </c>
      <c r="R607" t="s">
        <v>68</v>
      </c>
      <c r="S607" s="7" t="s">
        <v>2046</v>
      </c>
      <c r="T607" t="s">
        <v>2047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4">
        <f t="shared" si="36"/>
        <v>1.8838235294117647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7"/>
        <v>42436.25</v>
      </c>
      <c r="O608" s="11">
        <f t="shared" si="38"/>
        <v>42447.208333333328</v>
      </c>
      <c r="P608" t="b">
        <v>0</v>
      </c>
      <c r="Q608" t="b">
        <v>0</v>
      </c>
      <c r="R608" t="s">
        <v>23</v>
      </c>
      <c r="S608" s="7" t="s">
        <v>2034</v>
      </c>
      <c r="T608" t="s">
        <v>2035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4">
        <f t="shared" si="36"/>
        <v>1.3129869186046512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7"/>
        <v>41721.208333333336</v>
      </c>
      <c r="O609" s="11">
        <f t="shared" si="38"/>
        <v>41723.208333333336</v>
      </c>
      <c r="P609" t="b">
        <v>0</v>
      </c>
      <c r="Q609" t="b">
        <v>0</v>
      </c>
      <c r="R609" t="s">
        <v>17</v>
      </c>
      <c r="S609" s="7" t="s">
        <v>2032</v>
      </c>
      <c r="T609" t="s">
        <v>2033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4">
        <f t="shared" si="36"/>
        <v>2.8397435897435899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7"/>
        <v>43530.25</v>
      </c>
      <c r="O610" s="11">
        <f t="shared" si="38"/>
        <v>43534.25</v>
      </c>
      <c r="P610" t="b">
        <v>0</v>
      </c>
      <c r="Q610" t="b">
        <v>1</v>
      </c>
      <c r="R610" t="s">
        <v>159</v>
      </c>
      <c r="S610" s="7" t="s">
        <v>2034</v>
      </c>
      <c r="T610" t="s">
        <v>2057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4">
        <f t="shared" si="36"/>
        <v>1.2041999999999999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7"/>
        <v>43481.25</v>
      </c>
      <c r="O611" s="11">
        <f t="shared" si="38"/>
        <v>43498.25</v>
      </c>
      <c r="P611" t="b">
        <v>0</v>
      </c>
      <c r="Q611" t="b">
        <v>0</v>
      </c>
      <c r="R611" t="s">
        <v>474</v>
      </c>
      <c r="S611" s="7" t="s">
        <v>2040</v>
      </c>
      <c r="T611" t="s">
        <v>2062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4">
        <f t="shared" si="36"/>
        <v>4.1905607476635511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7"/>
        <v>41259.25</v>
      </c>
      <c r="O612" s="11">
        <f t="shared" si="38"/>
        <v>41273.25</v>
      </c>
      <c r="P612" t="b">
        <v>0</v>
      </c>
      <c r="Q612" t="b">
        <v>0</v>
      </c>
      <c r="R612" t="s">
        <v>33</v>
      </c>
      <c r="S612" s="7" t="s">
        <v>2038</v>
      </c>
      <c r="T612" t="s">
        <v>2039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4">
        <f t="shared" si="36"/>
        <v>0.13853658536585367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7"/>
        <v>41480.208333333336</v>
      </c>
      <c r="O613" s="11">
        <f t="shared" si="38"/>
        <v>41492.208333333336</v>
      </c>
      <c r="P613" t="b">
        <v>0</v>
      </c>
      <c r="Q613" t="b">
        <v>0</v>
      </c>
      <c r="R613" t="s">
        <v>33</v>
      </c>
      <c r="S613" s="7" t="s">
        <v>2038</v>
      </c>
      <c r="T613" t="s">
        <v>2039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4">
        <f t="shared" si="36"/>
        <v>1.3943548387096774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7"/>
        <v>40474.208333333336</v>
      </c>
      <c r="O614" s="11">
        <f t="shared" si="38"/>
        <v>40497.25</v>
      </c>
      <c r="P614" t="b">
        <v>0</v>
      </c>
      <c r="Q614" t="b">
        <v>0</v>
      </c>
      <c r="R614" t="s">
        <v>50</v>
      </c>
      <c r="S614" s="7" t="s">
        <v>2034</v>
      </c>
      <c r="T614" t="s">
        <v>2042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4">
        <f t="shared" si="36"/>
        <v>1.74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7"/>
        <v>42973.208333333328</v>
      </c>
      <c r="O615" s="11">
        <f t="shared" si="38"/>
        <v>42982.208333333328</v>
      </c>
      <c r="P615" t="b">
        <v>0</v>
      </c>
      <c r="Q615" t="b">
        <v>0</v>
      </c>
      <c r="R615" t="s">
        <v>33</v>
      </c>
      <c r="S615" s="7" t="s">
        <v>2038</v>
      </c>
      <c r="T615" t="s">
        <v>2039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4">
        <f t="shared" si="36"/>
        <v>1.5549056603773586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7"/>
        <v>42746.25</v>
      </c>
      <c r="O616" s="11">
        <f t="shared" si="38"/>
        <v>42764.25</v>
      </c>
      <c r="P616" t="b">
        <v>0</v>
      </c>
      <c r="Q616" t="b">
        <v>0</v>
      </c>
      <c r="R616" t="s">
        <v>33</v>
      </c>
      <c r="S616" s="7" t="s">
        <v>2038</v>
      </c>
      <c r="T616" t="s">
        <v>2039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4">
        <f t="shared" si="36"/>
        <v>1.7044705882352942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7"/>
        <v>42489.208333333328</v>
      </c>
      <c r="O617" s="11">
        <f t="shared" si="38"/>
        <v>42499.208333333328</v>
      </c>
      <c r="P617" t="b">
        <v>0</v>
      </c>
      <c r="Q617" t="b">
        <v>0</v>
      </c>
      <c r="R617" t="s">
        <v>33</v>
      </c>
      <c r="S617" s="7" t="s">
        <v>2038</v>
      </c>
      <c r="T617" t="s">
        <v>2039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4">
        <f t="shared" si="36"/>
        <v>1.8951562500000001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7"/>
        <v>41537.208333333336</v>
      </c>
      <c r="O618" s="11">
        <f t="shared" si="38"/>
        <v>41538.208333333336</v>
      </c>
      <c r="P618" t="b">
        <v>0</v>
      </c>
      <c r="Q618" t="b">
        <v>1</v>
      </c>
      <c r="R618" t="s">
        <v>60</v>
      </c>
      <c r="S618" s="7" t="s">
        <v>2034</v>
      </c>
      <c r="T618" t="s">
        <v>2044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4">
        <f t="shared" si="36"/>
        <v>2.4971428571428573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7"/>
        <v>41794.208333333336</v>
      </c>
      <c r="O619" s="11">
        <f t="shared" si="38"/>
        <v>41804.208333333336</v>
      </c>
      <c r="P619" t="b">
        <v>0</v>
      </c>
      <c r="Q619" t="b">
        <v>0</v>
      </c>
      <c r="R619" t="s">
        <v>33</v>
      </c>
      <c r="S619" s="7" t="s">
        <v>2038</v>
      </c>
      <c r="T619" t="s">
        <v>2039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4">
        <f t="shared" si="36"/>
        <v>0.48860523665659616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7"/>
        <v>41396.208333333336</v>
      </c>
      <c r="O620" s="11">
        <f t="shared" si="38"/>
        <v>41417.208333333336</v>
      </c>
      <c r="P620" t="b">
        <v>0</v>
      </c>
      <c r="Q620" t="b">
        <v>0</v>
      </c>
      <c r="R620" t="s">
        <v>68</v>
      </c>
      <c r="S620" s="7" t="s">
        <v>2046</v>
      </c>
      <c r="T620" t="s">
        <v>2047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4">
        <f t="shared" si="36"/>
        <v>0.28461970393057684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7"/>
        <v>40669.208333333336</v>
      </c>
      <c r="O621" s="11">
        <f t="shared" si="38"/>
        <v>40670.208333333336</v>
      </c>
      <c r="P621" t="b">
        <v>1</v>
      </c>
      <c r="Q621" t="b">
        <v>1</v>
      </c>
      <c r="R621" t="s">
        <v>33</v>
      </c>
      <c r="S621" s="7" t="s">
        <v>2038</v>
      </c>
      <c r="T621" t="s">
        <v>2039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4">
        <f t="shared" si="36"/>
        <v>2.6802325581395348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7"/>
        <v>42559.208333333328</v>
      </c>
      <c r="O622" s="11">
        <f t="shared" si="38"/>
        <v>42563.208333333328</v>
      </c>
      <c r="P622" t="b">
        <v>0</v>
      </c>
      <c r="Q622" t="b">
        <v>0</v>
      </c>
      <c r="R622" t="s">
        <v>122</v>
      </c>
      <c r="S622" s="7" t="s">
        <v>2053</v>
      </c>
      <c r="T622" t="s">
        <v>2054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4">
        <f t="shared" si="36"/>
        <v>6.1980078125000002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7"/>
        <v>42626.208333333328</v>
      </c>
      <c r="O623" s="11">
        <f t="shared" si="38"/>
        <v>42631.208333333328</v>
      </c>
      <c r="P623" t="b">
        <v>0</v>
      </c>
      <c r="Q623" t="b">
        <v>0</v>
      </c>
      <c r="R623" t="s">
        <v>33</v>
      </c>
      <c r="S623" s="7" t="s">
        <v>2038</v>
      </c>
      <c r="T623" t="s">
        <v>2039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4">
        <f t="shared" si="36"/>
        <v>3.1301587301587303E-2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7"/>
        <v>43205.208333333328</v>
      </c>
      <c r="O624" s="11">
        <f t="shared" si="38"/>
        <v>43231.208333333328</v>
      </c>
      <c r="P624" t="b">
        <v>0</v>
      </c>
      <c r="Q624" t="b">
        <v>0</v>
      </c>
      <c r="R624" t="s">
        <v>60</v>
      </c>
      <c r="S624" s="7" t="s">
        <v>2034</v>
      </c>
      <c r="T624" t="s">
        <v>2044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4">
        <f t="shared" si="36"/>
        <v>1.5992152704135738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7"/>
        <v>42201.208333333328</v>
      </c>
      <c r="O625" s="11">
        <f t="shared" si="38"/>
        <v>42206.208333333328</v>
      </c>
      <c r="P625" t="b">
        <v>0</v>
      </c>
      <c r="Q625" t="b">
        <v>0</v>
      </c>
      <c r="R625" t="s">
        <v>33</v>
      </c>
      <c r="S625" s="7" t="s">
        <v>2038</v>
      </c>
      <c r="T625" t="s">
        <v>2039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4">
        <f t="shared" si="36"/>
        <v>2.793921568627451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7"/>
        <v>42029.25</v>
      </c>
      <c r="O626" s="11">
        <f t="shared" si="38"/>
        <v>42035.25</v>
      </c>
      <c r="P626" t="b">
        <v>0</v>
      </c>
      <c r="Q626" t="b">
        <v>0</v>
      </c>
      <c r="R626" t="s">
        <v>122</v>
      </c>
      <c r="S626" s="7" t="s">
        <v>2053</v>
      </c>
      <c r="T626" t="s">
        <v>2054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4">
        <f t="shared" si="36"/>
        <v>0.77373333333333338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7"/>
        <v>43857.25</v>
      </c>
      <c r="O627" s="11">
        <f t="shared" si="38"/>
        <v>43871.25</v>
      </c>
      <c r="P627" t="b">
        <v>0</v>
      </c>
      <c r="Q627" t="b">
        <v>0</v>
      </c>
      <c r="R627" t="s">
        <v>33</v>
      </c>
      <c r="S627" s="7" t="s">
        <v>2038</v>
      </c>
      <c r="T627" t="s">
        <v>2039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4">
        <f t="shared" si="36"/>
        <v>2.0632812500000002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7"/>
        <v>40449.208333333336</v>
      </c>
      <c r="O628" s="11">
        <f t="shared" si="38"/>
        <v>40458.208333333336</v>
      </c>
      <c r="P628" t="b">
        <v>0</v>
      </c>
      <c r="Q628" t="b">
        <v>1</v>
      </c>
      <c r="R628" t="s">
        <v>33</v>
      </c>
      <c r="S628" s="7" t="s">
        <v>2038</v>
      </c>
      <c r="T628" t="s">
        <v>2039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4">
        <f t="shared" si="36"/>
        <v>6.9424999999999999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7"/>
        <v>40345.208333333336</v>
      </c>
      <c r="O629" s="11">
        <f t="shared" si="38"/>
        <v>40369.208333333336</v>
      </c>
      <c r="P629" t="b">
        <v>1</v>
      </c>
      <c r="Q629" t="b">
        <v>0</v>
      </c>
      <c r="R629" t="s">
        <v>17</v>
      </c>
      <c r="S629" s="7" t="s">
        <v>2032</v>
      </c>
      <c r="T629" t="s">
        <v>2033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4">
        <f t="shared" si="36"/>
        <v>1.5178947368421052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7"/>
        <v>40455.208333333336</v>
      </c>
      <c r="O630" s="11">
        <f t="shared" si="38"/>
        <v>40458.208333333336</v>
      </c>
      <c r="P630" t="b">
        <v>0</v>
      </c>
      <c r="Q630" t="b">
        <v>0</v>
      </c>
      <c r="R630" t="s">
        <v>60</v>
      </c>
      <c r="S630" s="7" t="s">
        <v>2034</v>
      </c>
      <c r="T630" t="s">
        <v>2044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4">
        <f t="shared" si="36"/>
        <v>0.64582072176949945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7"/>
        <v>42557.208333333328</v>
      </c>
      <c r="O631" s="11">
        <f t="shared" si="38"/>
        <v>42559.208333333328</v>
      </c>
      <c r="P631" t="b">
        <v>0</v>
      </c>
      <c r="Q631" t="b">
        <v>1</v>
      </c>
      <c r="R631" t="s">
        <v>33</v>
      </c>
      <c r="S631" s="7" t="s">
        <v>2038</v>
      </c>
      <c r="T631" t="s">
        <v>2039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4">
        <f t="shared" si="36"/>
        <v>0.62873684210526315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7"/>
        <v>43586.208333333328</v>
      </c>
      <c r="O632" s="11">
        <f t="shared" si="38"/>
        <v>43597.208333333328</v>
      </c>
      <c r="P632" t="b">
        <v>0</v>
      </c>
      <c r="Q632" t="b">
        <v>1</v>
      </c>
      <c r="R632" t="s">
        <v>33</v>
      </c>
      <c r="S632" s="7" t="s">
        <v>2038</v>
      </c>
      <c r="T632" t="s">
        <v>2039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4">
        <f t="shared" si="36"/>
        <v>3.1039864864864866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7"/>
        <v>43550.208333333328</v>
      </c>
      <c r="O633" s="11">
        <f t="shared" si="38"/>
        <v>43554.208333333328</v>
      </c>
      <c r="P633" t="b">
        <v>0</v>
      </c>
      <c r="Q633" t="b">
        <v>0</v>
      </c>
      <c r="R633" t="s">
        <v>33</v>
      </c>
      <c r="S633" s="7" t="s">
        <v>2038</v>
      </c>
      <c r="T633" t="s">
        <v>2039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4">
        <f t="shared" si="36"/>
        <v>0.42859916782246882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7"/>
        <v>41945.208333333336</v>
      </c>
      <c r="O634" s="11">
        <f t="shared" si="38"/>
        <v>41963.25</v>
      </c>
      <c r="P634" t="b">
        <v>0</v>
      </c>
      <c r="Q634" t="b">
        <v>0</v>
      </c>
      <c r="R634" t="s">
        <v>33</v>
      </c>
      <c r="S634" s="7" t="s">
        <v>2038</v>
      </c>
      <c r="T634" t="s">
        <v>2039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4">
        <f t="shared" si="36"/>
        <v>0.83119402985074631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7"/>
        <v>42315.25</v>
      </c>
      <c r="O635" s="11">
        <f t="shared" si="38"/>
        <v>42319.25</v>
      </c>
      <c r="P635" t="b">
        <v>0</v>
      </c>
      <c r="Q635" t="b">
        <v>0</v>
      </c>
      <c r="R635" t="s">
        <v>71</v>
      </c>
      <c r="S635" s="7" t="s">
        <v>2040</v>
      </c>
      <c r="T635" t="s">
        <v>2048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4">
        <f t="shared" si="36"/>
        <v>0.78531302876480547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7"/>
        <v>42819.208333333328</v>
      </c>
      <c r="O636" s="11">
        <f t="shared" si="38"/>
        <v>42833.208333333328</v>
      </c>
      <c r="P636" t="b">
        <v>0</v>
      </c>
      <c r="Q636" t="b">
        <v>0</v>
      </c>
      <c r="R636" t="s">
        <v>269</v>
      </c>
      <c r="S636" s="7" t="s">
        <v>2040</v>
      </c>
      <c r="T636" t="s">
        <v>2059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4">
        <f t="shared" si="36"/>
        <v>1.1409352517985611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7"/>
        <v>41314.25</v>
      </c>
      <c r="O637" s="11">
        <f t="shared" si="38"/>
        <v>41346.208333333336</v>
      </c>
      <c r="P637" t="b">
        <v>0</v>
      </c>
      <c r="Q637" t="b">
        <v>0</v>
      </c>
      <c r="R637" t="s">
        <v>269</v>
      </c>
      <c r="S637" s="7" t="s">
        <v>2040</v>
      </c>
      <c r="T637" t="s">
        <v>2059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4">
        <f t="shared" si="36"/>
        <v>0.64537683358624176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7"/>
        <v>40926.25</v>
      </c>
      <c r="O638" s="11">
        <f t="shared" si="38"/>
        <v>40971.25</v>
      </c>
      <c r="P638" t="b">
        <v>0</v>
      </c>
      <c r="Q638" t="b">
        <v>1</v>
      </c>
      <c r="R638" t="s">
        <v>71</v>
      </c>
      <c r="S638" s="7" t="s">
        <v>2040</v>
      </c>
      <c r="T638" t="s">
        <v>2048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4">
        <f t="shared" si="36"/>
        <v>0.79411764705882348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7"/>
        <v>42688.25</v>
      </c>
      <c r="O639" s="11">
        <f t="shared" si="38"/>
        <v>42696.25</v>
      </c>
      <c r="P639" t="b">
        <v>0</v>
      </c>
      <c r="Q639" t="b">
        <v>0</v>
      </c>
      <c r="R639" t="s">
        <v>33</v>
      </c>
      <c r="S639" s="7" t="s">
        <v>2038</v>
      </c>
      <c r="T639" t="s">
        <v>2039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4">
        <f t="shared" si="36"/>
        <v>0.11419117647058824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7"/>
        <v>40386.208333333336</v>
      </c>
      <c r="O640" s="11">
        <f t="shared" si="38"/>
        <v>40398.208333333336</v>
      </c>
      <c r="P640" t="b">
        <v>0</v>
      </c>
      <c r="Q640" t="b">
        <v>1</v>
      </c>
      <c r="R640" t="s">
        <v>33</v>
      </c>
      <c r="S640" s="7" t="s">
        <v>2038</v>
      </c>
      <c r="T640" t="s">
        <v>2039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4">
        <f t="shared" si="36"/>
        <v>0.56186046511627907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7"/>
        <v>43309.208333333328</v>
      </c>
      <c r="O641" s="11">
        <f t="shared" si="38"/>
        <v>43309.208333333328</v>
      </c>
      <c r="P641" t="b">
        <v>0</v>
      </c>
      <c r="Q641" t="b">
        <v>1</v>
      </c>
      <c r="R641" t="s">
        <v>53</v>
      </c>
      <c r="S641" s="7" t="s">
        <v>2040</v>
      </c>
      <c r="T641" t="s">
        <v>2043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4">
        <f t="shared" si="36"/>
        <v>0.16501669449081802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7"/>
        <v>42387.25</v>
      </c>
      <c r="O642" s="11">
        <f t="shared" si="38"/>
        <v>42390.25</v>
      </c>
      <c r="P642" t="b">
        <v>0</v>
      </c>
      <c r="Q642" t="b">
        <v>0</v>
      </c>
      <c r="R642" t="s">
        <v>33</v>
      </c>
      <c r="S642" s="7" t="s">
        <v>2038</v>
      </c>
      <c r="T642" t="s">
        <v>2039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4">
        <f t="shared" ref="G643:G706" si="40">E643/D643</f>
        <v>1.1996808510638297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1">(((L643/60)/60)/24)+DATE(1970,1,1)</f>
        <v>42786.25</v>
      </c>
      <c r="O643" s="11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s="7" t="s">
        <v>2038</v>
      </c>
      <c r="T643" t="s">
        <v>2039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4">
        <f t="shared" si="40"/>
        <v>1.4545652173913044</v>
      </c>
      <c r="H644">
        <v>129</v>
      </c>
      <c r="I644" s="5">
        <f t="shared" si="39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1"/>
        <v>43451.25</v>
      </c>
      <c r="O644" s="11">
        <f t="shared" si="42"/>
        <v>43460.25</v>
      </c>
      <c r="P644" t="b">
        <v>0</v>
      </c>
      <c r="Q644" t="b">
        <v>0</v>
      </c>
      <c r="R644" t="s">
        <v>65</v>
      </c>
      <c r="S644" s="7" t="s">
        <v>2036</v>
      </c>
      <c r="T644" t="s">
        <v>2045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4">
        <f t="shared" si="40"/>
        <v>2.2138255033557046</v>
      </c>
      <c r="H645">
        <v>375</v>
      </c>
      <c r="I645" s="5">
        <f t="shared" ref="I645:I708" si="43"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1"/>
        <v>42795.25</v>
      </c>
      <c r="O645" s="11">
        <f t="shared" si="42"/>
        <v>42813.208333333328</v>
      </c>
      <c r="P645" t="b">
        <v>0</v>
      </c>
      <c r="Q645" t="b">
        <v>0</v>
      </c>
      <c r="R645" t="s">
        <v>33</v>
      </c>
      <c r="S645" s="7" t="s">
        <v>2038</v>
      </c>
      <c r="T645" t="s">
        <v>2039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4">
        <f t="shared" si="40"/>
        <v>0.48396694214876035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1"/>
        <v>43452.25</v>
      </c>
      <c r="O646" s="11">
        <f t="shared" si="42"/>
        <v>43468.25</v>
      </c>
      <c r="P646" t="b">
        <v>0</v>
      </c>
      <c r="Q646" t="b">
        <v>0</v>
      </c>
      <c r="R646" t="s">
        <v>33</v>
      </c>
      <c r="S646" s="7" t="s">
        <v>2038</v>
      </c>
      <c r="T646" t="s">
        <v>2039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4">
        <f t="shared" si="40"/>
        <v>0.92911504424778757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1"/>
        <v>43369.208333333328</v>
      </c>
      <c r="O647" s="11">
        <f t="shared" si="42"/>
        <v>43390.208333333328</v>
      </c>
      <c r="P647" t="b">
        <v>0</v>
      </c>
      <c r="Q647" t="b">
        <v>1</v>
      </c>
      <c r="R647" t="s">
        <v>23</v>
      </c>
      <c r="S647" s="7" t="s">
        <v>2034</v>
      </c>
      <c r="T647" t="s">
        <v>2035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4">
        <f t="shared" si="40"/>
        <v>0.88599797365754818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1"/>
        <v>41346.208333333336</v>
      </c>
      <c r="O648" s="11">
        <f t="shared" si="42"/>
        <v>41357.208333333336</v>
      </c>
      <c r="P648" t="b">
        <v>0</v>
      </c>
      <c r="Q648" t="b">
        <v>0</v>
      </c>
      <c r="R648" t="s">
        <v>89</v>
      </c>
      <c r="S648" s="7" t="s">
        <v>2049</v>
      </c>
      <c r="T648" t="s">
        <v>2050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4">
        <f t="shared" si="40"/>
        <v>0.41399999999999998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1"/>
        <v>43199.208333333328</v>
      </c>
      <c r="O649" s="11">
        <f t="shared" si="42"/>
        <v>43223.208333333328</v>
      </c>
      <c r="P649" t="b">
        <v>0</v>
      </c>
      <c r="Q649" t="b">
        <v>0</v>
      </c>
      <c r="R649" t="s">
        <v>206</v>
      </c>
      <c r="S649" s="7" t="s">
        <v>2046</v>
      </c>
      <c r="T649" t="s">
        <v>2058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4">
        <f t="shared" si="40"/>
        <v>0.63056795131845844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1"/>
        <v>42922.208333333328</v>
      </c>
      <c r="O650" s="11">
        <f t="shared" si="42"/>
        <v>42940.208333333328</v>
      </c>
      <c r="P650" t="b">
        <v>1</v>
      </c>
      <c r="Q650" t="b">
        <v>0</v>
      </c>
      <c r="R650" t="s">
        <v>17</v>
      </c>
      <c r="S650" s="7" t="s">
        <v>2032</v>
      </c>
      <c r="T650" t="s">
        <v>2033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4">
        <f t="shared" si="40"/>
        <v>0.48482333607230893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1"/>
        <v>40471.208333333336</v>
      </c>
      <c r="O651" s="11">
        <f t="shared" si="42"/>
        <v>40482.208333333336</v>
      </c>
      <c r="P651" t="b">
        <v>1</v>
      </c>
      <c r="Q651" t="b">
        <v>1</v>
      </c>
      <c r="R651" t="s">
        <v>33</v>
      </c>
      <c r="S651" s="7" t="s">
        <v>2038</v>
      </c>
      <c r="T651" t="s">
        <v>2039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4">
        <f t="shared" si="40"/>
        <v>0.02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1"/>
        <v>41828.208333333336</v>
      </c>
      <c r="O652" s="11">
        <f t="shared" si="42"/>
        <v>41855.208333333336</v>
      </c>
      <c r="P652" t="b">
        <v>0</v>
      </c>
      <c r="Q652" t="b">
        <v>0</v>
      </c>
      <c r="R652" t="s">
        <v>159</v>
      </c>
      <c r="S652" s="7" t="s">
        <v>2034</v>
      </c>
      <c r="T652" t="s">
        <v>2057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4">
        <f t="shared" si="40"/>
        <v>0.88479410269445857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1"/>
        <v>41692.25</v>
      </c>
      <c r="O653" s="11">
        <f t="shared" si="42"/>
        <v>41707.25</v>
      </c>
      <c r="P653" t="b">
        <v>0</v>
      </c>
      <c r="Q653" t="b">
        <v>0</v>
      </c>
      <c r="R653" t="s">
        <v>100</v>
      </c>
      <c r="S653" s="7" t="s">
        <v>2040</v>
      </c>
      <c r="T653" t="s">
        <v>2051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4">
        <f t="shared" si="40"/>
        <v>1.2684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1"/>
        <v>42587.208333333328</v>
      </c>
      <c r="O654" s="11">
        <f t="shared" si="42"/>
        <v>42630.208333333328</v>
      </c>
      <c r="P654" t="b">
        <v>0</v>
      </c>
      <c r="Q654" t="b">
        <v>0</v>
      </c>
      <c r="R654" t="s">
        <v>28</v>
      </c>
      <c r="S654" s="7" t="s">
        <v>2036</v>
      </c>
      <c r="T654" t="s">
        <v>2037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4">
        <f t="shared" si="40"/>
        <v>23.388333333333332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1"/>
        <v>42468.208333333328</v>
      </c>
      <c r="O655" s="11">
        <f t="shared" si="42"/>
        <v>42470.208333333328</v>
      </c>
      <c r="P655" t="b">
        <v>0</v>
      </c>
      <c r="Q655" t="b">
        <v>0</v>
      </c>
      <c r="R655" t="s">
        <v>28</v>
      </c>
      <c r="S655" s="7" t="s">
        <v>2036</v>
      </c>
      <c r="T655" t="s">
        <v>2037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4">
        <f t="shared" si="40"/>
        <v>5.0838857142857146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1"/>
        <v>42240.208333333328</v>
      </c>
      <c r="O656" s="11">
        <f t="shared" si="42"/>
        <v>42245.208333333328</v>
      </c>
      <c r="P656" t="b">
        <v>0</v>
      </c>
      <c r="Q656" t="b">
        <v>0</v>
      </c>
      <c r="R656" t="s">
        <v>148</v>
      </c>
      <c r="S656" s="7" t="s">
        <v>2034</v>
      </c>
      <c r="T656" t="s">
        <v>2056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4">
        <f t="shared" si="40"/>
        <v>1.9147826086956521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1"/>
        <v>42796.25</v>
      </c>
      <c r="O657" s="11">
        <f t="shared" si="42"/>
        <v>42809.208333333328</v>
      </c>
      <c r="P657" t="b">
        <v>1</v>
      </c>
      <c r="Q657" t="b">
        <v>0</v>
      </c>
      <c r="R657" t="s">
        <v>122</v>
      </c>
      <c r="S657" s="7" t="s">
        <v>2053</v>
      </c>
      <c r="T657" t="s">
        <v>2054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4">
        <f t="shared" si="40"/>
        <v>0.42127533783783783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1"/>
        <v>43097.25</v>
      </c>
      <c r="O658" s="11">
        <f t="shared" si="42"/>
        <v>43102.25</v>
      </c>
      <c r="P658" t="b">
        <v>0</v>
      </c>
      <c r="Q658" t="b">
        <v>0</v>
      </c>
      <c r="R658" t="s">
        <v>17</v>
      </c>
      <c r="S658" s="7" t="s">
        <v>2032</v>
      </c>
      <c r="T658" t="s">
        <v>2033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4">
        <f t="shared" si="40"/>
        <v>8.2400000000000001E-2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1"/>
        <v>43096.25</v>
      </c>
      <c r="O659" s="11">
        <f t="shared" si="42"/>
        <v>43112.25</v>
      </c>
      <c r="P659" t="b">
        <v>0</v>
      </c>
      <c r="Q659" t="b">
        <v>0</v>
      </c>
      <c r="R659" t="s">
        <v>474</v>
      </c>
      <c r="S659" s="7" t="s">
        <v>2040</v>
      </c>
      <c r="T659" t="s">
        <v>2062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4">
        <f t="shared" si="40"/>
        <v>0.60064638783269964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1"/>
        <v>42246.208333333328</v>
      </c>
      <c r="O660" s="11">
        <f t="shared" si="42"/>
        <v>42269.208333333328</v>
      </c>
      <c r="P660" t="b">
        <v>0</v>
      </c>
      <c r="Q660" t="b">
        <v>0</v>
      </c>
      <c r="R660" t="s">
        <v>23</v>
      </c>
      <c r="S660" s="7" t="s">
        <v>2034</v>
      </c>
      <c r="T660" t="s">
        <v>2035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4">
        <f t="shared" si="40"/>
        <v>0.47232808616404309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1"/>
        <v>40570.25</v>
      </c>
      <c r="O661" s="11">
        <f t="shared" si="42"/>
        <v>40571.25</v>
      </c>
      <c r="P661" t="b">
        <v>0</v>
      </c>
      <c r="Q661" t="b">
        <v>0</v>
      </c>
      <c r="R661" t="s">
        <v>42</v>
      </c>
      <c r="S661" s="7" t="s">
        <v>2040</v>
      </c>
      <c r="T661" t="s">
        <v>2041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4">
        <f t="shared" si="40"/>
        <v>0.81736263736263737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1"/>
        <v>42237.208333333328</v>
      </c>
      <c r="O662" s="11">
        <f t="shared" si="42"/>
        <v>42246.208333333328</v>
      </c>
      <c r="P662" t="b">
        <v>1</v>
      </c>
      <c r="Q662" t="b">
        <v>0</v>
      </c>
      <c r="R662" t="s">
        <v>33</v>
      </c>
      <c r="S662" s="7" t="s">
        <v>2038</v>
      </c>
      <c r="T662" t="s">
        <v>2039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4">
        <f t="shared" si="40"/>
        <v>0.54187265917603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1"/>
        <v>40996.208333333336</v>
      </c>
      <c r="O663" s="11">
        <f t="shared" si="42"/>
        <v>41026.208333333336</v>
      </c>
      <c r="P663" t="b">
        <v>0</v>
      </c>
      <c r="Q663" t="b">
        <v>0</v>
      </c>
      <c r="R663" t="s">
        <v>159</v>
      </c>
      <c r="S663" s="7" t="s">
        <v>2034</v>
      </c>
      <c r="T663" t="s">
        <v>2057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4">
        <f t="shared" si="40"/>
        <v>0.97868131868131869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1"/>
        <v>43443.25</v>
      </c>
      <c r="O664" s="11">
        <f t="shared" si="42"/>
        <v>43447.25</v>
      </c>
      <c r="P664" t="b">
        <v>0</v>
      </c>
      <c r="Q664" t="b">
        <v>0</v>
      </c>
      <c r="R664" t="s">
        <v>33</v>
      </c>
      <c r="S664" s="7" t="s">
        <v>2038</v>
      </c>
      <c r="T664" t="s">
        <v>2039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4">
        <f t="shared" si="40"/>
        <v>0.77239999999999998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1"/>
        <v>40458.208333333336</v>
      </c>
      <c r="O665" s="11">
        <f t="shared" si="42"/>
        <v>40481.208333333336</v>
      </c>
      <c r="P665" t="b">
        <v>0</v>
      </c>
      <c r="Q665" t="b">
        <v>0</v>
      </c>
      <c r="R665" t="s">
        <v>33</v>
      </c>
      <c r="S665" s="7" t="s">
        <v>2038</v>
      </c>
      <c r="T665" t="s">
        <v>2039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4">
        <f t="shared" si="40"/>
        <v>0.33464735516372796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1"/>
        <v>40959.25</v>
      </c>
      <c r="O666" s="11">
        <f t="shared" si="42"/>
        <v>40969.25</v>
      </c>
      <c r="P666" t="b">
        <v>0</v>
      </c>
      <c r="Q666" t="b">
        <v>0</v>
      </c>
      <c r="R666" t="s">
        <v>159</v>
      </c>
      <c r="S666" s="7" t="s">
        <v>2034</v>
      </c>
      <c r="T666" t="s">
        <v>2057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4">
        <f t="shared" si="40"/>
        <v>2.3958823529411766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1"/>
        <v>40733.208333333336</v>
      </c>
      <c r="O667" s="11">
        <f t="shared" si="42"/>
        <v>40747.208333333336</v>
      </c>
      <c r="P667" t="b">
        <v>0</v>
      </c>
      <c r="Q667" t="b">
        <v>1</v>
      </c>
      <c r="R667" t="s">
        <v>42</v>
      </c>
      <c r="S667" s="7" t="s">
        <v>2040</v>
      </c>
      <c r="T667" t="s">
        <v>2041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4">
        <f t="shared" si="40"/>
        <v>0.64032258064516134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1"/>
        <v>41516.208333333336</v>
      </c>
      <c r="O668" s="11">
        <f t="shared" si="42"/>
        <v>41522.208333333336</v>
      </c>
      <c r="P668" t="b">
        <v>0</v>
      </c>
      <c r="Q668" t="b">
        <v>1</v>
      </c>
      <c r="R668" t="s">
        <v>33</v>
      </c>
      <c r="S668" s="7" t="s">
        <v>2038</v>
      </c>
      <c r="T668" t="s">
        <v>2039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4">
        <f t="shared" si="40"/>
        <v>1.7615942028985507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1"/>
        <v>41892.208333333336</v>
      </c>
      <c r="O669" s="11">
        <f t="shared" si="42"/>
        <v>41901.208333333336</v>
      </c>
      <c r="P669" t="b">
        <v>0</v>
      </c>
      <c r="Q669" t="b">
        <v>0</v>
      </c>
      <c r="R669" t="s">
        <v>1029</v>
      </c>
      <c r="S669" s="7" t="s">
        <v>2063</v>
      </c>
      <c r="T669" t="s">
        <v>2064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4">
        <f t="shared" si="40"/>
        <v>0.20338181818181819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1"/>
        <v>41122.208333333336</v>
      </c>
      <c r="O670" s="11">
        <f t="shared" si="42"/>
        <v>41134.208333333336</v>
      </c>
      <c r="P670" t="b">
        <v>0</v>
      </c>
      <c r="Q670" t="b">
        <v>0</v>
      </c>
      <c r="R670" t="s">
        <v>33</v>
      </c>
      <c r="S670" s="7" t="s">
        <v>2038</v>
      </c>
      <c r="T670" t="s">
        <v>2039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4">
        <f t="shared" si="40"/>
        <v>3.5864754098360656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1"/>
        <v>42912.208333333328</v>
      </c>
      <c r="O671" s="11">
        <f t="shared" si="42"/>
        <v>42921.208333333328</v>
      </c>
      <c r="P671" t="b">
        <v>0</v>
      </c>
      <c r="Q671" t="b">
        <v>0</v>
      </c>
      <c r="R671" t="s">
        <v>33</v>
      </c>
      <c r="S671" s="7" t="s">
        <v>2038</v>
      </c>
      <c r="T671" t="s">
        <v>2039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4">
        <f t="shared" si="40"/>
        <v>4.6885802469135802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1"/>
        <v>42425.25</v>
      </c>
      <c r="O672" s="11">
        <f t="shared" si="42"/>
        <v>42437.25</v>
      </c>
      <c r="P672" t="b">
        <v>0</v>
      </c>
      <c r="Q672" t="b">
        <v>0</v>
      </c>
      <c r="R672" t="s">
        <v>60</v>
      </c>
      <c r="S672" s="7" t="s">
        <v>2034</v>
      </c>
      <c r="T672" t="s">
        <v>2044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4">
        <f t="shared" si="40"/>
        <v>1.220563524590164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1"/>
        <v>40390.208333333336</v>
      </c>
      <c r="O673" s="11">
        <f t="shared" si="42"/>
        <v>40394.208333333336</v>
      </c>
      <c r="P673" t="b">
        <v>0</v>
      </c>
      <c r="Q673" t="b">
        <v>1</v>
      </c>
      <c r="R673" t="s">
        <v>33</v>
      </c>
      <c r="S673" s="7" t="s">
        <v>2038</v>
      </c>
      <c r="T673" t="s">
        <v>2039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4">
        <f t="shared" si="40"/>
        <v>0.55931783729156137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1"/>
        <v>43180.208333333328</v>
      </c>
      <c r="O674" s="11">
        <f t="shared" si="42"/>
        <v>43190.208333333328</v>
      </c>
      <c r="P674" t="b">
        <v>0</v>
      </c>
      <c r="Q674" t="b">
        <v>0</v>
      </c>
      <c r="R674" t="s">
        <v>33</v>
      </c>
      <c r="S674" s="7" t="s">
        <v>2038</v>
      </c>
      <c r="T674" t="s">
        <v>2039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4">
        <f t="shared" si="40"/>
        <v>0.43660714285714286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1"/>
        <v>42475.208333333328</v>
      </c>
      <c r="O675" s="11">
        <f t="shared" si="42"/>
        <v>42496.208333333328</v>
      </c>
      <c r="P675" t="b">
        <v>0</v>
      </c>
      <c r="Q675" t="b">
        <v>0</v>
      </c>
      <c r="R675" t="s">
        <v>60</v>
      </c>
      <c r="S675" s="7" t="s">
        <v>2034</v>
      </c>
      <c r="T675" t="s">
        <v>2044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4">
        <f t="shared" si="40"/>
        <v>0.33538371411833628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1"/>
        <v>40774.208333333336</v>
      </c>
      <c r="O676" s="11">
        <f t="shared" si="42"/>
        <v>40821.208333333336</v>
      </c>
      <c r="P676" t="b">
        <v>0</v>
      </c>
      <c r="Q676" t="b">
        <v>0</v>
      </c>
      <c r="R676" t="s">
        <v>122</v>
      </c>
      <c r="S676" s="7" t="s">
        <v>2053</v>
      </c>
      <c r="T676" t="s">
        <v>2054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4">
        <f t="shared" si="40"/>
        <v>1.2297938144329896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1"/>
        <v>43719.208333333328</v>
      </c>
      <c r="O677" s="11">
        <f t="shared" si="42"/>
        <v>43726.208333333328</v>
      </c>
      <c r="P677" t="b">
        <v>0</v>
      </c>
      <c r="Q677" t="b">
        <v>0</v>
      </c>
      <c r="R677" t="s">
        <v>1029</v>
      </c>
      <c r="S677" s="7" t="s">
        <v>2063</v>
      </c>
      <c r="T677" t="s">
        <v>2064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4">
        <f t="shared" si="40"/>
        <v>1.8974959871589085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1"/>
        <v>41178.208333333336</v>
      </c>
      <c r="O678" s="11">
        <f t="shared" si="42"/>
        <v>41187.208333333336</v>
      </c>
      <c r="P678" t="b">
        <v>0</v>
      </c>
      <c r="Q678" t="b">
        <v>0</v>
      </c>
      <c r="R678" t="s">
        <v>122</v>
      </c>
      <c r="S678" s="7" t="s">
        <v>2053</v>
      </c>
      <c r="T678" t="s">
        <v>2054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4">
        <f t="shared" si="40"/>
        <v>0.83622641509433959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1"/>
        <v>42561.208333333328</v>
      </c>
      <c r="O679" s="11">
        <f t="shared" si="42"/>
        <v>42611.208333333328</v>
      </c>
      <c r="P679" t="b">
        <v>0</v>
      </c>
      <c r="Q679" t="b">
        <v>0</v>
      </c>
      <c r="R679" t="s">
        <v>119</v>
      </c>
      <c r="S679" s="7" t="s">
        <v>2046</v>
      </c>
      <c r="T679" t="s">
        <v>2052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4">
        <f t="shared" si="40"/>
        <v>0.17968844221105529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1"/>
        <v>43484.25</v>
      </c>
      <c r="O680" s="11">
        <f t="shared" si="42"/>
        <v>43486.25</v>
      </c>
      <c r="P680" t="b">
        <v>0</v>
      </c>
      <c r="Q680" t="b">
        <v>0</v>
      </c>
      <c r="R680" t="s">
        <v>53</v>
      </c>
      <c r="S680" s="7" t="s">
        <v>2040</v>
      </c>
      <c r="T680" t="s">
        <v>2043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4">
        <f t="shared" si="40"/>
        <v>10.365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1"/>
        <v>43756.208333333328</v>
      </c>
      <c r="O681" s="11">
        <f t="shared" si="42"/>
        <v>43761.208333333328</v>
      </c>
      <c r="P681" t="b">
        <v>0</v>
      </c>
      <c r="Q681" t="b">
        <v>1</v>
      </c>
      <c r="R681" t="s">
        <v>17</v>
      </c>
      <c r="S681" s="7" t="s">
        <v>2032</v>
      </c>
      <c r="T681" t="s">
        <v>2033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4">
        <f t="shared" si="40"/>
        <v>0.97405219780219776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1"/>
        <v>43813.25</v>
      </c>
      <c r="O682" s="11">
        <f t="shared" si="42"/>
        <v>43815.25</v>
      </c>
      <c r="P682" t="b">
        <v>0</v>
      </c>
      <c r="Q682" t="b">
        <v>1</v>
      </c>
      <c r="R682" t="s">
        <v>292</v>
      </c>
      <c r="S682" s="7" t="s">
        <v>2049</v>
      </c>
      <c r="T682" t="s">
        <v>2060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4">
        <f t="shared" si="40"/>
        <v>0.86386203150461705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1"/>
        <v>40898.25</v>
      </c>
      <c r="O683" s="11">
        <f t="shared" si="42"/>
        <v>40904.25</v>
      </c>
      <c r="P683" t="b">
        <v>0</v>
      </c>
      <c r="Q683" t="b">
        <v>0</v>
      </c>
      <c r="R683" t="s">
        <v>33</v>
      </c>
      <c r="S683" s="7" t="s">
        <v>2038</v>
      </c>
      <c r="T683" t="s">
        <v>2039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4">
        <f t="shared" si="40"/>
        <v>1.5016666666666667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1"/>
        <v>41619.25</v>
      </c>
      <c r="O684" s="11">
        <f t="shared" si="42"/>
        <v>41628.25</v>
      </c>
      <c r="P684" t="b">
        <v>0</v>
      </c>
      <c r="Q684" t="b">
        <v>0</v>
      </c>
      <c r="R684" t="s">
        <v>33</v>
      </c>
      <c r="S684" s="7" t="s">
        <v>2038</v>
      </c>
      <c r="T684" t="s">
        <v>2039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4">
        <f t="shared" si="40"/>
        <v>3.5843478260869563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1"/>
        <v>43359.208333333328</v>
      </c>
      <c r="O685" s="11">
        <f t="shared" si="42"/>
        <v>43361.208333333328</v>
      </c>
      <c r="P685" t="b">
        <v>0</v>
      </c>
      <c r="Q685" t="b">
        <v>0</v>
      </c>
      <c r="R685" t="s">
        <v>33</v>
      </c>
      <c r="S685" s="7" t="s">
        <v>2038</v>
      </c>
      <c r="T685" t="s">
        <v>2039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4">
        <f t="shared" si="40"/>
        <v>5.4285714285714288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1"/>
        <v>40358.208333333336</v>
      </c>
      <c r="O686" s="11">
        <f t="shared" si="42"/>
        <v>40378.208333333336</v>
      </c>
      <c r="P686" t="b">
        <v>0</v>
      </c>
      <c r="Q686" t="b">
        <v>0</v>
      </c>
      <c r="R686" t="s">
        <v>68</v>
      </c>
      <c r="S686" s="7" t="s">
        <v>2046</v>
      </c>
      <c r="T686" t="s">
        <v>2047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4">
        <f t="shared" si="40"/>
        <v>0.67500714285714281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1"/>
        <v>42239.208333333328</v>
      </c>
      <c r="O687" s="11">
        <f t="shared" si="42"/>
        <v>42263.208333333328</v>
      </c>
      <c r="P687" t="b">
        <v>0</v>
      </c>
      <c r="Q687" t="b">
        <v>0</v>
      </c>
      <c r="R687" t="s">
        <v>33</v>
      </c>
      <c r="S687" s="7" t="s">
        <v>2038</v>
      </c>
      <c r="T687" t="s">
        <v>2039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4">
        <f t="shared" si="40"/>
        <v>1.9174666666666667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1"/>
        <v>43186.208333333328</v>
      </c>
      <c r="O688" s="11">
        <f t="shared" si="42"/>
        <v>43197.208333333328</v>
      </c>
      <c r="P688" t="b">
        <v>0</v>
      </c>
      <c r="Q688" t="b">
        <v>0</v>
      </c>
      <c r="R688" t="s">
        <v>65</v>
      </c>
      <c r="S688" s="7" t="s">
        <v>2036</v>
      </c>
      <c r="T688" t="s">
        <v>2045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4">
        <f t="shared" si="40"/>
        <v>9.32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1"/>
        <v>42806.25</v>
      </c>
      <c r="O689" s="11">
        <f t="shared" si="42"/>
        <v>42809.208333333328</v>
      </c>
      <c r="P689" t="b">
        <v>0</v>
      </c>
      <c r="Q689" t="b">
        <v>0</v>
      </c>
      <c r="R689" t="s">
        <v>33</v>
      </c>
      <c r="S689" s="7" t="s">
        <v>2038</v>
      </c>
      <c r="T689" t="s">
        <v>2039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4">
        <f t="shared" si="40"/>
        <v>4.2927586206896553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1"/>
        <v>43475.25</v>
      </c>
      <c r="O690" s="11">
        <f t="shared" si="42"/>
        <v>43491.25</v>
      </c>
      <c r="P690" t="b">
        <v>0</v>
      </c>
      <c r="Q690" t="b">
        <v>1</v>
      </c>
      <c r="R690" t="s">
        <v>269</v>
      </c>
      <c r="S690" s="7" t="s">
        <v>2040</v>
      </c>
      <c r="T690" t="s">
        <v>2059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4">
        <f t="shared" si="40"/>
        <v>1.0065753424657535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1"/>
        <v>41576.208333333336</v>
      </c>
      <c r="O691" s="11">
        <f t="shared" si="42"/>
        <v>41588.25</v>
      </c>
      <c r="P691" t="b">
        <v>0</v>
      </c>
      <c r="Q691" t="b">
        <v>0</v>
      </c>
      <c r="R691" t="s">
        <v>28</v>
      </c>
      <c r="S691" s="7" t="s">
        <v>2036</v>
      </c>
      <c r="T691" t="s">
        <v>2037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4">
        <f t="shared" si="40"/>
        <v>2.266111111111111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1"/>
        <v>40874.25</v>
      </c>
      <c r="O692" s="11">
        <f t="shared" si="42"/>
        <v>40880.25</v>
      </c>
      <c r="P692" t="b">
        <v>0</v>
      </c>
      <c r="Q692" t="b">
        <v>1</v>
      </c>
      <c r="R692" t="s">
        <v>42</v>
      </c>
      <c r="S692" s="7" t="s">
        <v>2040</v>
      </c>
      <c r="T692" t="s">
        <v>2041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4">
        <f t="shared" si="40"/>
        <v>1.4238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1"/>
        <v>41185.208333333336</v>
      </c>
      <c r="O693" s="11">
        <f t="shared" si="42"/>
        <v>41202.208333333336</v>
      </c>
      <c r="P693" t="b">
        <v>1</v>
      </c>
      <c r="Q693" t="b">
        <v>1</v>
      </c>
      <c r="R693" t="s">
        <v>42</v>
      </c>
      <c r="S693" s="7" t="s">
        <v>2040</v>
      </c>
      <c r="T693" t="s">
        <v>2041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4">
        <f t="shared" si="40"/>
        <v>0.90633333333333332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1"/>
        <v>43655.208333333328</v>
      </c>
      <c r="O694" s="11">
        <f t="shared" si="42"/>
        <v>43673.208333333328</v>
      </c>
      <c r="P694" t="b">
        <v>0</v>
      </c>
      <c r="Q694" t="b">
        <v>0</v>
      </c>
      <c r="R694" t="s">
        <v>23</v>
      </c>
      <c r="S694" s="7" t="s">
        <v>2034</v>
      </c>
      <c r="T694" t="s">
        <v>2035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4">
        <f t="shared" si="40"/>
        <v>0.63966740576496672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1"/>
        <v>43025.208333333328</v>
      </c>
      <c r="O695" s="11">
        <f t="shared" si="42"/>
        <v>43042.208333333328</v>
      </c>
      <c r="P695" t="b">
        <v>0</v>
      </c>
      <c r="Q695" t="b">
        <v>0</v>
      </c>
      <c r="R695" t="s">
        <v>33</v>
      </c>
      <c r="S695" s="7" t="s">
        <v>2038</v>
      </c>
      <c r="T695" t="s">
        <v>2039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4">
        <f t="shared" si="40"/>
        <v>0.84131868131868137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1"/>
        <v>43066.25</v>
      </c>
      <c r="O696" s="11">
        <f t="shared" si="42"/>
        <v>43103.25</v>
      </c>
      <c r="P696" t="b">
        <v>0</v>
      </c>
      <c r="Q696" t="b">
        <v>0</v>
      </c>
      <c r="R696" t="s">
        <v>33</v>
      </c>
      <c r="S696" s="7" t="s">
        <v>2038</v>
      </c>
      <c r="T696" t="s">
        <v>2039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4">
        <f t="shared" si="40"/>
        <v>1.3393478260869565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1"/>
        <v>42322.25</v>
      </c>
      <c r="O697" s="11">
        <f t="shared" si="42"/>
        <v>42338.25</v>
      </c>
      <c r="P697" t="b">
        <v>1</v>
      </c>
      <c r="Q697" t="b">
        <v>0</v>
      </c>
      <c r="R697" t="s">
        <v>23</v>
      </c>
      <c r="S697" s="7" t="s">
        <v>2034</v>
      </c>
      <c r="T697" t="s">
        <v>2035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4">
        <f t="shared" si="40"/>
        <v>0.59042047531992692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1"/>
        <v>42114.208333333328</v>
      </c>
      <c r="O698" s="11">
        <f t="shared" si="42"/>
        <v>42115.208333333328</v>
      </c>
      <c r="P698" t="b">
        <v>0</v>
      </c>
      <c r="Q698" t="b">
        <v>1</v>
      </c>
      <c r="R698" t="s">
        <v>33</v>
      </c>
      <c r="S698" s="7" t="s">
        <v>2038</v>
      </c>
      <c r="T698" t="s">
        <v>2039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4">
        <f t="shared" si="40"/>
        <v>1.5280062063615205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1"/>
        <v>43190.208333333328</v>
      </c>
      <c r="O699" s="11">
        <f t="shared" si="42"/>
        <v>43192.208333333328</v>
      </c>
      <c r="P699" t="b">
        <v>0</v>
      </c>
      <c r="Q699" t="b">
        <v>0</v>
      </c>
      <c r="R699" t="s">
        <v>50</v>
      </c>
      <c r="S699" s="7" t="s">
        <v>2034</v>
      </c>
      <c r="T699" t="s">
        <v>2042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4">
        <f t="shared" si="40"/>
        <v>4.466912114014252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1"/>
        <v>40871.25</v>
      </c>
      <c r="O700" s="11">
        <f t="shared" si="42"/>
        <v>40885.25</v>
      </c>
      <c r="P700" t="b">
        <v>0</v>
      </c>
      <c r="Q700" t="b">
        <v>0</v>
      </c>
      <c r="R700" t="s">
        <v>65</v>
      </c>
      <c r="S700" s="7" t="s">
        <v>2036</v>
      </c>
      <c r="T700" t="s">
        <v>2045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4">
        <f t="shared" si="40"/>
        <v>0.8439189189189189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1"/>
        <v>43641.208333333328</v>
      </c>
      <c r="O701" s="11">
        <f t="shared" si="42"/>
        <v>43642.208333333328</v>
      </c>
      <c r="P701" t="b">
        <v>0</v>
      </c>
      <c r="Q701" t="b">
        <v>0</v>
      </c>
      <c r="R701" t="s">
        <v>53</v>
      </c>
      <c r="S701" s="7" t="s">
        <v>2040</v>
      </c>
      <c r="T701" t="s">
        <v>2043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4">
        <f t="shared" si="40"/>
        <v>0.03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1"/>
        <v>40203.25</v>
      </c>
      <c r="O702" s="11">
        <f t="shared" si="42"/>
        <v>40218.25</v>
      </c>
      <c r="P702" t="b">
        <v>0</v>
      </c>
      <c r="Q702" t="b">
        <v>0</v>
      </c>
      <c r="R702" t="s">
        <v>65</v>
      </c>
      <c r="S702" s="7" t="s">
        <v>2036</v>
      </c>
      <c r="T702" t="s">
        <v>2045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4">
        <f t="shared" si="40"/>
        <v>1.7502692307692307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1"/>
        <v>40629.208333333336</v>
      </c>
      <c r="O703" s="11">
        <f t="shared" si="42"/>
        <v>40636.208333333336</v>
      </c>
      <c r="P703" t="b">
        <v>1</v>
      </c>
      <c r="Q703" t="b">
        <v>0</v>
      </c>
      <c r="R703" t="s">
        <v>33</v>
      </c>
      <c r="S703" s="7" t="s">
        <v>2038</v>
      </c>
      <c r="T703" t="s">
        <v>2039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4">
        <f t="shared" si="40"/>
        <v>0.54137931034482756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1"/>
        <v>41477.208333333336</v>
      </c>
      <c r="O704" s="11">
        <f t="shared" si="42"/>
        <v>41482.208333333336</v>
      </c>
      <c r="P704" t="b">
        <v>0</v>
      </c>
      <c r="Q704" t="b">
        <v>0</v>
      </c>
      <c r="R704" t="s">
        <v>65</v>
      </c>
      <c r="S704" s="7" t="s">
        <v>2036</v>
      </c>
      <c r="T704" t="s">
        <v>2045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4">
        <f t="shared" si="40"/>
        <v>3.1187381703470032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1"/>
        <v>41020.208333333336</v>
      </c>
      <c r="O705" s="11">
        <f t="shared" si="42"/>
        <v>41037.208333333336</v>
      </c>
      <c r="P705" t="b">
        <v>1</v>
      </c>
      <c r="Q705" t="b">
        <v>1</v>
      </c>
      <c r="R705" t="s">
        <v>206</v>
      </c>
      <c r="S705" s="7" t="s">
        <v>2046</v>
      </c>
      <c r="T705" t="s">
        <v>2058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4">
        <f t="shared" si="40"/>
        <v>1.2278160919540231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1"/>
        <v>42555.208333333328</v>
      </c>
      <c r="O706" s="11">
        <f t="shared" si="42"/>
        <v>42570.208333333328</v>
      </c>
      <c r="P706" t="b">
        <v>0</v>
      </c>
      <c r="Q706" t="b">
        <v>0</v>
      </c>
      <c r="R706" t="s">
        <v>71</v>
      </c>
      <c r="S706" s="7" t="s">
        <v>2040</v>
      </c>
      <c r="T706" t="s">
        <v>2048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4">
        <f t="shared" ref="G707:G770" si="44">E707/D707</f>
        <v>0.99026517383618151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5">(((L707/60)/60)/24)+DATE(1970,1,1)</f>
        <v>41619.25</v>
      </c>
      <c r="O707" s="11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s="7" t="s">
        <v>2046</v>
      </c>
      <c r="T707" t="s">
        <v>2047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4">
        <f t="shared" si="44"/>
        <v>1.278468634686347</v>
      </c>
      <c r="H708">
        <v>1345</v>
      </c>
      <c r="I708" s="5">
        <f t="shared" si="4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5"/>
        <v>43471.25</v>
      </c>
      <c r="O708" s="11">
        <f t="shared" si="46"/>
        <v>43479.25</v>
      </c>
      <c r="P708" t="b">
        <v>0</v>
      </c>
      <c r="Q708" t="b">
        <v>1</v>
      </c>
      <c r="R708" t="s">
        <v>28</v>
      </c>
      <c r="S708" s="7" t="s">
        <v>2036</v>
      </c>
      <c r="T708" t="s">
        <v>2037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4">
        <f t="shared" si="44"/>
        <v>1.5861643835616439</v>
      </c>
      <c r="H709">
        <v>168</v>
      </c>
      <c r="I709" s="5">
        <f t="shared" ref="I709:I772" si="47"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5"/>
        <v>43442.25</v>
      </c>
      <c r="O709" s="11">
        <f t="shared" si="46"/>
        <v>43478.25</v>
      </c>
      <c r="P709" t="b">
        <v>0</v>
      </c>
      <c r="Q709" t="b">
        <v>0</v>
      </c>
      <c r="R709" t="s">
        <v>53</v>
      </c>
      <c r="S709" s="7" t="s">
        <v>2040</v>
      </c>
      <c r="T709" t="s">
        <v>2043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4">
        <f t="shared" si="44"/>
        <v>7.0705882352941174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5"/>
        <v>42877.208333333328</v>
      </c>
      <c r="O710" s="11">
        <f t="shared" si="46"/>
        <v>42887.208333333328</v>
      </c>
      <c r="P710" t="b">
        <v>0</v>
      </c>
      <c r="Q710" t="b">
        <v>0</v>
      </c>
      <c r="R710" t="s">
        <v>33</v>
      </c>
      <c r="S710" s="7" t="s">
        <v>2038</v>
      </c>
      <c r="T710" t="s">
        <v>2039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4">
        <f t="shared" si="44"/>
        <v>1.4238775510204082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5"/>
        <v>41018.208333333336</v>
      </c>
      <c r="O711" s="11">
        <f t="shared" si="46"/>
        <v>41025.208333333336</v>
      </c>
      <c r="P711" t="b">
        <v>0</v>
      </c>
      <c r="Q711" t="b">
        <v>0</v>
      </c>
      <c r="R711" t="s">
        <v>33</v>
      </c>
      <c r="S711" s="7" t="s">
        <v>2038</v>
      </c>
      <c r="T711" t="s">
        <v>2039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4">
        <f t="shared" si="44"/>
        <v>1.4786046511627906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5"/>
        <v>43295.208333333328</v>
      </c>
      <c r="O712" s="11">
        <f t="shared" si="46"/>
        <v>43302.208333333328</v>
      </c>
      <c r="P712" t="b">
        <v>0</v>
      </c>
      <c r="Q712" t="b">
        <v>1</v>
      </c>
      <c r="R712" t="s">
        <v>33</v>
      </c>
      <c r="S712" s="7" t="s">
        <v>2038</v>
      </c>
      <c r="T712" t="s">
        <v>2039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4">
        <f t="shared" si="44"/>
        <v>0.20322580645161289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5"/>
        <v>42393.25</v>
      </c>
      <c r="O713" s="11">
        <f t="shared" si="46"/>
        <v>42395.25</v>
      </c>
      <c r="P713" t="b">
        <v>1</v>
      </c>
      <c r="Q713" t="b">
        <v>1</v>
      </c>
      <c r="R713" t="s">
        <v>33</v>
      </c>
      <c r="S713" s="7" t="s">
        <v>2038</v>
      </c>
      <c r="T713" t="s">
        <v>2039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4">
        <f t="shared" si="44"/>
        <v>18.40625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5"/>
        <v>42559.208333333328</v>
      </c>
      <c r="O714" s="11">
        <f t="shared" si="46"/>
        <v>42600.208333333328</v>
      </c>
      <c r="P714" t="b">
        <v>0</v>
      </c>
      <c r="Q714" t="b">
        <v>0</v>
      </c>
      <c r="R714" t="s">
        <v>33</v>
      </c>
      <c r="S714" s="7" t="s">
        <v>2038</v>
      </c>
      <c r="T714" t="s">
        <v>2039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4">
        <f t="shared" si="44"/>
        <v>1.6194202898550725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5"/>
        <v>42604.208333333328</v>
      </c>
      <c r="O715" s="11">
        <f t="shared" si="46"/>
        <v>42616.208333333328</v>
      </c>
      <c r="P715" t="b">
        <v>0</v>
      </c>
      <c r="Q715" t="b">
        <v>0</v>
      </c>
      <c r="R715" t="s">
        <v>133</v>
      </c>
      <c r="S715" s="7" t="s">
        <v>2046</v>
      </c>
      <c r="T715" t="s">
        <v>2055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4">
        <f t="shared" si="44"/>
        <v>4.7282077922077921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5"/>
        <v>41870.208333333336</v>
      </c>
      <c r="O716" s="11">
        <f t="shared" si="46"/>
        <v>41871.208333333336</v>
      </c>
      <c r="P716" t="b">
        <v>0</v>
      </c>
      <c r="Q716" t="b">
        <v>0</v>
      </c>
      <c r="R716" t="s">
        <v>23</v>
      </c>
      <c r="S716" s="7" t="s">
        <v>2034</v>
      </c>
      <c r="T716" t="s">
        <v>2035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4">
        <f t="shared" si="44"/>
        <v>0.24466101694915254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5"/>
        <v>40397.208333333336</v>
      </c>
      <c r="O717" s="11">
        <f t="shared" si="46"/>
        <v>40402.208333333336</v>
      </c>
      <c r="P717" t="b">
        <v>0</v>
      </c>
      <c r="Q717" t="b">
        <v>0</v>
      </c>
      <c r="R717" t="s">
        <v>292</v>
      </c>
      <c r="S717" s="7" t="s">
        <v>2049</v>
      </c>
      <c r="T717" t="s">
        <v>2060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4">
        <f t="shared" si="44"/>
        <v>5.1764999999999999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5"/>
        <v>41465.208333333336</v>
      </c>
      <c r="O718" s="11">
        <f t="shared" si="46"/>
        <v>41493.208333333336</v>
      </c>
      <c r="P718" t="b">
        <v>0</v>
      </c>
      <c r="Q718" t="b">
        <v>1</v>
      </c>
      <c r="R718" t="s">
        <v>33</v>
      </c>
      <c r="S718" s="7" t="s">
        <v>2038</v>
      </c>
      <c r="T718" t="s">
        <v>2039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4">
        <f t="shared" si="44"/>
        <v>2.4764285714285714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5"/>
        <v>40777.208333333336</v>
      </c>
      <c r="O719" s="11">
        <f t="shared" si="46"/>
        <v>40798.208333333336</v>
      </c>
      <c r="P719" t="b">
        <v>0</v>
      </c>
      <c r="Q719" t="b">
        <v>0</v>
      </c>
      <c r="R719" t="s">
        <v>42</v>
      </c>
      <c r="S719" s="7" t="s">
        <v>2040</v>
      </c>
      <c r="T719" t="s">
        <v>2041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4">
        <f t="shared" si="44"/>
        <v>1.0020481927710843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5"/>
        <v>41442.208333333336</v>
      </c>
      <c r="O720" s="11">
        <f t="shared" si="46"/>
        <v>41468.208333333336</v>
      </c>
      <c r="P720" t="b">
        <v>0</v>
      </c>
      <c r="Q720" t="b">
        <v>0</v>
      </c>
      <c r="R720" t="s">
        <v>65</v>
      </c>
      <c r="S720" s="7" t="s">
        <v>2036</v>
      </c>
      <c r="T720" t="s">
        <v>2045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4">
        <f t="shared" si="44"/>
        <v>1.53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5"/>
        <v>41058.208333333336</v>
      </c>
      <c r="O721" s="11">
        <f t="shared" si="46"/>
        <v>41069.208333333336</v>
      </c>
      <c r="P721" t="b">
        <v>0</v>
      </c>
      <c r="Q721" t="b">
        <v>0</v>
      </c>
      <c r="R721" t="s">
        <v>119</v>
      </c>
      <c r="S721" s="7" t="s">
        <v>2046</v>
      </c>
      <c r="T721" t="s">
        <v>2052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4">
        <f t="shared" si="44"/>
        <v>0.37091954022988505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5"/>
        <v>43152.25</v>
      </c>
      <c r="O722" s="11">
        <f t="shared" si="46"/>
        <v>43166.25</v>
      </c>
      <c r="P722" t="b">
        <v>0</v>
      </c>
      <c r="Q722" t="b">
        <v>1</v>
      </c>
      <c r="R722" t="s">
        <v>33</v>
      </c>
      <c r="S722" s="7" t="s">
        <v>2038</v>
      </c>
      <c r="T722" t="s">
        <v>2039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4">
        <f t="shared" si="44"/>
        <v>4.3923948220064728E-2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5"/>
        <v>43194.208333333328</v>
      </c>
      <c r="O723" s="11">
        <f t="shared" si="46"/>
        <v>43200.208333333328</v>
      </c>
      <c r="P723" t="b">
        <v>0</v>
      </c>
      <c r="Q723" t="b">
        <v>0</v>
      </c>
      <c r="R723" t="s">
        <v>23</v>
      </c>
      <c r="S723" s="7" t="s">
        <v>2034</v>
      </c>
      <c r="T723" t="s">
        <v>2035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4">
        <f t="shared" si="44"/>
        <v>1.5650721649484536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5"/>
        <v>43045.25</v>
      </c>
      <c r="O724" s="11">
        <f t="shared" si="46"/>
        <v>43072.25</v>
      </c>
      <c r="P724" t="b">
        <v>0</v>
      </c>
      <c r="Q724" t="b">
        <v>0</v>
      </c>
      <c r="R724" t="s">
        <v>42</v>
      </c>
      <c r="S724" s="7" t="s">
        <v>2040</v>
      </c>
      <c r="T724" t="s">
        <v>2041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4">
        <f t="shared" si="44"/>
        <v>2.704081632653061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5"/>
        <v>42431.25</v>
      </c>
      <c r="O725" s="11">
        <f t="shared" si="46"/>
        <v>42452.208333333328</v>
      </c>
      <c r="P725" t="b">
        <v>0</v>
      </c>
      <c r="Q725" t="b">
        <v>0</v>
      </c>
      <c r="R725" t="s">
        <v>33</v>
      </c>
      <c r="S725" s="7" t="s">
        <v>2038</v>
      </c>
      <c r="T725" t="s">
        <v>2039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4">
        <f t="shared" si="44"/>
        <v>1.3405952380952382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5"/>
        <v>41934.208333333336</v>
      </c>
      <c r="O726" s="11">
        <f t="shared" si="46"/>
        <v>41936.208333333336</v>
      </c>
      <c r="P726" t="b">
        <v>0</v>
      </c>
      <c r="Q726" t="b">
        <v>1</v>
      </c>
      <c r="R726" t="s">
        <v>33</v>
      </c>
      <c r="S726" s="7" t="s">
        <v>2038</v>
      </c>
      <c r="T726" t="s">
        <v>2039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4">
        <f t="shared" si="44"/>
        <v>0.50398033126293995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5"/>
        <v>41958.25</v>
      </c>
      <c r="O727" s="11">
        <f t="shared" si="46"/>
        <v>41960.25</v>
      </c>
      <c r="P727" t="b">
        <v>0</v>
      </c>
      <c r="Q727" t="b">
        <v>0</v>
      </c>
      <c r="R727" t="s">
        <v>292</v>
      </c>
      <c r="S727" s="7" t="s">
        <v>2049</v>
      </c>
      <c r="T727" t="s">
        <v>2060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4">
        <f t="shared" si="44"/>
        <v>0.88815837937384901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5"/>
        <v>40476.208333333336</v>
      </c>
      <c r="O728" s="11">
        <f t="shared" si="46"/>
        <v>40482.208333333336</v>
      </c>
      <c r="P728" t="b">
        <v>0</v>
      </c>
      <c r="Q728" t="b">
        <v>1</v>
      </c>
      <c r="R728" t="s">
        <v>33</v>
      </c>
      <c r="S728" s="7" t="s">
        <v>2038</v>
      </c>
      <c r="T728" t="s">
        <v>2039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4">
        <f t="shared" si="44"/>
        <v>1.65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5"/>
        <v>43485.25</v>
      </c>
      <c r="O729" s="11">
        <f t="shared" si="46"/>
        <v>43543.208333333328</v>
      </c>
      <c r="P729" t="b">
        <v>0</v>
      </c>
      <c r="Q729" t="b">
        <v>0</v>
      </c>
      <c r="R729" t="s">
        <v>28</v>
      </c>
      <c r="S729" s="7" t="s">
        <v>2036</v>
      </c>
      <c r="T729" t="s">
        <v>2037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4">
        <f t="shared" si="44"/>
        <v>0.17499999999999999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5"/>
        <v>42515.208333333328</v>
      </c>
      <c r="O730" s="11">
        <f t="shared" si="46"/>
        <v>42526.208333333328</v>
      </c>
      <c r="P730" t="b">
        <v>0</v>
      </c>
      <c r="Q730" t="b">
        <v>0</v>
      </c>
      <c r="R730" t="s">
        <v>33</v>
      </c>
      <c r="S730" s="7" t="s">
        <v>2038</v>
      </c>
      <c r="T730" t="s">
        <v>2039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4">
        <f t="shared" si="44"/>
        <v>1.8566071428571429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5"/>
        <v>41309.25</v>
      </c>
      <c r="O731" s="11">
        <f t="shared" si="46"/>
        <v>41311.25</v>
      </c>
      <c r="P731" t="b">
        <v>0</v>
      </c>
      <c r="Q731" t="b">
        <v>0</v>
      </c>
      <c r="R731" t="s">
        <v>53</v>
      </c>
      <c r="S731" s="7" t="s">
        <v>2040</v>
      </c>
      <c r="T731" t="s">
        <v>2043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4">
        <f t="shared" si="44"/>
        <v>4.1266319444444441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5"/>
        <v>42147.208333333328</v>
      </c>
      <c r="O732" s="11">
        <f t="shared" si="46"/>
        <v>42153.208333333328</v>
      </c>
      <c r="P732" t="b">
        <v>0</v>
      </c>
      <c r="Q732" t="b">
        <v>0</v>
      </c>
      <c r="R732" t="s">
        <v>65</v>
      </c>
      <c r="S732" s="7" t="s">
        <v>2036</v>
      </c>
      <c r="T732" t="s">
        <v>2045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4">
        <f t="shared" si="44"/>
        <v>0.90249999999999997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5"/>
        <v>42939.208333333328</v>
      </c>
      <c r="O733" s="11">
        <f t="shared" si="46"/>
        <v>42940.208333333328</v>
      </c>
      <c r="P733" t="b">
        <v>0</v>
      </c>
      <c r="Q733" t="b">
        <v>0</v>
      </c>
      <c r="R733" t="s">
        <v>28</v>
      </c>
      <c r="S733" s="7" t="s">
        <v>2036</v>
      </c>
      <c r="T733" t="s">
        <v>2037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4">
        <f t="shared" si="44"/>
        <v>0.91984615384615387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5"/>
        <v>42816.208333333328</v>
      </c>
      <c r="O734" s="11">
        <f t="shared" si="46"/>
        <v>42839.208333333328</v>
      </c>
      <c r="P734" t="b">
        <v>0</v>
      </c>
      <c r="Q734" t="b">
        <v>1</v>
      </c>
      <c r="R734" t="s">
        <v>23</v>
      </c>
      <c r="S734" s="7" t="s">
        <v>2034</v>
      </c>
      <c r="T734" t="s">
        <v>2035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4">
        <f t="shared" si="44"/>
        <v>5.2700632911392402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5"/>
        <v>41844.208333333336</v>
      </c>
      <c r="O735" s="11">
        <f t="shared" si="46"/>
        <v>41857.208333333336</v>
      </c>
      <c r="P735" t="b">
        <v>0</v>
      </c>
      <c r="Q735" t="b">
        <v>0</v>
      </c>
      <c r="R735" t="s">
        <v>148</v>
      </c>
      <c r="S735" s="7" t="s">
        <v>2034</v>
      </c>
      <c r="T735" t="s">
        <v>2056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4">
        <f t="shared" si="44"/>
        <v>3.1914285714285713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5"/>
        <v>42763.25</v>
      </c>
      <c r="O736" s="11">
        <f t="shared" si="46"/>
        <v>42775.25</v>
      </c>
      <c r="P736" t="b">
        <v>0</v>
      </c>
      <c r="Q736" t="b">
        <v>1</v>
      </c>
      <c r="R736" t="s">
        <v>33</v>
      </c>
      <c r="S736" s="7" t="s">
        <v>2038</v>
      </c>
      <c r="T736" t="s">
        <v>2039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4">
        <f t="shared" si="44"/>
        <v>3.5418867924528303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5"/>
        <v>42459.208333333328</v>
      </c>
      <c r="O737" s="11">
        <f t="shared" si="46"/>
        <v>42466.208333333328</v>
      </c>
      <c r="P737" t="b">
        <v>0</v>
      </c>
      <c r="Q737" t="b">
        <v>0</v>
      </c>
      <c r="R737" t="s">
        <v>122</v>
      </c>
      <c r="S737" s="7" t="s">
        <v>2053</v>
      </c>
      <c r="T737" t="s">
        <v>2054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4">
        <f t="shared" si="44"/>
        <v>0.32896103896103895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5"/>
        <v>42055.25</v>
      </c>
      <c r="O738" s="11">
        <f t="shared" si="46"/>
        <v>42059.25</v>
      </c>
      <c r="P738" t="b">
        <v>0</v>
      </c>
      <c r="Q738" t="b">
        <v>0</v>
      </c>
      <c r="R738" t="s">
        <v>68</v>
      </c>
      <c r="S738" s="7" t="s">
        <v>2046</v>
      </c>
      <c r="T738" t="s">
        <v>2047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4">
        <f t="shared" si="44"/>
        <v>1.358918918918919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5"/>
        <v>42685.25</v>
      </c>
      <c r="O739" s="11">
        <f t="shared" si="46"/>
        <v>42697.25</v>
      </c>
      <c r="P739" t="b">
        <v>0</v>
      </c>
      <c r="Q739" t="b">
        <v>0</v>
      </c>
      <c r="R739" t="s">
        <v>60</v>
      </c>
      <c r="S739" s="7" t="s">
        <v>2034</v>
      </c>
      <c r="T739" t="s">
        <v>2044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4">
        <f t="shared" si="44"/>
        <v>2.0843373493975904E-2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5"/>
        <v>41959.25</v>
      </c>
      <c r="O740" s="11">
        <f t="shared" si="46"/>
        <v>41981.25</v>
      </c>
      <c r="P740" t="b">
        <v>0</v>
      </c>
      <c r="Q740" t="b">
        <v>1</v>
      </c>
      <c r="R740" t="s">
        <v>33</v>
      </c>
      <c r="S740" s="7" t="s">
        <v>2038</v>
      </c>
      <c r="T740" t="s">
        <v>2039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4">
        <f t="shared" si="44"/>
        <v>0.61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5"/>
        <v>41089.208333333336</v>
      </c>
      <c r="O741" s="11">
        <f t="shared" si="46"/>
        <v>41090.208333333336</v>
      </c>
      <c r="P741" t="b">
        <v>0</v>
      </c>
      <c r="Q741" t="b">
        <v>0</v>
      </c>
      <c r="R741" t="s">
        <v>60</v>
      </c>
      <c r="S741" s="7" t="s">
        <v>2034</v>
      </c>
      <c r="T741" t="s">
        <v>2044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4">
        <f t="shared" si="44"/>
        <v>0.30037735849056602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5"/>
        <v>42769.25</v>
      </c>
      <c r="O742" s="11">
        <f t="shared" si="46"/>
        <v>42772.25</v>
      </c>
      <c r="P742" t="b">
        <v>0</v>
      </c>
      <c r="Q742" t="b">
        <v>0</v>
      </c>
      <c r="R742" t="s">
        <v>33</v>
      </c>
      <c r="S742" s="7" t="s">
        <v>2038</v>
      </c>
      <c r="T742" t="s">
        <v>2039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4">
        <f t="shared" si="44"/>
        <v>11.791666666666666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5"/>
        <v>40321.208333333336</v>
      </c>
      <c r="O743" s="11">
        <f t="shared" si="46"/>
        <v>40322.208333333336</v>
      </c>
      <c r="P743" t="b">
        <v>0</v>
      </c>
      <c r="Q743" t="b">
        <v>0</v>
      </c>
      <c r="R743" t="s">
        <v>33</v>
      </c>
      <c r="S743" s="7" t="s">
        <v>2038</v>
      </c>
      <c r="T743" t="s">
        <v>2039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4">
        <f t="shared" si="44"/>
        <v>11.260833333333334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5"/>
        <v>40197.25</v>
      </c>
      <c r="O744" s="11">
        <f t="shared" si="46"/>
        <v>40239.25</v>
      </c>
      <c r="P744" t="b">
        <v>0</v>
      </c>
      <c r="Q744" t="b">
        <v>0</v>
      </c>
      <c r="R744" t="s">
        <v>50</v>
      </c>
      <c r="S744" s="7" t="s">
        <v>2034</v>
      </c>
      <c r="T744" t="s">
        <v>2042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4">
        <f t="shared" si="44"/>
        <v>0.12923076923076923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5"/>
        <v>42298.208333333328</v>
      </c>
      <c r="O745" s="11">
        <f t="shared" si="46"/>
        <v>42304.208333333328</v>
      </c>
      <c r="P745" t="b">
        <v>0</v>
      </c>
      <c r="Q745" t="b">
        <v>1</v>
      </c>
      <c r="R745" t="s">
        <v>33</v>
      </c>
      <c r="S745" s="7" t="s">
        <v>2038</v>
      </c>
      <c r="T745" t="s">
        <v>2039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4">
        <f t="shared" si="44"/>
        <v>7.12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5"/>
        <v>43322.208333333328</v>
      </c>
      <c r="O746" s="11">
        <f t="shared" si="46"/>
        <v>43324.208333333328</v>
      </c>
      <c r="P746" t="b">
        <v>0</v>
      </c>
      <c r="Q746" t="b">
        <v>1</v>
      </c>
      <c r="R746" t="s">
        <v>33</v>
      </c>
      <c r="S746" s="7" t="s">
        <v>2038</v>
      </c>
      <c r="T746" t="s">
        <v>2039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4">
        <f t="shared" si="44"/>
        <v>0.30304347826086958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5"/>
        <v>40328.208333333336</v>
      </c>
      <c r="O747" s="11">
        <f t="shared" si="46"/>
        <v>40355.208333333336</v>
      </c>
      <c r="P747" t="b">
        <v>0</v>
      </c>
      <c r="Q747" t="b">
        <v>0</v>
      </c>
      <c r="R747" t="s">
        <v>65</v>
      </c>
      <c r="S747" s="7" t="s">
        <v>2036</v>
      </c>
      <c r="T747" t="s">
        <v>2045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4">
        <f t="shared" si="44"/>
        <v>2.1250896057347672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5"/>
        <v>40825.208333333336</v>
      </c>
      <c r="O748" s="11">
        <f t="shared" si="46"/>
        <v>40830.208333333336</v>
      </c>
      <c r="P748" t="b">
        <v>0</v>
      </c>
      <c r="Q748" t="b">
        <v>0</v>
      </c>
      <c r="R748" t="s">
        <v>28</v>
      </c>
      <c r="S748" s="7" t="s">
        <v>2036</v>
      </c>
      <c r="T748" t="s">
        <v>2037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4">
        <f t="shared" si="44"/>
        <v>2.2885714285714287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5"/>
        <v>40423.208333333336</v>
      </c>
      <c r="O749" s="11">
        <f t="shared" si="46"/>
        <v>40434.208333333336</v>
      </c>
      <c r="P749" t="b">
        <v>0</v>
      </c>
      <c r="Q749" t="b">
        <v>0</v>
      </c>
      <c r="R749" t="s">
        <v>33</v>
      </c>
      <c r="S749" s="7" t="s">
        <v>2038</v>
      </c>
      <c r="T749" t="s">
        <v>2039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4">
        <f t="shared" si="44"/>
        <v>0.34959979476654696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5"/>
        <v>40238.25</v>
      </c>
      <c r="O750" s="11">
        <f t="shared" si="46"/>
        <v>40263.208333333336</v>
      </c>
      <c r="P750" t="b">
        <v>0</v>
      </c>
      <c r="Q750" t="b">
        <v>1</v>
      </c>
      <c r="R750" t="s">
        <v>71</v>
      </c>
      <c r="S750" s="7" t="s">
        <v>2040</v>
      </c>
      <c r="T750" t="s">
        <v>2048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4">
        <f t="shared" si="44"/>
        <v>1.5729069767441861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5"/>
        <v>41920.208333333336</v>
      </c>
      <c r="O751" s="11">
        <f t="shared" si="46"/>
        <v>41932.208333333336</v>
      </c>
      <c r="P751" t="b">
        <v>0</v>
      </c>
      <c r="Q751" t="b">
        <v>1</v>
      </c>
      <c r="R751" t="s">
        <v>65</v>
      </c>
      <c r="S751" s="7" t="s">
        <v>2036</v>
      </c>
      <c r="T751" t="s">
        <v>2045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4">
        <f t="shared" si="44"/>
        <v>0.01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5"/>
        <v>40360.208333333336</v>
      </c>
      <c r="O752" s="11">
        <f t="shared" si="46"/>
        <v>40385.208333333336</v>
      </c>
      <c r="P752" t="b">
        <v>0</v>
      </c>
      <c r="Q752" t="b">
        <v>0</v>
      </c>
      <c r="R752" t="s">
        <v>50</v>
      </c>
      <c r="S752" s="7" t="s">
        <v>2034</v>
      </c>
      <c r="T752" t="s">
        <v>2042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4">
        <f t="shared" si="44"/>
        <v>2.3230555555555554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5"/>
        <v>42446.208333333328</v>
      </c>
      <c r="O753" s="11">
        <f t="shared" si="46"/>
        <v>42461.208333333328</v>
      </c>
      <c r="P753" t="b">
        <v>1</v>
      </c>
      <c r="Q753" t="b">
        <v>1</v>
      </c>
      <c r="R753" t="s">
        <v>68</v>
      </c>
      <c r="S753" s="7" t="s">
        <v>2046</v>
      </c>
      <c r="T753" t="s">
        <v>2047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4">
        <f t="shared" si="44"/>
        <v>0.92448275862068963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5"/>
        <v>40395.208333333336</v>
      </c>
      <c r="O754" s="11">
        <f t="shared" si="46"/>
        <v>40413.208333333336</v>
      </c>
      <c r="P754" t="b">
        <v>0</v>
      </c>
      <c r="Q754" t="b">
        <v>1</v>
      </c>
      <c r="R754" t="s">
        <v>33</v>
      </c>
      <c r="S754" s="7" t="s">
        <v>2038</v>
      </c>
      <c r="T754" t="s">
        <v>2039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4">
        <f t="shared" si="44"/>
        <v>2.5670212765957445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5"/>
        <v>40321.208333333336</v>
      </c>
      <c r="O755" s="11">
        <f t="shared" si="46"/>
        <v>40336.208333333336</v>
      </c>
      <c r="P755" t="b">
        <v>0</v>
      </c>
      <c r="Q755" t="b">
        <v>0</v>
      </c>
      <c r="R755" t="s">
        <v>122</v>
      </c>
      <c r="S755" s="7" t="s">
        <v>2053</v>
      </c>
      <c r="T755" t="s">
        <v>2054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4">
        <f t="shared" si="44"/>
        <v>1.6847017045454546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5"/>
        <v>41210.208333333336</v>
      </c>
      <c r="O756" s="11">
        <f t="shared" si="46"/>
        <v>41263.25</v>
      </c>
      <c r="P756" t="b">
        <v>0</v>
      </c>
      <c r="Q756" t="b">
        <v>0</v>
      </c>
      <c r="R756" t="s">
        <v>33</v>
      </c>
      <c r="S756" s="7" t="s">
        <v>2038</v>
      </c>
      <c r="T756" t="s">
        <v>2039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4">
        <f t="shared" si="44"/>
        <v>1.6657777777777778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5"/>
        <v>43096.25</v>
      </c>
      <c r="O757" s="11">
        <f t="shared" si="46"/>
        <v>43108.25</v>
      </c>
      <c r="P757" t="b">
        <v>0</v>
      </c>
      <c r="Q757" t="b">
        <v>1</v>
      </c>
      <c r="R757" t="s">
        <v>33</v>
      </c>
      <c r="S757" s="7" t="s">
        <v>2038</v>
      </c>
      <c r="T757" t="s">
        <v>2039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4">
        <f t="shared" si="44"/>
        <v>7.7207692307692311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5"/>
        <v>42024.25</v>
      </c>
      <c r="O758" s="11">
        <f t="shared" si="46"/>
        <v>42030.25</v>
      </c>
      <c r="P758" t="b">
        <v>0</v>
      </c>
      <c r="Q758" t="b">
        <v>0</v>
      </c>
      <c r="R758" t="s">
        <v>33</v>
      </c>
      <c r="S758" s="7" t="s">
        <v>2038</v>
      </c>
      <c r="T758" t="s">
        <v>2039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4">
        <f t="shared" si="44"/>
        <v>4.0685714285714285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5"/>
        <v>40675.208333333336</v>
      </c>
      <c r="O759" s="11">
        <f t="shared" si="46"/>
        <v>40679.208333333336</v>
      </c>
      <c r="P759" t="b">
        <v>0</v>
      </c>
      <c r="Q759" t="b">
        <v>0</v>
      </c>
      <c r="R759" t="s">
        <v>53</v>
      </c>
      <c r="S759" s="7" t="s">
        <v>2040</v>
      </c>
      <c r="T759" t="s">
        <v>2043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4">
        <f t="shared" si="44"/>
        <v>5.6420608108108112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5"/>
        <v>41936.208333333336</v>
      </c>
      <c r="O760" s="11">
        <f t="shared" si="46"/>
        <v>41945.208333333336</v>
      </c>
      <c r="P760" t="b">
        <v>0</v>
      </c>
      <c r="Q760" t="b">
        <v>0</v>
      </c>
      <c r="R760" t="s">
        <v>23</v>
      </c>
      <c r="S760" s="7" t="s">
        <v>2034</v>
      </c>
      <c r="T760" t="s">
        <v>2035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4">
        <f t="shared" si="44"/>
        <v>0.6842686567164179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5"/>
        <v>43136.25</v>
      </c>
      <c r="O761" s="11">
        <f t="shared" si="46"/>
        <v>43166.25</v>
      </c>
      <c r="P761" t="b">
        <v>0</v>
      </c>
      <c r="Q761" t="b">
        <v>0</v>
      </c>
      <c r="R761" t="s">
        <v>50</v>
      </c>
      <c r="S761" s="7" t="s">
        <v>2034</v>
      </c>
      <c r="T761" t="s">
        <v>2042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4">
        <f t="shared" si="44"/>
        <v>0.34351966873706002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5"/>
        <v>43678.208333333328</v>
      </c>
      <c r="O762" s="11">
        <f t="shared" si="46"/>
        <v>43707.208333333328</v>
      </c>
      <c r="P762" t="b">
        <v>0</v>
      </c>
      <c r="Q762" t="b">
        <v>1</v>
      </c>
      <c r="R762" t="s">
        <v>89</v>
      </c>
      <c r="S762" s="7" t="s">
        <v>2049</v>
      </c>
      <c r="T762" t="s">
        <v>2050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4">
        <f t="shared" si="44"/>
        <v>6.5545454545454547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5"/>
        <v>42938.208333333328</v>
      </c>
      <c r="O763" s="11">
        <f t="shared" si="46"/>
        <v>42943.208333333328</v>
      </c>
      <c r="P763" t="b">
        <v>0</v>
      </c>
      <c r="Q763" t="b">
        <v>0</v>
      </c>
      <c r="R763" t="s">
        <v>23</v>
      </c>
      <c r="S763" s="7" t="s">
        <v>2034</v>
      </c>
      <c r="T763" t="s">
        <v>2035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4">
        <f t="shared" si="44"/>
        <v>1.7725714285714285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5"/>
        <v>41241.25</v>
      </c>
      <c r="O764" s="11">
        <f t="shared" si="46"/>
        <v>41252.25</v>
      </c>
      <c r="P764" t="b">
        <v>0</v>
      </c>
      <c r="Q764" t="b">
        <v>0</v>
      </c>
      <c r="R764" t="s">
        <v>159</v>
      </c>
      <c r="S764" s="7" t="s">
        <v>2034</v>
      </c>
      <c r="T764" t="s">
        <v>2057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4">
        <f t="shared" si="44"/>
        <v>1.1317857142857144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5"/>
        <v>41037.208333333336</v>
      </c>
      <c r="O765" s="11">
        <f t="shared" si="46"/>
        <v>41072.208333333336</v>
      </c>
      <c r="P765" t="b">
        <v>0</v>
      </c>
      <c r="Q765" t="b">
        <v>1</v>
      </c>
      <c r="R765" t="s">
        <v>33</v>
      </c>
      <c r="S765" s="7" t="s">
        <v>2038</v>
      </c>
      <c r="T765" t="s">
        <v>2039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4">
        <f t="shared" si="44"/>
        <v>7.2818181818181822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5"/>
        <v>40676.208333333336</v>
      </c>
      <c r="O766" s="11">
        <f t="shared" si="46"/>
        <v>40684.208333333336</v>
      </c>
      <c r="P766" t="b">
        <v>0</v>
      </c>
      <c r="Q766" t="b">
        <v>0</v>
      </c>
      <c r="R766" t="s">
        <v>23</v>
      </c>
      <c r="S766" s="7" t="s">
        <v>2034</v>
      </c>
      <c r="T766" t="s">
        <v>2035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4">
        <f t="shared" si="44"/>
        <v>2.0833333333333335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5"/>
        <v>42840.208333333328</v>
      </c>
      <c r="O767" s="11">
        <f t="shared" si="46"/>
        <v>42865.208333333328</v>
      </c>
      <c r="P767" t="b">
        <v>1</v>
      </c>
      <c r="Q767" t="b">
        <v>1</v>
      </c>
      <c r="R767" t="s">
        <v>60</v>
      </c>
      <c r="S767" s="7" t="s">
        <v>2034</v>
      </c>
      <c r="T767" t="s">
        <v>2044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4">
        <f t="shared" si="44"/>
        <v>0.31171232876712329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5"/>
        <v>43362.208333333328</v>
      </c>
      <c r="O768" s="11">
        <f t="shared" si="46"/>
        <v>43363.208333333328</v>
      </c>
      <c r="P768" t="b">
        <v>0</v>
      </c>
      <c r="Q768" t="b">
        <v>0</v>
      </c>
      <c r="R768" t="s">
        <v>474</v>
      </c>
      <c r="S768" s="7" t="s">
        <v>2040</v>
      </c>
      <c r="T768" t="s">
        <v>2062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4">
        <f t="shared" si="44"/>
        <v>0.56967078189300413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5"/>
        <v>42283.208333333328</v>
      </c>
      <c r="O769" s="11">
        <f t="shared" si="46"/>
        <v>42328.25</v>
      </c>
      <c r="P769" t="b">
        <v>0</v>
      </c>
      <c r="Q769" t="b">
        <v>0</v>
      </c>
      <c r="R769" t="s">
        <v>206</v>
      </c>
      <c r="S769" s="7" t="s">
        <v>2046</v>
      </c>
      <c r="T769" t="s">
        <v>2058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4">
        <f t="shared" si="44"/>
        <v>2.31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5"/>
        <v>41619.25</v>
      </c>
      <c r="O770" s="11">
        <f t="shared" si="46"/>
        <v>41634.25</v>
      </c>
      <c r="P770" t="b">
        <v>0</v>
      </c>
      <c r="Q770" t="b">
        <v>0</v>
      </c>
      <c r="R770" t="s">
        <v>33</v>
      </c>
      <c r="S770" s="7" t="s">
        <v>2038</v>
      </c>
      <c r="T770" t="s">
        <v>2039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4">
        <f t="shared" ref="G771:G834" si="48">E771/D771</f>
        <v>0.86867834394904464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49">(((L771/60)/60)/24)+DATE(1970,1,1)</f>
        <v>41501.208333333336</v>
      </c>
      <c r="O771" s="11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s="7" t="s">
        <v>2049</v>
      </c>
      <c r="T771" t="s">
        <v>2050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4">
        <f t="shared" si="48"/>
        <v>2.7074418604651163</v>
      </c>
      <c r="H772">
        <v>216</v>
      </c>
      <c r="I772" s="5">
        <f t="shared" si="4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9"/>
        <v>41743.208333333336</v>
      </c>
      <c r="O772" s="11">
        <f t="shared" si="50"/>
        <v>41750.208333333336</v>
      </c>
      <c r="P772" t="b">
        <v>0</v>
      </c>
      <c r="Q772" t="b">
        <v>1</v>
      </c>
      <c r="R772" t="s">
        <v>33</v>
      </c>
      <c r="S772" s="7" t="s">
        <v>2038</v>
      </c>
      <c r="T772" t="s">
        <v>2039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4">
        <f t="shared" si="48"/>
        <v>0.49446428571428569</v>
      </c>
      <c r="H773">
        <v>26</v>
      </c>
      <c r="I773" s="5">
        <f t="shared" ref="I773:I836" si="51"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9"/>
        <v>43491.25</v>
      </c>
      <c r="O773" s="11">
        <f t="shared" si="50"/>
        <v>43518.25</v>
      </c>
      <c r="P773" t="b">
        <v>0</v>
      </c>
      <c r="Q773" t="b">
        <v>0</v>
      </c>
      <c r="R773" t="s">
        <v>33</v>
      </c>
      <c r="S773" s="7" t="s">
        <v>2038</v>
      </c>
      <c r="T773" t="s">
        <v>2039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4">
        <f t="shared" si="48"/>
        <v>1.1335962566844919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9"/>
        <v>43505.25</v>
      </c>
      <c r="O774" s="11">
        <f t="shared" si="50"/>
        <v>43509.25</v>
      </c>
      <c r="P774" t="b">
        <v>0</v>
      </c>
      <c r="Q774" t="b">
        <v>0</v>
      </c>
      <c r="R774" t="s">
        <v>60</v>
      </c>
      <c r="S774" s="7" t="s">
        <v>2034</v>
      </c>
      <c r="T774" t="s">
        <v>2044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4">
        <f t="shared" si="48"/>
        <v>1.9055555555555554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9"/>
        <v>42838.208333333328</v>
      </c>
      <c r="O775" s="11">
        <f t="shared" si="50"/>
        <v>42848.208333333328</v>
      </c>
      <c r="P775" t="b">
        <v>0</v>
      </c>
      <c r="Q775" t="b">
        <v>0</v>
      </c>
      <c r="R775" t="s">
        <v>33</v>
      </c>
      <c r="S775" s="7" t="s">
        <v>2038</v>
      </c>
      <c r="T775" t="s">
        <v>2039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4">
        <f t="shared" si="48"/>
        <v>1.355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9"/>
        <v>42513.208333333328</v>
      </c>
      <c r="O776" s="11">
        <f t="shared" si="50"/>
        <v>42554.208333333328</v>
      </c>
      <c r="P776" t="b">
        <v>0</v>
      </c>
      <c r="Q776" t="b">
        <v>0</v>
      </c>
      <c r="R776" t="s">
        <v>28</v>
      </c>
      <c r="S776" s="7" t="s">
        <v>2036</v>
      </c>
      <c r="T776" t="s">
        <v>2037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4">
        <f t="shared" si="48"/>
        <v>0.10297872340425532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9"/>
        <v>41949.25</v>
      </c>
      <c r="O777" s="11">
        <f t="shared" si="50"/>
        <v>41959.25</v>
      </c>
      <c r="P777" t="b">
        <v>0</v>
      </c>
      <c r="Q777" t="b">
        <v>0</v>
      </c>
      <c r="R777" t="s">
        <v>23</v>
      </c>
      <c r="S777" s="7" t="s">
        <v>2034</v>
      </c>
      <c r="T777" t="s">
        <v>2035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4">
        <f t="shared" si="48"/>
        <v>0.65544223826714798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9"/>
        <v>43650.208333333328</v>
      </c>
      <c r="O778" s="11">
        <f t="shared" si="50"/>
        <v>43668.208333333328</v>
      </c>
      <c r="P778" t="b">
        <v>0</v>
      </c>
      <c r="Q778" t="b">
        <v>0</v>
      </c>
      <c r="R778" t="s">
        <v>33</v>
      </c>
      <c r="S778" s="7" t="s">
        <v>2038</v>
      </c>
      <c r="T778" t="s">
        <v>2039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4">
        <f t="shared" si="48"/>
        <v>0.49026652452025588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9"/>
        <v>40809.208333333336</v>
      </c>
      <c r="O779" s="11">
        <f t="shared" si="50"/>
        <v>40838.208333333336</v>
      </c>
      <c r="P779" t="b">
        <v>0</v>
      </c>
      <c r="Q779" t="b">
        <v>0</v>
      </c>
      <c r="R779" t="s">
        <v>33</v>
      </c>
      <c r="S779" s="7" t="s">
        <v>2038</v>
      </c>
      <c r="T779" t="s">
        <v>2039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4">
        <f t="shared" si="48"/>
        <v>7.8792307692307695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9"/>
        <v>40768.208333333336</v>
      </c>
      <c r="O780" s="11">
        <f t="shared" si="50"/>
        <v>40773.208333333336</v>
      </c>
      <c r="P780" t="b">
        <v>0</v>
      </c>
      <c r="Q780" t="b">
        <v>0</v>
      </c>
      <c r="R780" t="s">
        <v>71</v>
      </c>
      <c r="S780" s="7" t="s">
        <v>2040</v>
      </c>
      <c r="T780" t="s">
        <v>2048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4">
        <f t="shared" si="48"/>
        <v>0.80306347746090156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9"/>
        <v>42230.208333333328</v>
      </c>
      <c r="O781" s="11">
        <f t="shared" si="50"/>
        <v>42239.208333333328</v>
      </c>
      <c r="P781" t="b">
        <v>0</v>
      </c>
      <c r="Q781" t="b">
        <v>1</v>
      </c>
      <c r="R781" t="s">
        <v>33</v>
      </c>
      <c r="S781" s="7" t="s">
        <v>2038</v>
      </c>
      <c r="T781" t="s">
        <v>2039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4">
        <f t="shared" si="48"/>
        <v>1.0629411764705883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9"/>
        <v>42573.208333333328</v>
      </c>
      <c r="O782" s="11">
        <f t="shared" si="50"/>
        <v>42592.208333333328</v>
      </c>
      <c r="P782" t="b">
        <v>0</v>
      </c>
      <c r="Q782" t="b">
        <v>1</v>
      </c>
      <c r="R782" t="s">
        <v>53</v>
      </c>
      <c r="S782" s="7" t="s">
        <v>2040</v>
      </c>
      <c r="T782" t="s">
        <v>2043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4">
        <f t="shared" si="48"/>
        <v>0.50735632183908042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9"/>
        <v>40482.208333333336</v>
      </c>
      <c r="O783" s="11">
        <f t="shared" si="50"/>
        <v>40533.25</v>
      </c>
      <c r="P783" t="b">
        <v>0</v>
      </c>
      <c r="Q783" t="b">
        <v>0</v>
      </c>
      <c r="R783" t="s">
        <v>33</v>
      </c>
      <c r="S783" s="7" t="s">
        <v>2038</v>
      </c>
      <c r="T783" t="s">
        <v>2039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4">
        <f t="shared" si="48"/>
        <v>2.153137254901961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9"/>
        <v>40603.25</v>
      </c>
      <c r="O784" s="11">
        <f t="shared" si="50"/>
        <v>40631.208333333336</v>
      </c>
      <c r="P784" t="b">
        <v>0</v>
      </c>
      <c r="Q784" t="b">
        <v>1</v>
      </c>
      <c r="R784" t="s">
        <v>71</v>
      </c>
      <c r="S784" s="7" t="s">
        <v>2040</v>
      </c>
      <c r="T784" t="s">
        <v>2048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4">
        <f t="shared" si="48"/>
        <v>1.4122972972972974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9"/>
        <v>41625.25</v>
      </c>
      <c r="O785" s="11">
        <f t="shared" si="50"/>
        <v>41632.25</v>
      </c>
      <c r="P785" t="b">
        <v>0</v>
      </c>
      <c r="Q785" t="b">
        <v>0</v>
      </c>
      <c r="R785" t="s">
        <v>23</v>
      </c>
      <c r="S785" s="7" t="s">
        <v>2034</v>
      </c>
      <c r="T785" t="s">
        <v>2035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4">
        <f t="shared" si="48"/>
        <v>1.1533745781777278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9"/>
        <v>42435.25</v>
      </c>
      <c r="O786" s="11">
        <f t="shared" si="50"/>
        <v>42446.208333333328</v>
      </c>
      <c r="P786" t="b">
        <v>0</v>
      </c>
      <c r="Q786" t="b">
        <v>0</v>
      </c>
      <c r="R786" t="s">
        <v>28</v>
      </c>
      <c r="S786" s="7" t="s">
        <v>2036</v>
      </c>
      <c r="T786" t="s">
        <v>2037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4">
        <f t="shared" si="48"/>
        <v>1.9311940298507462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9"/>
        <v>43582.208333333328</v>
      </c>
      <c r="O787" s="11">
        <f t="shared" si="50"/>
        <v>43616.208333333328</v>
      </c>
      <c r="P787" t="b">
        <v>0</v>
      </c>
      <c r="Q787" t="b">
        <v>1</v>
      </c>
      <c r="R787" t="s">
        <v>71</v>
      </c>
      <c r="S787" s="7" t="s">
        <v>2040</v>
      </c>
      <c r="T787" t="s">
        <v>2048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4">
        <f t="shared" si="48"/>
        <v>7.2973333333333334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9"/>
        <v>43186.208333333328</v>
      </c>
      <c r="O788" s="11">
        <f t="shared" si="50"/>
        <v>43193.208333333328</v>
      </c>
      <c r="P788" t="b">
        <v>0</v>
      </c>
      <c r="Q788" t="b">
        <v>1</v>
      </c>
      <c r="R788" t="s">
        <v>159</v>
      </c>
      <c r="S788" s="7" t="s">
        <v>2034</v>
      </c>
      <c r="T788" t="s">
        <v>2057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4">
        <f t="shared" si="48"/>
        <v>0.99663398692810456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9"/>
        <v>40684.208333333336</v>
      </c>
      <c r="O789" s="11">
        <f t="shared" si="50"/>
        <v>40693.208333333336</v>
      </c>
      <c r="P789" t="b">
        <v>0</v>
      </c>
      <c r="Q789" t="b">
        <v>0</v>
      </c>
      <c r="R789" t="s">
        <v>23</v>
      </c>
      <c r="S789" s="7" t="s">
        <v>2034</v>
      </c>
      <c r="T789" t="s">
        <v>2035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4">
        <f t="shared" si="48"/>
        <v>0.88166666666666671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9"/>
        <v>41202.208333333336</v>
      </c>
      <c r="O790" s="11">
        <f t="shared" si="50"/>
        <v>41223.25</v>
      </c>
      <c r="P790" t="b">
        <v>0</v>
      </c>
      <c r="Q790" t="b">
        <v>0</v>
      </c>
      <c r="R790" t="s">
        <v>71</v>
      </c>
      <c r="S790" s="7" t="s">
        <v>2040</v>
      </c>
      <c r="T790" t="s">
        <v>2048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4">
        <f t="shared" si="48"/>
        <v>0.37233333333333335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9"/>
        <v>41786.208333333336</v>
      </c>
      <c r="O791" s="11">
        <f t="shared" si="50"/>
        <v>41823.208333333336</v>
      </c>
      <c r="P791" t="b">
        <v>0</v>
      </c>
      <c r="Q791" t="b">
        <v>0</v>
      </c>
      <c r="R791" t="s">
        <v>33</v>
      </c>
      <c r="S791" s="7" t="s">
        <v>2038</v>
      </c>
      <c r="T791" t="s">
        <v>2039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4">
        <f t="shared" si="48"/>
        <v>0.30540075309306081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9"/>
        <v>40223.25</v>
      </c>
      <c r="O792" s="11">
        <f t="shared" si="50"/>
        <v>40229.25</v>
      </c>
      <c r="P792" t="b">
        <v>0</v>
      </c>
      <c r="Q792" t="b">
        <v>0</v>
      </c>
      <c r="R792" t="s">
        <v>33</v>
      </c>
      <c r="S792" s="7" t="s">
        <v>2038</v>
      </c>
      <c r="T792" t="s">
        <v>2039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4">
        <f t="shared" si="48"/>
        <v>0.25714285714285712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9"/>
        <v>42715.25</v>
      </c>
      <c r="O793" s="11">
        <f t="shared" si="50"/>
        <v>42731.25</v>
      </c>
      <c r="P793" t="b">
        <v>0</v>
      </c>
      <c r="Q793" t="b">
        <v>0</v>
      </c>
      <c r="R793" t="s">
        <v>17</v>
      </c>
      <c r="S793" s="7" t="s">
        <v>2032</v>
      </c>
      <c r="T793" t="s">
        <v>2033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4">
        <f t="shared" si="48"/>
        <v>0.34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9"/>
        <v>41451.208333333336</v>
      </c>
      <c r="O794" s="11">
        <f t="shared" si="50"/>
        <v>41479.208333333336</v>
      </c>
      <c r="P794" t="b">
        <v>0</v>
      </c>
      <c r="Q794" t="b">
        <v>1</v>
      </c>
      <c r="R794" t="s">
        <v>33</v>
      </c>
      <c r="S794" s="7" t="s">
        <v>2038</v>
      </c>
      <c r="T794" t="s">
        <v>2039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4">
        <f t="shared" si="48"/>
        <v>11.859090909090909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9"/>
        <v>41450.208333333336</v>
      </c>
      <c r="O795" s="11">
        <f t="shared" si="50"/>
        <v>41454.208333333336</v>
      </c>
      <c r="P795" t="b">
        <v>0</v>
      </c>
      <c r="Q795" t="b">
        <v>0</v>
      </c>
      <c r="R795" t="s">
        <v>68</v>
      </c>
      <c r="S795" s="7" t="s">
        <v>2046</v>
      </c>
      <c r="T795" t="s">
        <v>2047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4">
        <f t="shared" si="48"/>
        <v>1.2539393939393939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9"/>
        <v>43091.25</v>
      </c>
      <c r="O796" s="11">
        <f t="shared" si="50"/>
        <v>43103.25</v>
      </c>
      <c r="P796" t="b">
        <v>0</v>
      </c>
      <c r="Q796" t="b">
        <v>0</v>
      </c>
      <c r="R796" t="s">
        <v>23</v>
      </c>
      <c r="S796" s="7" t="s">
        <v>2034</v>
      </c>
      <c r="T796" t="s">
        <v>2035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4">
        <f t="shared" si="48"/>
        <v>0.14394366197183098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9"/>
        <v>42675.208333333328</v>
      </c>
      <c r="O797" s="11">
        <f t="shared" si="50"/>
        <v>42678.208333333328</v>
      </c>
      <c r="P797" t="b">
        <v>0</v>
      </c>
      <c r="Q797" t="b">
        <v>0</v>
      </c>
      <c r="R797" t="s">
        <v>53</v>
      </c>
      <c r="S797" s="7" t="s">
        <v>2040</v>
      </c>
      <c r="T797" t="s">
        <v>2043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4">
        <f t="shared" si="48"/>
        <v>0.54807692307692313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9"/>
        <v>41859.208333333336</v>
      </c>
      <c r="O798" s="11">
        <f t="shared" si="50"/>
        <v>41866.208333333336</v>
      </c>
      <c r="P798" t="b">
        <v>0</v>
      </c>
      <c r="Q798" t="b">
        <v>1</v>
      </c>
      <c r="R798" t="s">
        <v>292</v>
      </c>
      <c r="S798" s="7" t="s">
        <v>2049</v>
      </c>
      <c r="T798" t="s">
        <v>2060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4">
        <f t="shared" si="48"/>
        <v>1.0963157894736841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9"/>
        <v>43464.25</v>
      </c>
      <c r="O799" s="11">
        <f t="shared" si="50"/>
        <v>43487.25</v>
      </c>
      <c r="P799" t="b">
        <v>0</v>
      </c>
      <c r="Q799" t="b">
        <v>0</v>
      </c>
      <c r="R799" t="s">
        <v>28</v>
      </c>
      <c r="S799" s="7" t="s">
        <v>2036</v>
      </c>
      <c r="T799" t="s">
        <v>2037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4">
        <f t="shared" si="48"/>
        <v>1.8847058823529412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9"/>
        <v>41060.208333333336</v>
      </c>
      <c r="O800" s="11">
        <f t="shared" si="50"/>
        <v>41088.208333333336</v>
      </c>
      <c r="P800" t="b">
        <v>0</v>
      </c>
      <c r="Q800" t="b">
        <v>1</v>
      </c>
      <c r="R800" t="s">
        <v>33</v>
      </c>
      <c r="S800" s="7" t="s">
        <v>2038</v>
      </c>
      <c r="T800" t="s">
        <v>2039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4">
        <f t="shared" si="48"/>
        <v>0.87008284023668636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9"/>
        <v>42399.25</v>
      </c>
      <c r="O801" s="11">
        <f t="shared" si="50"/>
        <v>42403.25</v>
      </c>
      <c r="P801" t="b">
        <v>0</v>
      </c>
      <c r="Q801" t="b">
        <v>0</v>
      </c>
      <c r="R801" t="s">
        <v>33</v>
      </c>
      <c r="S801" s="7" t="s">
        <v>2038</v>
      </c>
      <c r="T801" t="s">
        <v>2039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4">
        <f t="shared" si="48"/>
        <v>0.01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9"/>
        <v>42167.208333333328</v>
      </c>
      <c r="O802" s="11">
        <f t="shared" si="50"/>
        <v>42171.208333333328</v>
      </c>
      <c r="P802" t="b">
        <v>0</v>
      </c>
      <c r="Q802" t="b">
        <v>0</v>
      </c>
      <c r="R802" t="s">
        <v>23</v>
      </c>
      <c r="S802" s="7" t="s">
        <v>2034</v>
      </c>
      <c r="T802" t="s">
        <v>2035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4">
        <f t="shared" si="48"/>
        <v>2.0291304347826089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9"/>
        <v>43830.25</v>
      </c>
      <c r="O803" s="11">
        <f t="shared" si="50"/>
        <v>43852.25</v>
      </c>
      <c r="P803" t="b">
        <v>0</v>
      </c>
      <c r="Q803" t="b">
        <v>1</v>
      </c>
      <c r="R803" t="s">
        <v>122</v>
      </c>
      <c r="S803" s="7" t="s">
        <v>2053</v>
      </c>
      <c r="T803" t="s">
        <v>2054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4">
        <f t="shared" si="48"/>
        <v>1.9703225806451612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9"/>
        <v>43650.208333333328</v>
      </c>
      <c r="O804" s="11">
        <f t="shared" si="50"/>
        <v>43652.208333333328</v>
      </c>
      <c r="P804" t="b">
        <v>0</v>
      </c>
      <c r="Q804" t="b">
        <v>0</v>
      </c>
      <c r="R804" t="s">
        <v>122</v>
      </c>
      <c r="S804" s="7" t="s">
        <v>2053</v>
      </c>
      <c r="T804" t="s">
        <v>2054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4">
        <f t="shared" si="48"/>
        <v>1.07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9"/>
        <v>43492.25</v>
      </c>
      <c r="O805" s="11">
        <f t="shared" si="50"/>
        <v>43526.25</v>
      </c>
      <c r="P805" t="b">
        <v>0</v>
      </c>
      <c r="Q805" t="b">
        <v>0</v>
      </c>
      <c r="R805" t="s">
        <v>33</v>
      </c>
      <c r="S805" s="7" t="s">
        <v>2038</v>
      </c>
      <c r="T805" t="s">
        <v>2039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4">
        <f t="shared" si="48"/>
        <v>2.6873076923076922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9"/>
        <v>43102.25</v>
      </c>
      <c r="O806" s="11">
        <f t="shared" si="50"/>
        <v>43122.25</v>
      </c>
      <c r="P806" t="b">
        <v>0</v>
      </c>
      <c r="Q806" t="b">
        <v>0</v>
      </c>
      <c r="R806" t="s">
        <v>23</v>
      </c>
      <c r="S806" s="7" t="s">
        <v>2034</v>
      </c>
      <c r="T806" t="s">
        <v>2035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4">
        <f t="shared" si="48"/>
        <v>0.50845360824742269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9"/>
        <v>41958.25</v>
      </c>
      <c r="O807" s="11">
        <f t="shared" si="50"/>
        <v>42009.25</v>
      </c>
      <c r="P807" t="b">
        <v>0</v>
      </c>
      <c r="Q807" t="b">
        <v>0</v>
      </c>
      <c r="R807" t="s">
        <v>42</v>
      </c>
      <c r="S807" s="7" t="s">
        <v>2040</v>
      </c>
      <c r="T807" t="s">
        <v>2041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4">
        <f t="shared" si="48"/>
        <v>11.802857142857142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9"/>
        <v>40973.25</v>
      </c>
      <c r="O808" s="11">
        <f t="shared" si="50"/>
        <v>40997.208333333336</v>
      </c>
      <c r="P808" t="b">
        <v>0</v>
      </c>
      <c r="Q808" t="b">
        <v>1</v>
      </c>
      <c r="R808" t="s">
        <v>53</v>
      </c>
      <c r="S808" s="7" t="s">
        <v>2040</v>
      </c>
      <c r="T808" t="s">
        <v>2043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4">
        <f t="shared" si="48"/>
        <v>2.64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9"/>
        <v>43753.208333333328</v>
      </c>
      <c r="O809" s="11">
        <f t="shared" si="50"/>
        <v>43797.25</v>
      </c>
      <c r="P809" t="b">
        <v>0</v>
      </c>
      <c r="Q809" t="b">
        <v>1</v>
      </c>
      <c r="R809" t="s">
        <v>33</v>
      </c>
      <c r="S809" s="7" t="s">
        <v>2038</v>
      </c>
      <c r="T809" t="s">
        <v>2039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4">
        <f t="shared" si="48"/>
        <v>0.30442307692307691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9"/>
        <v>42507.208333333328</v>
      </c>
      <c r="O810" s="11">
        <f t="shared" si="50"/>
        <v>42524.208333333328</v>
      </c>
      <c r="P810" t="b">
        <v>0</v>
      </c>
      <c r="Q810" t="b">
        <v>0</v>
      </c>
      <c r="R810" t="s">
        <v>17</v>
      </c>
      <c r="S810" s="7" t="s">
        <v>2032</v>
      </c>
      <c r="T810" t="s">
        <v>2033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4">
        <f t="shared" si="48"/>
        <v>0.62880681818181816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9"/>
        <v>41135.208333333336</v>
      </c>
      <c r="O811" s="11">
        <f t="shared" si="50"/>
        <v>41136.208333333336</v>
      </c>
      <c r="P811" t="b">
        <v>0</v>
      </c>
      <c r="Q811" t="b">
        <v>0</v>
      </c>
      <c r="R811" t="s">
        <v>42</v>
      </c>
      <c r="S811" s="7" t="s">
        <v>2040</v>
      </c>
      <c r="T811" t="s">
        <v>2041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4">
        <f t="shared" si="48"/>
        <v>1.9312499999999999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9"/>
        <v>43067.25</v>
      </c>
      <c r="O812" s="11">
        <f t="shared" si="50"/>
        <v>43077.25</v>
      </c>
      <c r="P812" t="b">
        <v>0</v>
      </c>
      <c r="Q812" t="b">
        <v>1</v>
      </c>
      <c r="R812" t="s">
        <v>33</v>
      </c>
      <c r="S812" s="7" t="s">
        <v>2038</v>
      </c>
      <c r="T812" t="s">
        <v>2039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4">
        <f t="shared" si="48"/>
        <v>0.77102702702702708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9"/>
        <v>42378.25</v>
      </c>
      <c r="O813" s="11">
        <f t="shared" si="50"/>
        <v>42380.25</v>
      </c>
      <c r="P813" t="b">
        <v>0</v>
      </c>
      <c r="Q813" t="b">
        <v>1</v>
      </c>
      <c r="R813" t="s">
        <v>89</v>
      </c>
      <c r="S813" s="7" t="s">
        <v>2049</v>
      </c>
      <c r="T813" t="s">
        <v>2050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4">
        <f t="shared" si="48"/>
        <v>2.2552763819095478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9"/>
        <v>43206.208333333328</v>
      </c>
      <c r="O814" s="11">
        <f t="shared" si="50"/>
        <v>43211.208333333328</v>
      </c>
      <c r="P814" t="b">
        <v>0</v>
      </c>
      <c r="Q814" t="b">
        <v>0</v>
      </c>
      <c r="R814" t="s">
        <v>68</v>
      </c>
      <c r="S814" s="7" t="s">
        <v>2046</v>
      </c>
      <c r="T814" t="s">
        <v>2047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4">
        <f t="shared" si="48"/>
        <v>2.3940625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9"/>
        <v>41148.208333333336</v>
      </c>
      <c r="O815" s="11">
        <f t="shared" si="50"/>
        <v>41158.208333333336</v>
      </c>
      <c r="P815" t="b">
        <v>0</v>
      </c>
      <c r="Q815" t="b">
        <v>0</v>
      </c>
      <c r="R815" t="s">
        <v>89</v>
      </c>
      <c r="S815" s="7" t="s">
        <v>2049</v>
      </c>
      <c r="T815" t="s">
        <v>2050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4">
        <f t="shared" si="48"/>
        <v>0.921875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9"/>
        <v>42517.208333333328</v>
      </c>
      <c r="O816" s="11">
        <f t="shared" si="50"/>
        <v>42519.208333333328</v>
      </c>
      <c r="P816" t="b">
        <v>0</v>
      </c>
      <c r="Q816" t="b">
        <v>1</v>
      </c>
      <c r="R816" t="s">
        <v>23</v>
      </c>
      <c r="S816" s="7" t="s">
        <v>2034</v>
      </c>
      <c r="T816" t="s">
        <v>2035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4">
        <f t="shared" si="48"/>
        <v>1.3023333333333333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9"/>
        <v>43068.25</v>
      </c>
      <c r="O817" s="11">
        <f t="shared" si="50"/>
        <v>43094.25</v>
      </c>
      <c r="P817" t="b">
        <v>0</v>
      </c>
      <c r="Q817" t="b">
        <v>0</v>
      </c>
      <c r="R817" t="s">
        <v>23</v>
      </c>
      <c r="S817" s="7" t="s">
        <v>2034</v>
      </c>
      <c r="T817" t="s">
        <v>2035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4">
        <f t="shared" si="48"/>
        <v>6.1521739130434785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9"/>
        <v>41680.25</v>
      </c>
      <c r="O818" s="11">
        <f t="shared" si="50"/>
        <v>41682.25</v>
      </c>
      <c r="P818" t="b">
        <v>1</v>
      </c>
      <c r="Q818" t="b">
        <v>1</v>
      </c>
      <c r="R818" t="s">
        <v>33</v>
      </c>
      <c r="S818" s="7" t="s">
        <v>2038</v>
      </c>
      <c r="T818" t="s">
        <v>2039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4">
        <f t="shared" si="48"/>
        <v>3.687953216374269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9"/>
        <v>43589.208333333328</v>
      </c>
      <c r="O819" s="11">
        <f t="shared" si="50"/>
        <v>43617.208333333328</v>
      </c>
      <c r="P819" t="b">
        <v>0</v>
      </c>
      <c r="Q819" t="b">
        <v>1</v>
      </c>
      <c r="R819" t="s">
        <v>68</v>
      </c>
      <c r="S819" s="7" t="s">
        <v>2046</v>
      </c>
      <c r="T819" t="s">
        <v>2047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4">
        <f t="shared" si="48"/>
        <v>10.948571428571428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9"/>
        <v>43486.25</v>
      </c>
      <c r="O820" s="11">
        <f t="shared" si="50"/>
        <v>43499.25</v>
      </c>
      <c r="P820" t="b">
        <v>0</v>
      </c>
      <c r="Q820" t="b">
        <v>1</v>
      </c>
      <c r="R820" t="s">
        <v>33</v>
      </c>
      <c r="S820" s="7" t="s">
        <v>2038</v>
      </c>
      <c r="T820" t="s">
        <v>2039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4">
        <f t="shared" si="48"/>
        <v>0.50662921348314605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9"/>
        <v>41237.25</v>
      </c>
      <c r="O821" s="11">
        <f t="shared" si="50"/>
        <v>41252.25</v>
      </c>
      <c r="P821" t="b">
        <v>1</v>
      </c>
      <c r="Q821" t="b">
        <v>0</v>
      </c>
      <c r="R821" t="s">
        <v>89</v>
      </c>
      <c r="S821" s="7" t="s">
        <v>2049</v>
      </c>
      <c r="T821" t="s">
        <v>2050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4">
        <f t="shared" si="48"/>
        <v>8.0060000000000002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9"/>
        <v>43310.208333333328</v>
      </c>
      <c r="O822" s="11">
        <f t="shared" si="50"/>
        <v>43323.208333333328</v>
      </c>
      <c r="P822" t="b">
        <v>0</v>
      </c>
      <c r="Q822" t="b">
        <v>1</v>
      </c>
      <c r="R822" t="s">
        <v>23</v>
      </c>
      <c r="S822" s="7" t="s">
        <v>2034</v>
      </c>
      <c r="T822" t="s">
        <v>2035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4">
        <f t="shared" si="48"/>
        <v>2.9128571428571428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9"/>
        <v>42794.25</v>
      </c>
      <c r="O823" s="11">
        <f t="shared" si="50"/>
        <v>42807.208333333328</v>
      </c>
      <c r="P823" t="b">
        <v>0</v>
      </c>
      <c r="Q823" t="b">
        <v>0</v>
      </c>
      <c r="R823" t="s">
        <v>42</v>
      </c>
      <c r="S823" s="7" t="s">
        <v>2040</v>
      </c>
      <c r="T823" t="s">
        <v>2041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4">
        <f t="shared" si="48"/>
        <v>3.4996666666666667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9"/>
        <v>41698.25</v>
      </c>
      <c r="O824" s="11">
        <f t="shared" si="50"/>
        <v>41715.208333333336</v>
      </c>
      <c r="P824" t="b">
        <v>0</v>
      </c>
      <c r="Q824" t="b">
        <v>0</v>
      </c>
      <c r="R824" t="s">
        <v>23</v>
      </c>
      <c r="S824" s="7" t="s">
        <v>2034</v>
      </c>
      <c r="T824" t="s">
        <v>2035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4">
        <f t="shared" si="48"/>
        <v>3.5707317073170732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9"/>
        <v>41892.208333333336</v>
      </c>
      <c r="O825" s="11">
        <f t="shared" si="50"/>
        <v>41917.208333333336</v>
      </c>
      <c r="P825" t="b">
        <v>1</v>
      </c>
      <c r="Q825" t="b">
        <v>1</v>
      </c>
      <c r="R825" t="s">
        <v>23</v>
      </c>
      <c r="S825" s="7" t="s">
        <v>2034</v>
      </c>
      <c r="T825" t="s">
        <v>2035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4">
        <f t="shared" si="48"/>
        <v>1.2648941176470587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9"/>
        <v>40348.208333333336</v>
      </c>
      <c r="O826" s="11">
        <f t="shared" si="50"/>
        <v>40380.208333333336</v>
      </c>
      <c r="P826" t="b">
        <v>0</v>
      </c>
      <c r="Q826" t="b">
        <v>1</v>
      </c>
      <c r="R826" t="s">
        <v>68</v>
      </c>
      <c r="S826" s="7" t="s">
        <v>2046</v>
      </c>
      <c r="T826" t="s">
        <v>2047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4">
        <f t="shared" si="48"/>
        <v>3.875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9"/>
        <v>42941.208333333328</v>
      </c>
      <c r="O827" s="11">
        <f t="shared" si="50"/>
        <v>42953.208333333328</v>
      </c>
      <c r="P827" t="b">
        <v>0</v>
      </c>
      <c r="Q827" t="b">
        <v>0</v>
      </c>
      <c r="R827" t="s">
        <v>100</v>
      </c>
      <c r="S827" s="7" t="s">
        <v>2040</v>
      </c>
      <c r="T827" t="s">
        <v>2051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4">
        <f t="shared" si="48"/>
        <v>4.5703571428571426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9"/>
        <v>40525.25</v>
      </c>
      <c r="O828" s="11">
        <f t="shared" si="50"/>
        <v>40553.25</v>
      </c>
      <c r="P828" t="b">
        <v>0</v>
      </c>
      <c r="Q828" t="b">
        <v>1</v>
      </c>
      <c r="R828" t="s">
        <v>33</v>
      </c>
      <c r="S828" s="7" t="s">
        <v>2038</v>
      </c>
      <c r="T828" t="s">
        <v>2039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4">
        <f t="shared" si="48"/>
        <v>2.6669565217391304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9"/>
        <v>40666.208333333336</v>
      </c>
      <c r="O829" s="11">
        <f t="shared" si="50"/>
        <v>40678.208333333336</v>
      </c>
      <c r="P829" t="b">
        <v>0</v>
      </c>
      <c r="Q829" t="b">
        <v>1</v>
      </c>
      <c r="R829" t="s">
        <v>53</v>
      </c>
      <c r="S829" s="7" t="s">
        <v>2040</v>
      </c>
      <c r="T829" t="s">
        <v>2043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4">
        <f t="shared" si="48"/>
        <v>0.69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9"/>
        <v>43340.208333333328</v>
      </c>
      <c r="O830" s="11">
        <f t="shared" si="50"/>
        <v>43365.208333333328</v>
      </c>
      <c r="P830" t="b">
        <v>0</v>
      </c>
      <c r="Q830" t="b">
        <v>0</v>
      </c>
      <c r="R830" t="s">
        <v>33</v>
      </c>
      <c r="S830" s="7" t="s">
        <v>2038</v>
      </c>
      <c r="T830" t="s">
        <v>2039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4">
        <f t="shared" si="48"/>
        <v>0.51343749999999999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9"/>
        <v>42164.208333333328</v>
      </c>
      <c r="O831" s="11">
        <f t="shared" si="50"/>
        <v>42179.208333333328</v>
      </c>
      <c r="P831" t="b">
        <v>0</v>
      </c>
      <c r="Q831" t="b">
        <v>0</v>
      </c>
      <c r="R831" t="s">
        <v>33</v>
      </c>
      <c r="S831" s="7" t="s">
        <v>2038</v>
      </c>
      <c r="T831" t="s">
        <v>2039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4">
        <f t="shared" si="48"/>
        <v>1.1710526315789473E-2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9"/>
        <v>43103.25</v>
      </c>
      <c r="O832" s="11">
        <f t="shared" si="50"/>
        <v>43162.25</v>
      </c>
      <c r="P832" t="b">
        <v>0</v>
      </c>
      <c r="Q832" t="b">
        <v>0</v>
      </c>
      <c r="R832" t="s">
        <v>33</v>
      </c>
      <c r="S832" s="7" t="s">
        <v>2038</v>
      </c>
      <c r="T832" t="s">
        <v>2039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4">
        <f t="shared" si="48"/>
        <v>1.089773429454171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9"/>
        <v>40994.208333333336</v>
      </c>
      <c r="O833" s="11">
        <f t="shared" si="50"/>
        <v>41028.208333333336</v>
      </c>
      <c r="P833" t="b">
        <v>0</v>
      </c>
      <c r="Q833" t="b">
        <v>0</v>
      </c>
      <c r="R833" t="s">
        <v>122</v>
      </c>
      <c r="S833" s="7" t="s">
        <v>2053</v>
      </c>
      <c r="T833" t="s">
        <v>2054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4">
        <f t="shared" si="48"/>
        <v>3.1517592592592591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49"/>
        <v>42299.208333333328</v>
      </c>
      <c r="O834" s="11">
        <f t="shared" si="50"/>
        <v>42333.25</v>
      </c>
      <c r="P834" t="b">
        <v>1</v>
      </c>
      <c r="Q834" t="b">
        <v>0</v>
      </c>
      <c r="R834" t="s">
        <v>206</v>
      </c>
      <c r="S834" s="7" t="s">
        <v>2046</v>
      </c>
      <c r="T834" t="s">
        <v>2058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4">
        <f t="shared" ref="G835:G898" si="52">E835/D835</f>
        <v>1.5769117647058823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3">(((L835/60)/60)/24)+DATE(1970,1,1)</f>
        <v>40588.25</v>
      </c>
      <c r="O835" s="11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s="7" t="s">
        <v>2046</v>
      </c>
      <c r="T835" t="s">
        <v>2058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4">
        <f t="shared" si="52"/>
        <v>1.5380821917808218</v>
      </c>
      <c r="H836">
        <v>119</v>
      </c>
      <c r="I836" s="5">
        <f t="shared" si="5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3"/>
        <v>41448.208333333336</v>
      </c>
      <c r="O836" s="11">
        <f t="shared" si="54"/>
        <v>41454.208333333336</v>
      </c>
      <c r="P836" t="b">
        <v>0</v>
      </c>
      <c r="Q836" t="b">
        <v>0</v>
      </c>
      <c r="R836" t="s">
        <v>33</v>
      </c>
      <c r="S836" s="7" t="s">
        <v>2038</v>
      </c>
      <c r="T836" t="s">
        <v>2039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4">
        <f t="shared" si="52"/>
        <v>0.89738979118329465</v>
      </c>
      <c r="H837">
        <v>1758</v>
      </c>
      <c r="I837" s="5">
        <f t="shared" ref="I837:I900" si="55"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3"/>
        <v>42063.25</v>
      </c>
      <c r="O837" s="11">
        <f t="shared" si="54"/>
        <v>42069.25</v>
      </c>
      <c r="P837" t="b">
        <v>0</v>
      </c>
      <c r="Q837" t="b">
        <v>0</v>
      </c>
      <c r="R837" t="s">
        <v>28</v>
      </c>
      <c r="S837" s="7" t="s">
        <v>2036</v>
      </c>
      <c r="T837" t="s">
        <v>2037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4">
        <f t="shared" si="52"/>
        <v>0.75135802469135804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3"/>
        <v>40214.25</v>
      </c>
      <c r="O838" s="11">
        <f t="shared" si="54"/>
        <v>40225.25</v>
      </c>
      <c r="P838" t="b">
        <v>0</v>
      </c>
      <c r="Q838" t="b">
        <v>0</v>
      </c>
      <c r="R838" t="s">
        <v>60</v>
      </c>
      <c r="S838" s="7" t="s">
        <v>2034</v>
      </c>
      <c r="T838" t="s">
        <v>2044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4">
        <f t="shared" si="52"/>
        <v>8.5288135593220336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3"/>
        <v>40629.208333333336</v>
      </c>
      <c r="O839" s="11">
        <f t="shared" si="54"/>
        <v>40683.208333333336</v>
      </c>
      <c r="P839" t="b">
        <v>0</v>
      </c>
      <c r="Q839" t="b">
        <v>0</v>
      </c>
      <c r="R839" t="s">
        <v>159</v>
      </c>
      <c r="S839" s="7" t="s">
        <v>2034</v>
      </c>
      <c r="T839" t="s">
        <v>2057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4">
        <f t="shared" si="52"/>
        <v>1.3890625000000001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3"/>
        <v>43370.208333333328</v>
      </c>
      <c r="O840" s="11">
        <f t="shared" si="54"/>
        <v>43379.208333333328</v>
      </c>
      <c r="P840" t="b">
        <v>0</v>
      </c>
      <c r="Q840" t="b">
        <v>0</v>
      </c>
      <c r="R840" t="s">
        <v>33</v>
      </c>
      <c r="S840" s="7" t="s">
        <v>2038</v>
      </c>
      <c r="T840" t="s">
        <v>2039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4">
        <f t="shared" si="52"/>
        <v>1.9018181818181819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3"/>
        <v>41715.208333333336</v>
      </c>
      <c r="O841" s="11">
        <f t="shared" si="54"/>
        <v>41760.208333333336</v>
      </c>
      <c r="P841" t="b">
        <v>0</v>
      </c>
      <c r="Q841" t="b">
        <v>1</v>
      </c>
      <c r="R841" t="s">
        <v>42</v>
      </c>
      <c r="S841" s="7" t="s">
        <v>2040</v>
      </c>
      <c r="T841" t="s">
        <v>2041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4">
        <f t="shared" si="52"/>
        <v>1.0024333619948409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3"/>
        <v>41836.208333333336</v>
      </c>
      <c r="O842" s="11">
        <f t="shared" si="54"/>
        <v>41838.208333333336</v>
      </c>
      <c r="P842" t="b">
        <v>0</v>
      </c>
      <c r="Q842" t="b">
        <v>1</v>
      </c>
      <c r="R842" t="s">
        <v>33</v>
      </c>
      <c r="S842" s="7" t="s">
        <v>2038</v>
      </c>
      <c r="T842" t="s">
        <v>2039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4">
        <f t="shared" si="52"/>
        <v>1.4275824175824177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3"/>
        <v>42419.25</v>
      </c>
      <c r="O843" s="11">
        <f t="shared" si="54"/>
        <v>42435.25</v>
      </c>
      <c r="P843" t="b">
        <v>0</v>
      </c>
      <c r="Q843" t="b">
        <v>0</v>
      </c>
      <c r="R843" t="s">
        <v>28</v>
      </c>
      <c r="S843" s="7" t="s">
        <v>2036</v>
      </c>
      <c r="T843" t="s">
        <v>2037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4">
        <f t="shared" si="52"/>
        <v>5.6313333333333331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3"/>
        <v>43266.208333333328</v>
      </c>
      <c r="O844" s="11">
        <f t="shared" si="54"/>
        <v>43269.208333333328</v>
      </c>
      <c r="P844" t="b">
        <v>0</v>
      </c>
      <c r="Q844" t="b">
        <v>0</v>
      </c>
      <c r="R844" t="s">
        <v>65</v>
      </c>
      <c r="S844" s="7" t="s">
        <v>2036</v>
      </c>
      <c r="T844" t="s">
        <v>2045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4">
        <f t="shared" si="52"/>
        <v>0.30715909090909088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3"/>
        <v>43338.208333333328</v>
      </c>
      <c r="O845" s="11">
        <f t="shared" si="54"/>
        <v>43344.208333333328</v>
      </c>
      <c r="P845" t="b">
        <v>0</v>
      </c>
      <c r="Q845" t="b">
        <v>0</v>
      </c>
      <c r="R845" t="s">
        <v>122</v>
      </c>
      <c r="S845" s="7" t="s">
        <v>2053</v>
      </c>
      <c r="T845" t="s">
        <v>2054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4">
        <f t="shared" si="52"/>
        <v>0.99397727272727276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3"/>
        <v>40930.25</v>
      </c>
      <c r="O846" s="11">
        <f t="shared" si="54"/>
        <v>40933.25</v>
      </c>
      <c r="P846" t="b">
        <v>0</v>
      </c>
      <c r="Q846" t="b">
        <v>0</v>
      </c>
      <c r="R846" t="s">
        <v>42</v>
      </c>
      <c r="S846" s="7" t="s">
        <v>2040</v>
      </c>
      <c r="T846" t="s">
        <v>2041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4">
        <f t="shared" si="52"/>
        <v>1.9754935622317598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3"/>
        <v>43235.208333333328</v>
      </c>
      <c r="O847" s="11">
        <f t="shared" si="54"/>
        <v>43272.208333333328</v>
      </c>
      <c r="P847" t="b">
        <v>0</v>
      </c>
      <c r="Q847" t="b">
        <v>0</v>
      </c>
      <c r="R847" t="s">
        <v>28</v>
      </c>
      <c r="S847" s="7" t="s">
        <v>2036</v>
      </c>
      <c r="T847" t="s">
        <v>2037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4">
        <f t="shared" si="52"/>
        <v>5.085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3"/>
        <v>43302.208333333328</v>
      </c>
      <c r="O848" s="11">
        <f t="shared" si="54"/>
        <v>43338.208333333328</v>
      </c>
      <c r="P848" t="b">
        <v>1</v>
      </c>
      <c r="Q848" t="b">
        <v>1</v>
      </c>
      <c r="R848" t="s">
        <v>28</v>
      </c>
      <c r="S848" s="7" t="s">
        <v>2036</v>
      </c>
      <c r="T848" t="s">
        <v>2037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4">
        <f t="shared" si="52"/>
        <v>2.3774468085106384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3"/>
        <v>43107.25</v>
      </c>
      <c r="O849" s="11">
        <f t="shared" si="54"/>
        <v>43110.25</v>
      </c>
      <c r="P849" t="b">
        <v>0</v>
      </c>
      <c r="Q849" t="b">
        <v>0</v>
      </c>
      <c r="R849" t="s">
        <v>17</v>
      </c>
      <c r="S849" s="7" t="s">
        <v>2032</v>
      </c>
      <c r="T849" t="s">
        <v>2033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4">
        <f t="shared" si="52"/>
        <v>3.3846875000000001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3"/>
        <v>40341.208333333336</v>
      </c>
      <c r="O850" s="11">
        <f t="shared" si="54"/>
        <v>40350.208333333336</v>
      </c>
      <c r="P850" t="b">
        <v>0</v>
      </c>
      <c r="Q850" t="b">
        <v>0</v>
      </c>
      <c r="R850" t="s">
        <v>53</v>
      </c>
      <c r="S850" s="7" t="s">
        <v>2040</v>
      </c>
      <c r="T850" t="s">
        <v>2043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4">
        <f t="shared" si="52"/>
        <v>1.3308955223880596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3"/>
        <v>40948.25</v>
      </c>
      <c r="O851" s="11">
        <f t="shared" si="54"/>
        <v>40951.25</v>
      </c>
      <c r="P851" t="b">
        <v>0</v>
      </c>
      <c r="Q851" t="b">
        <v>1</v>
      </c>
      <c r="R851" t="s">
        <v>60</v>
      </c>
      <c r="S851" s="7" t="s">
        <v>2034</v>
      </c>
      <c r="T851" t="s">
        <v>2044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4">
        <f t="shared" si="52"/>
        <v>0.01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3"/>
        <v>40866.25</v>
      </c>
      <c r="O852" s="11">
        <f t="shared" si="54"/>
        <v>40881.25</v>
      </c>
      <c r="P852" t="b">
        <v>1</v>
      </c>
      <c r="Q852" t="b">
        <v>0</v>
      </c>
      <c r="R852" t="s">
        <v>23</v>
      </c>
      <c r="S852" s="7" t="s">
        <v>2034</v>
      </c>
      <c r="T852" t="s">
        <v>2035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4">
        <f t="shared" si="52"/>
        <v>2.0779999999999998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3"/>
        <v>41031.208333333336</v>
      </c>
      <c r="O853" s="11">
        <f t="shared" si="54"/>
        <v>41064.208333333336</v>
      </c>
      <c r="P853" t="b">
        <v>0</v>
      </c>
      <c r="Q853" t="b">
        <v>0</v>
      </c>
      <c r="R853" t="s">
        <v>50</v>
      </c>
      <c r="S853" s="7" t="s">
        <v>2034</v>
      </c>
      <c r="T853" t="s">
        <v>2042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4">
        <f t="shared" si="52"/>
        <v>0.51122448979591839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3"/>
        <v>40740.208333333336</v>
      </c>
      <c r="O854" s="11">
        <f t="shared" si="54"/>
        <v>40750.208333333336</v>
      </c>
      <c r="P854" t="b">
        <v>0</v>
      </c>
      <c r="Q854" t="b">
        <v>1</v>
      </c>
      <c r="R854" t="s">
        <v>89</v>
      </c>
      <c r="S854" s="7" t="s">
        <v>2049</v>
      </c>
      <c r="T854" t="s">
        <v>2050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4">
        <f t="shared" si="52"/>
        <v>6.5205847953216374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3"/>
        <v>40714.208333333336</v>
      </c>
      <c r="O855" s="11">
        <f t="shared" si="54"/>
        <v>40719.208333333336</v>
      </c>
      <c r="P855" t="b">
        <v>0</v>
      </c>
      <c r="Q855" t="b">
        <v>1</v>
      </c>
      <c r="R855" t="s">
        <v>60</v>
      </c>
      <c r="S855" s="7" t="s">
        <v>2034</v>
      </c>
      <c r="T855" t="s">
        <v>2044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4">
        <f t="shared" si="52"/>
        <v>1.1363099415204678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3"/>
        <v>43787.25</v>
      </c>
      <c r="O856" s="11">
        <f t="shared" si="54"/>
        <v>43814.25</v>
      </c>
      <c r="P856" t="b">
        <v>0</v>
      </c>
      <c r="Q856" t="b">
        <v>0</v>
      </c>
      <c r="R856" t="s">
        <v>119</v>
      </c>
      <c r="S856" s="7" t="s">
        <v>2046</v>
      </c>
      <c r="T856" t="s">
        <v>2052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4">
        <f t="shared" si="52"/>
        <v>1.0237606837606839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3"/>
        <v>40712.208333333336</v>
      </c>
      <c r="O857" s="11">
        <f t="shared" si="54"/>
        <v>40743.208333333336</v>
      </c>
      <c r="P857" t="b">
        <v>0</v>
      </c>
      <c r="Q857" t="b">
        <v>0</v>
      </c>
      <c r="R857" t="s">
        <v>33</v>
      </c>
      <c r="S857" s="7" t="s">
        <v>2038</v>
      </c>
      <c r="T857" t="s">
        <v>2039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4">
        <f t="shared" si="52"/>
        <v>3.5658333333333334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3"/>
        <v>41023.208333333336</v>
      </c>
      <c r="O858" s="11">
        <f t="shared" si="54"/>
        <v>41040.208333333336</v>
      </c>
      <c r="P858" t="b">
        <v>0</v>
      </c>
      <c r="Q858" t="b">
        <v>0</v>
      </c>
      <c r="R858" t="s">
        <v>17</v>
      </c>
      <c r="S858" s="7" t="s">
        <v>2032</v>
      </c>
      <c r="T858" t="s">
        <v>2033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4">
        <f t="shared" si="52"/>
        <v>1.3986792452830188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3"/>
        <v>40944.25</v>
      </c>
      <c r="O859" s="11">
        <f t="shared" si="54"/>
        <v>40967.25</v>
      </c>
      <c r="P859" t="b">
        <v>1</v>
      </c>
      <c r="Q859" t="b">
        <v>0</v>
      </c>
      <c r="R859" t="s">
        <v>100</v>
      </c>
      <c r="S859" s="7" t="s">
        <v>2040</v>
      </c>
      <c r="T859" t="s">
        <v>2051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4">
        <f t="shared" si="52"/>
        <v>0.69450000000000001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3"/>
        <v>43211.208333333328</v>
      </c>
      <c r="O860" s="11">
        <f t="shared" si="54"/>
        <v>43218.208333333328</v>
      </c>
      <c r="P860" t="b">
        <v>1</v>
      </c>
      <c r="Q860" t="b">
        <v>0</v>
      </c>
      <c r="R860" t="s">
        <v>17</v>
      </c>
      <c r="S860" s="7" t="s">
        <v>2032</v>
      </c>
      <c r="T860" t="s">
        <v>2033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4">
        <f t="shared" si="52"/>
        <v>0.35534246575342465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3"/>
        <v>41334.25</v>
      </c>
      <c r="O861" s="11">
        <f t="shared" si="54"/>
        <v>41352.208333333336</v>
      </c>
      <c r="P861" t="b">
        <v>0</v>
      </c>
      <c r="Q861" t="b">
        <v>1</v>
      </c>
      <c r="R861" t="s">
        <v>33</v>
      </c>
      <c r="S861" s="7" t="s">
        <v>2038</v>
      </c>
      <c r="T861" t="s">
        <v>2039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4">
        <f t="shared" si="52"/>
        <v>2.5165000000000002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3"/>
        <v>43515.25</v>
      </c>
      <c r="O862" s="11">
        <f t="shared" si="54"/>
        <v>43525.25</v>
      </c>
      <c r="P862" t="b">
        <v>0</v>
      </c>
      <c r="Q862" t="b">
        <v>1</v>
      </c>
      <c r="R862" t="s">
        <v>65</v>
      </c>
      <c r="S862" s="7" t="s">
        <v>2036</v>
      </c>
      <c r="T862" t="s">
        <v>2045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4">
        <f t="shared" si="52"/>
        <v>1.0587500000000001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3"/>
        <v>40258.208333333336</v>
      </c>
      <c r="O863" s="11">
        <f t="shared" si="54"/>
        <v>40266.208333333336</v>
      </c>
      <c r="P863" t="b">
        <v>0</v>
      </c>
      <c r="Q863" t="b">
        <v>0</v>
      </c>
      <c r="R863" t="s">
        <v>33</v>
      </c>
      <c r="S863" s="7" t="s">
        <v>2038</v>
      </c>
      <c r="T863" t="s">
        <v>2039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4">
        <f t="shared" si="52"/>
        <v>1.8742857142857143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3"/>
        <v>40756.208333333336</v>
      </c>
      <c r="O864" s="11">
        <f t="shared" si="54"/>
        <v>40760.208333333336</v>
      </c>
      <c r="P864" t="b">
        <v>0</v>
      </c>
      <c r="Q864" t="b">
        <v>0</v>
      </c>
      <c r="R864" t="s">
        <v>33</v>
      </c>
      <c r="S864" s="7" t="s">
        <v>2038</v>
      </c>
      <c r="T864" t="s">
        <v>2039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4">
        <f t="shared" si="52"/>
        <v>3.8678571428571429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3"/>
        <v>42172.208333333328</v>
      </c>
      <c r="O865" s="11">
        <f t="shared" si="54"/>
        <v>42195.208333333328</v>
      </c>
      <c r="P865" t="b">
        <v>0</v>
      </c>
      <c r="Q865" t="b">
        <v>1</v>
      </c>
      <c r="R865" t="s">
        <v>269</v>
      </c>
      <c r="S865" s="7" t="s">
        <v>2040</v>
      </c>
      <c r="T865" t="s">
        <v>2059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4">
        <f t="shared" si="52"/>
        <v>3.4707142857142856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3"/>
        <v>42601.208333333328</v>
      </c>
      <c r="O866" s="11">
        <f t="shared" si="54"/>
        <v>42606.208333333328</v>
      </c>
      <c r="P866" t="b">
        <v>0</v>
      </c>
      <c r="Q866" t="b">
        <v>0</v>
      </c>
      <c r="R866" t="s">
        <v>100</v>
      </c>
      <c r="S866" s="7" t="s">
        <v>2040</v>
      </c>
      <c r="T866" t="s">
        <v>2051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4">
        <f t="shared" si="52"/>
        <v>1.8582098765432098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3"/>
        <v>41897.208333333336</v>
      </c>
      <c r="O867" s="11">
        <f t="shared" si="54"/>
        <v>41906.208333333336</v>
      </c>
      <c r="P867" t="b">
        <v>0</v>
      </c>
      <c r="Q867" t="b">
        <v>0</v>
      </c>
      <c r="R867" t="s">
        <v>33</v>
      </c>
      <c r="S867" s="7" t="s">
        <v>2038</v>
      </c>
      <c r="T867" t="s">
        <v>2039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4">
        <f t="shared" si="52"/>
        <v>0.43241247264770238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3"/>
        <v>40671.208333333336</v>
      </c>
      <c r="O868" s="11">
        <f t="shared" si="54"/>
        <v>40672.208333333336</v>
      </c>
      <c r="P868" t="b">
        <v>0</v>
      </c>
      <c r="Q868" t="b">
        <v>0</v>
      </c>
      <c r="R868" t="s">
        <v>122</v>
      </c>
      <c r="S868" s="7" t="s">
        <v>2053</v>
      </c>
      <c r="T868" t="s">
        <v>2054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4">
        <f t="shared" si="52"/>
        <v>1.6243749999999999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3"/>
        <v>43382.208333333328</v>
      </c>
      <c r="O869" s="11">
        <f t="shared" si="54"/>
        <v>43388.208333333328</v>
      </c>
      <c r="P869" t="b">
        <v>0</v>
      </c>
      <c r="Q869" t="b">
        <v>0</v>
      </c>
      <c r="R869" t="s">
        <v>17</v>
      </c>
      <c r="S869" s="7" t="s">
        <v>2032</v>
      </c>
      <c r="T869" t="s">
        <v>2033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4">
        <f t="shared" si="52"/>
        <v>1.8484285714285715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3"/>
        <v>41559.208333333336</v>
      </c>
      <c r="O870" s="11">
        <f t="shared" si="54"/>
        <v>41570.208333333336</v>
      </c>
      <c r="P870" t="b">
        <v>0</v>
      </c>
      <c r="Q870" t="b">
        <v>0</v>
      </c>
      <c r="R870" t="s">
        <v>33</v>
      </c>
      <c r="S870" s="7" t="s">
        <v>2038</v>
      </c>
      <c r="T870" t="s">
        <v>2039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4">
        <f t="shared" si="52"/>
        <v>0.23703520691785052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3"/>
        <v>40350.208333333336</v>
      </c>
      <c r="O871" s="11">
        <f t="shared" si="54"/>
        <v>40364.208333333336</v>
      </c>
      <c r="P871" t="b">
        <v>0</v>
      </c>
      <c r="Q871" t="b">
        <v>0</v>
      </c>
      <c r="R871" t="s">
        <v>53</v>
      </c>
      <c r="S871" s="7" t="s">
        <v>2040</v>
      </c>
      <c r="T871" t="s">
        <v>2043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4">
        <f t="shared" si="52"/>
        <v>0.89870129870129867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3"/>
        <v>42240.208333333328</v>
      </c>
      <c r="O872" s="11">
        <f t="shared" si="54"/>
        <v>42265.208333333328</v>
      </c>
      <c r="P872" t="b">
        <v>0</v>
      </c>
      <c r="Q872" t="b">
        <v>0</v>
      </c>
      <c r="R872" t="s">
        <v>33</v>
      </c>
      <c r="S872" s="7" t="s">
        <v>2038</v>
      </c>
      <c r="T872" t="s">
        <v>2039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4">
        <f t="shared" si="52"/>
        <v>2.7260419580419581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3"/>
        <v>43040.208333333328</v>
      </c>
      <c r="O873" s="11">
        <f t="shared" si="54"/>
        <v>43058.25</v>
      </c>
      <c r="P873" t="b">
        <v>0</v>
      </c>
      <c r="Q873" t="b">
        <v>1</v>
      </c>
      <c r="R873" t="s">
        <v>33</v>
      </c>
      <c r="S873" s="7" t="s">
        <v>2038</v>
      </c>
      <c r="T873" t="s">
        <v>2039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4">
        <f t="shared" si="52"/>
        <v>1.7004255319148935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3"/>
        <v>43346.208333333328</v>
      </c>
      <c r="O874" s="11">
        <f t="shared" si="54"/>
        <v>43351.208333333328</v>
      </c>
      <c r="P874" t="b">
        <v>0</v>
      </c>
      <c r="Q874" t="b">
        <v>0</v>
      </c>
      <c r="R874" t="s">
        <v>474</v>
      </c>
      <c r="S874" s="7" t="s">
        <v>2040</v>
      </c>
      <c r="T874" t="s">
        <v>2062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4">
        <f t="shared" si="52"/>
        <v>1.8828503562945369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3"/>
        <v>41647.25</v>
      </c>
      <c r="O875" s="11">
        <f t="shared" si="54"/>
        <v>41652.25</v>
      </c>
      <c r="P875" t="b">
        <v>0</v>
      </c>
      <c r="Q875" t="b">
        <v>0</v>
      </c>
      <c r="R875" t="s">
        <v>122</v>
      </c>
      <c r="S875" s="7" t="s">
        <v>2053</v>
      </c>
      <c r="T875" t="s">
        <v>2054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4">
        <f t="shared" si="52"/>
        <v>3.4693532338308457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3"/>
        <v>40291.208333333336</v>
      </c>
      <c r="O876" s="11">
        <f t="shared" si="54"/>
        <v>40329.208333333336</v>
      </c>
      <c r="P876" t="b">
        <v>0</v>
      </c>
      <c r="Q876" t="b">
        <v>1</v>
      </c>
      <c r="R876" t="s">
        <v>122</v>
      </c>
      <c r="S876" s="7" t="s">
        <v>2053</v>
      </c>
      <c r="T876" t="s">
        <v>2054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4">
        <f t="shared" si="52"/>
        <v>0.6917721518987342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3"/>
        <v>40556.25</v>
      </c>
      <c r="O877" s="11">
        <f t="shared" si="54"/>
        <v>40557.25</v>
      </c>
      <c r="P877" t="b">
        <v>0</v>
      </c>
      <c r="Q877" t="b">
        <v>0</v>
      </c>
      <c r="R877" t="s">
        <v>23</v>
      </c>
      <c r="S877" s="7" t="s">
        <v>2034</v>
      </c>
      <c r="T877" t="s">
        <v>2035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4">
        <f t="shared" si="52"/>
        <v>0.25433734939759034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3"/>
        <v>43624.208333333328</v>
      </c>
      <c r="O878" s="11">
        <f t="shared" si="54"/>
        <v>43648.208333333328</v>
      </c>
      <c r="P878" t="b">
        <v>0</v>
      </c>
      <c r="Q878" t="b">
        <v>0</v>
      </c>
      <c r="R878" t="s">
        <v>122</v>
      </c>
      <c r="S878" s="7" t="s">
        <v>2053</v>
      </c>
      <c r="T878" t="s">
        <v>2054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4">
        <f t="shared" si="52"/>
        <v>0.77400977995110021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3"/>
        <v>42577.208333333328</v>
      </c>
      <c r="O879" s="11">
        <f t="shared" si="54"/>
        <v>42578.208333333328</v>
      </c>
      <c r="P879" t="b">
        <v>0</v>
      </c>
      <c r="Q879" t="b">
        <v>0</v>
      </c>
      <c r="R879" t="s">
        <v>17</v>
      </c>
      <c r="S879" s="7" t="s">
        <v>2032</v>
      </c>
      <c r="T879" t="s">
        <v>2033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4">
        <f t="shared" si="52"/>
        <v>0.37481481481481482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3"/>
        <v>43845.25</v>
      </c>
      <c r="O880" s="11">
        <f t="shared" si="54"/>
        <v>43869.25</v>
      </c>
      <c r="P880" t="b">
        <v>0</v>
      </c>
      <c r="Q880" t="b">
        <v>0</v>
      </c>
      <c r="R880" t="s">
        <v>148</v>
      </c>
      <c r="S880" s="7" t="s">
        <v>2034</v>
      </c>
      <c r="T880" t="s">
        <v>2056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4">
        <f t="shared" si="52"/>
        <v>5.4379999999999997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3"/>
        <v>42788.25</v>
      </c>
      <c r="O881" s="11">
        <f t="shared" si="54"/>
        <v>42797.25</v>
      </c>
      <c r="P881" t="b">
        <v>0</v>
      </c>
      <c r="Q881" t="b">
        <v>0</v>
      </c>
      <c r="R881" t="s">
        <v>68</v>
      </c>
      <c r="S881" s="7" t="s">
        <v>2046</v>
      </c>
      <c r="T881" t="s">
        <v>2047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4">
        <f t="shared" si="52"/>
        <v>2.2852189349112426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3"/>
        <v>43667.208333333328</v>
      </c>
      <c r="O882" s="11">
        <f t="shared" si="54"/>
        <v>43669.208333333328</v>
      </c>
      <c r="P882" t="b">
        <v>0</v>
      </c>
      <c r="Q882" t="b">
        <v>0</v>
      </c>
      <c r="R882" t="s">
        <v>50</v>
      </c>
      <c r="S882" s="7" t="s">
        <v>2034</v>
      </c>
      <c r="T882" t="s">
        <v>2042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4">
        <f t="shared" si="52"/>
        <v>0.38948339483394834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3"/>
        <v>42194.208333333328</v>
      </c>
      <c r="O883" s="11">
        <f t="shared" si="54"/>
        <v>42223.208333333328</v>
      </c>
      <c r="P883" t="b">
        <v>0</v>
      </c>
      <c r="Q883" t="b">
        <v>1</v>
      </c>
      <c r="R883" t="s">
        <v>33</v>
      </c>
      <c r="S883" s="7" t="s">
        <v>2038</v>
      </c>
      <c r="T883" t="s">
        <v>2039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4">
        <f t="shared" si="52"/>
        <v>3.7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3"/>
        <v>42025.25</v>
      </c>
      <c r="O884" s="11">
        <f t="shared" si="54"/>
        <v>42029.25</v>
      </c>
      <c r="P884" t="b">
        <v>0</v>
      </c>
      <c r="Q884" t="b">
        <v>0</v>
      </c>
      <c r="R884" t="s">
        <v>33</v>
      </c>
      <c r="S884" s="7" t="s">
        <v>2038</v>
      </c>
      <c r="T884" t="s">
        <v>2039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4">
        <f t="shared" si="52"/>
        <v>2.3791176470588233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3"/>
        <v>40323.208333333336</v>
      </c>
      <c r="O885" s="11">
        <f t="shared" si="54"/>
        <v>40359.208333333336</v>
      </c>
      <c r="P885" t="b">
        <v>0</v>
      </c>
      <c r="Q885" t="b">
        <v>0</v>
      </c>
      <c r="R885" t="s">
        <v>100</v>
      </c>
      <c r="S885" s="7" t="s">
        <v>2040</v>
      </c>
      <c r="T885" t="s">
        <v>2051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4">
        <f t="shared" si="52"/>
        <v>0.64036299765807958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3"/>
        <v>41763.208333333336</v>
      </c>
      <c r="O886" s="11">
        <f t="shared" si="54"/>
        <v>41765.208333333336</v>
      </c>
      <c r="P886" t="b">
        <v>0</v>
      </c>
      <c r="Q886" t="b">
        <v>1</v>
      </c>
      <c r="R886" t="s">
        <v>33</v>
      </c>
      <c r="S886" s="7" t="s">
        <v>2038</v>
      </c>
      <c r="T886" t="s">
        <v>2039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4">
        <f t="shared" si="52"/>
        <v>1.1827777777777777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3"/>
        <v>40335.208333333336</v>
      </c>
      <c r="O887" s="11">
        <f t="shared" si="54"/>
        <v>40373.208333333336</v>
      </c>
      <c r="P887" t="b">
        <v>0</v>
      </c>
      <c r="Q887" t="b">
        <v>0</v>
      </c>
      <c r="R887" t="s">
        <v>33</v>
      </c>
      <c r="S887" s="7" t="s">
        <v>2038</v>
      </c>
      <c r="T887" t="s">
        <v>2039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4">
        <f t="shared" si="52"/>
        <v>0.84824037184594958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3"/>
        <v>40416.208333333336</v>
      </c>
      <c r="O888" s="11">
        <f t="shared" si="54"/>
        <v>40434.208333333336</v>
      </c>
      <c r="P888" t="b">
        <v>0</v>
      </c>
      <c r="Q888" t="b">
        <v>0</v>
      </c>
      <c r="R888" t="s">
        <v>60</v>
      </c>
      <c r="S888" s="7" t="s">
        <v>2034</v>
      </c>
      <c r="T888" t="s">
        <v>2044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4">
        <f t="shared" si="52"/>
        <v>0.29346153846153844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3"/>
        <v>42202.208333333328</v>
      </c>
      <c r="O889" s="11">
        <f t="shared" si="54"/>
        <v>42249.208333333328</v>
      </c>
      <c r="P889" t="b">
        <v>0</v>
      </c>
      <c r="Q889" t="b">
        <v>1</v>
      </c>
      <c r="R889" t="s">
        <v>33</v>
      </c>
      <c r="S889" s="7" t="s">
        <v>2038</v>
      </c>
      <c r="T889" t="s">
        <v>2039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4">
        <f t="shared" si="52"/>
        <v>2.0989655172413793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3"/>
        <v>42836.208333333328</v>
      </c>
      <c r="O890" s="11">
        <f t="shared" si="54"/>
        <v>42855.208333333328</v>
      </c>
      <c r="P890" t="b">
        <v>0</v>
      </c>
      <c r="Q890" t="b">
        <v>0</v>
      </c>
      <c r="R890" t="s">
        <v>33</v>
      </c>
      <c r="S890" s="7" t="s">
        <v>2038</v>
      </c>
      <c r="T890" t="s">
        <v>2039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4">
        <f t="shared" si="52"/>
        <v>1.697857142857143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3"/>
        <v>41710.208333333336</v>
      </c>
      <c r="O891" s="11">
        <f t="shared" si="54"/>
        <v>41717.208333333336</v>
      </c>
      <c r="P891" t="b">
        <v>0</v>
      </c>
      <c r="Q891" t="b">
        <v>1</v>
      </c>
      <c r="R891" t="s">
        <v>50</v>
      </c>
      <c r="S891" s="7" t="s">
        <v>2034</v>
      </c>
      <c r="T891" t="s">
        <v>2042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4">
        <f t="shared" si="52"/>
        <v>1.1595907738095239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3"/>
        <v>43640.208333333328</v>
      </c>
      <c r="O892" s="11">
        <f t="shared" si="54"/>
        <v>43641.208333333328</v>
      </c>
      <c r="P892" t="b">
        <v>0</v>
      </c>
      <c r="Q892" t="b">
        <v>0</v>
      </c>
      <c r="R892" t="s">
        <v>60</v>
      </c>
      <c r="S892" s="7" t="s">
        <v>2034</v>
      </c>
      <c r="T892" t="s">
        <v>2044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4">
        <f t="shared" si="52"/>
        <v>2.5859999999999999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3"/>
        <v>40880.25</v>
      </c>
      <c r="O893" s="11">
        <f t="shared" si="54"/>
        <v>40924.25</v>
      </c>
      <c r="P893" t="b">
        <v>0</v>
      </c>
      <c r="Q893" t="b">
        <v>0</v>
      </c>
      <c r="R893" t="s">
        <v>42</v>
      </c>
      <c r="S893" s="7" t="s">
        <v>2040</v>
      </c>
      <c r="T893" t="s">
        <v>2041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4">
        <f t="shared" si="52"/>
        <v>2.3058333333333332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3"/>
        <v>40319.208333333336</v>
      </c>
      <c r="O894" s="11">
        <f t="shared" si="54"/>
        <v>40360.208333333336</v>
      </c>
      <c r="P894" t="b">
        <v>0</v>
      </c>
      <c r="Q894" t="b">
        <v>0</v>
      </c>
      <c r="R894" t="s">
        <v>206</v>
      </c>
      <c r="S894" s="7" t="s">
        <v>2046</v>
      </c>
      <c r="T894" t="s">
        <v>2058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4">
        <f t="shared" si="52"/>
        <v>1.2821428571428573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3"/>
        <v>42170.208333333328</v>
      </c>
      <c r="O895" s="11">
        <f t="shared" si="54"/>
        <v>42174.208333333328</v>
      </c>
      <c r="P895" t="b">
        <v>0</v>
      </c>
      <c r="Q895" t="b">
        <v>1</v>
      </c>
      <c r="R895" t="s">
        <v>42</v>
      </c>
      <c r="S895" s="7" t="s">
        <v>2040</v>
      </c>
      <c r="T895" t="s">
        <v>2041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4">
        <f t="shared" si="52"/>
        <v>1.8870588235294117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3"/>
        <v>41466.208333333336</v>
      </c>
      <c r="O896" s="11">
        <f t="shared" si="54"/>
        <v>41496.208333333336</v>
      </c>
      <c r="P896" t="b">
        <v>0</v>
      </c>
      <c r="Q896" t="b">
        <v>1</v>
      </c>
      <c r="R896" t="s">
        <v>269</v>
      </c>
      <c r="S896" s="7" t="s">
        <v>2040</v>
      </c>
      <c r="T896" t="s">
        <v>2059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4">
        <f t="shared" si="52"/>
        <v>6.9511889862327911E-2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3"/>
        <v>43134.25</v>
      </c>
      <c r="O897" s="11">
        <f t="shared" si="54"/>
        <v>43143.25</v>
      </c>
      <c r="P897" t="b">
        <v>0</v>
      </c>
      <c r="Q897" t="b">
        <v>0</v>
      </c>
      <c r="R897" t="s">
        <v>33</v>
      </c>
      <c r="S897" s="7" t="s">
        <v>2038</v>
      </c>
      <c r="T897" t="s">
        <v>2039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4">
        <f t="shared" si="52"/>
        <v>7.7443434343434348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3"/>
        <v>40738.208333333336</v>
      </c>
      <c r="O898" s="11">
        <f t="shared" si="54"/>
        <v>40741.208333333336</v>
      </c>
      <c r="P898" t="b">
        <v>0</v>
      </c>
      <c r="Q898" t="b">
        <v>1</v>
      </c>
      <c r="R898" t="s">
        <v>17</v>
      </c>
      <c r="S898" s="7" t="s">
        <v>2032</v>
      </c>
      <c r="T898" t="s">
        <v>2033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4">
        <f t="shared" ref="G899:G962" si="56">E899/D899</f>
        <v>0.27693181818181817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7">(((L899/60)/60)/24)+DATE(1970,1,1)</f>
        <v>43583.208333333328</v>
      </c>
      <c r="O899" s="11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s="7" t="s">
        <v>2038</v>
      </c>
      <c r="T899" t="s">
        <v>2039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4">
        <f t="shared" si="56"/>
        <v>0.52479620323841425</v>
      </c>
      <c r="H900">
        <v>1221</v>
      </c>
      <c r="I900" s="5">
        <f t="shared" si="5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7"/>
        <v>43815.25</v>
      </c>
      <c r="O900" s="11">
        <f t="shared" si="58"/>
        <v>43821.25</v>
      </c>
      <c r="P900" t="b">
        <v>0</v>
      </c>
      <c r="Q900" t="b">
        <v>0</v>
      </c>
      <c r="R900" t="s">
        <v>42</v>
      </c>
      <c r="S900" s="7" t="s">
        <v>2040</v>
      </c>
      <c r="T900" t="s">
        <v>2041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4">
        <f t="shared" si="56"/>
        <v>4.0709677419354842</v>
      </c>
      <c r="H901">
        <v>123</v>
      </c>
      <c r="I901" s="5">
        <f t="shared" ref="I901:I964" si="59"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7"/>
        <v>41554.208333333336</v>
      </c>
      <c r="O901" s="11">
        <f t="shared" si="58"/>
        <v>41572.208333333336</v>
      </c>
      <c r="P901" t="b">
        <v>0</v>
      </c>
      <c r="Q901" t="b">
        <v>0</v>
      </c>
      <c r="R901" t="s">
        <v>159</v>
      </c>
      <c r="S901" s="7" t="s">
        <v>2034</v>
      </c>
      <c r="T901" t="s">
        <v>2057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4">
        <f t="shared" si="56"/>
        <v>0.02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7"/>
        <v>41901.208333333336</v>
      </c>
      <c r="O902" s="11">
        <f t="shared" si="58"/>
        <v>41902.208333333336</v>
      </c>
      <c r="P902" t="b">
        <v>0</v>
      </c>
      <c r="Q902" t="b">
        <v>1</v>
      </c>
      <c r="R902" t="s">
        <v>28</v>
      </c>
      <c r="S902" s="7" t="s">
        <v>2036</v>
      </c>
      <c r="T902" t="s">
        <v>2037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4">
        <f t="shared" si="56"/>
        <v>1.5617857142857143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7"/>
        <v>43298.208333333328</v>
      </c>
      <c r="O903" s="11">
        <f t="shared" si="58"/>
        <v>43331.208333333328</v>
      </c>
      <c r="P903" t="b">
        <v>0</v>
      </c>
      <c r="Q903" t="b">
        <v>1</v>
      </c>
      <c r="R903" t="s">
        <v>23</v>
      </c>
      <c r="S903" s="7" t="s">
        <v>2034</v>
      </c>
      <c r="T903" t="s">
        <v>2035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4">
        <f t="shared" si="56"/>
        <v>2.5242857142857145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7"/>
        <v>42399.25</v>
      </c>
      <c r="O904" s="11">
        <f t="shared" si="58"/>
        <v>42441.25</v>
      </c>
      <c r="P904" t="b">
        <v>0</v>
      </c>
      <c r="Q904" t="b">
        <v>0</v>
      </c>
      <c r="R904" t="s">
        <v>28</v>
      </c>
      <c r="S904" s="7" t="s">
        <v>2036</v>
      </c>
      <c r="T904" t="s">
        <v>2037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4">
        <f t="shared" si="56"/>
        <v>1.729268292682927E-2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7"/>
        <v>41034.208333333336</v>
      </c>
      <c r="O905" s="11">
        <f t="shared" si="58"/>
        <v>41049.208333333336</v>
      </c>
      <c r="P905" t="b">
        <v>0</v>
      </c>
      <c r="Q905" t="b">
        <v>1</v>
      </c>
      <c r="R905" t="s">
        <v>68</v>
      </c>
      <c r="S905" s="7" t="s">
        <v>2046</v>
      </c>
      <c r="T905" t="s">
        <v>2047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4">
        <f t="shared" si="56"/>
        <v>0.12230769230769231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7"/>
        <v>41186.208333333336</v>
      </c>
      <c r="O906" s="11">
        <f t="shared" si="58"/>
        <v>41190.208333333336</v>
      </c>
      <c r="P906" t="b">
        <v>0</v>
      </c>
      <c r="Q906" t="b">
        <v>0</v>
      </c>
      <c r="R906" t="s">
        <v>133</v>
      </c>
      <c r="S906" s="7" t="s">
        <v>2046</v>
      </c>
      <c r="T906" t="s">
        <v>2055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4">
        <f t="shared" si="56"/>
        <v>1.6398734177215191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7"/>
        <v>41536.208333333336</v>
      </c>
      <c r="O907" s="11">
        <f t="shared" si="58"/>
        <v>41539.208333333336</v>
      </c>
      <c r="P907" t="b">
        <v>0</v>
      </c>
      <c r="Q907" t="b">
        <v>0</v>
      </c>
      <c r="R907" t="s">
        <v>33</v>
      </c>
      <c r="S907" s="7" t="s">
        <v>2038</v>
      </c>
      <c r="T907" t="s">
        <v>2039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4">
        <f t="shared" si="56"/>
        <v>1.6298181818181818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7"/>
        <v>42868.208333333328</v>
      </c>
      <c r="O908" s="11">
        <f t="shared" si="58"/>
        <v>42904.208333333328</v>
      </c>
      <c r="P908" t="b">
        <v>1</v>
      </c>
      <c r="Q908" t="b">
        <v>1</v>
      </c>
      <c r="R908" t="s">
        <v>42</v>
      </c>
      <c r="S908" s="7" t="s">
        <v>2040</v>
      </c>
      <c r="T908" t="s">
        <v>2041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4">
        <f t="shared" si="56"/>
        <v>0.20252747252747252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7"/>
        <v>40660.208333333336</v>
      </c>
      <c r="O909" s="11">
        <f t="shared" si="58"/>
        <v>40667.208333333336</v>
      </c>
      <c r="P909" t="b">
        <v>0</v>
      </c>
      <c r="Q909" t="b">
        <v>0</v>
      </c>
      <c r="R909" t="s">
        <v>33</v>
      </c>
      <c r="S909" s="7" t="s">
        <v>2038</v>
      </c>
      <c r="T909" t="s">
        <v>2039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4">
        <f t="shared" si="56"/>
        <v>3.1924083769633507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7"/>
        <v>41031.208333333336</v>
      </c>
      <c r="O910" s="11">
        <f t="shared" si="58"/>
        <v>41042.208333333336</v>
      </c>
      <c r="P910" t="b">
        <v>0</v>
      </c>
      <c r="Q910" t="b">
        <v>0</v>
      </c>
      <c r="R910" t="s">
        <v>89</v>
      </c>
      <c r="S910" s="7" t="s">
        <v>2049</v>
      </c>
      <c r="T910" t="s">
        <v>2050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4">
        <f t="shared" si="56"/>
        <v>4.7894444444444444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7"/>
        <v>43255.208333333328</v>
      </c>
      <c r="O911" s="11">
        <f t="shared" si="58"/>
        <v>43282.208333333328</v>
      </c>
      <c r="P911" t="b">
        <v>0</v>
      </c>
      <c r="Q911" t="b">
        <v>1</v>
      </c>
      <c r="R911" t="s">
        <v>33</v>
      </c>
      <c r="S911" s="7" t="s">
        <v>2038</v>
      </c>
      <c r="T911" t="s">
        <v>2039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4">
        <f t="shared" si="56"/>
        <v>0.19556634304207121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7"/>
        <v>42026.25</v>
      </c>
      <c r="O912" s="11">
        <f t="shared" si="58"/>
        <v>42027.25</v>
      </c>
      <c r="P912" t="b">
        <v>0</v>
      </c>
      <c r="Q912" t="b">
        <v>0</v>
      </c>
      <c r="R912" t="s">
        <v>33</v>
      </c>
      <c r="S912" s="7" t="s">
        <v>2038</v>
      </c>
      <c r="T912" t="s">
        <v>2039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4">
        <f t="shared" si="56"/>
        <v>1.9894827586206896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7"/>
        <v>43717.208333333328</v>
      </c>
      <c r="O913" s="11">
        <f t="shared" si="58"/>
        <v>43719.208333333328</v>
      </c>
      <c r="P913" t="b">
        <v>1</v>
      </c>
      <c r="Q913" t="b">
        <v>0</v>
      </c>
      <c r="R913" t="s">
        <v>28</v>
      </c>
      <c r="S913" s="7" t="s">
        <v>2036</v>
      </c>
      <c r="T913" t="s">
        <v>2037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4">
        <f t="shared" si="56"/>
        <v>7.95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7"/>
        <v>41157.208333333336</v>
      </c>
      <c r="O914" s="11">
        <f t="shared" si="58"/>
        <v>41170.208333333336</v>
      </c>
      <c r="P914" t="b">
        <v>1</v>
      </c>
      <c r="Q914" t="b">
        <v>0</v>
      </c>
      <c r="R914" t="s">
        <v>53</v>
      </c>
      <c r="S914" s="7" t="s">
        <v>2040</v>
      </c>
      <c r="T914" t="s">
        <v>2043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4">
        <f t="shared" si="56"/>
        <v>0.50621082621082625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7"/>
        <v>43597.208333333328</v>
      </c>
      <c r="O915" s="11">
        <f t="shared" si="58"/>
        <v>43610.208333333328</v>
      </c>
      <c r="P915" t="b">
        <v>0</v>
      </c>
      <c r="Q915" t="b">
        <v>0</v>
      </c>
      <c r="R915" t="s">
        <v>53</v>
      </c>
      <c r="S915" s="7" t="s">
        <v>2040</v>
      </c>
      <c r="T915" t="s">
        <v>2043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4">
        <f t="shared" si="56"/>
        <v>0.57437499999999997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7"/>
        <v>41490.208333333336</v>
      </c>
      <c r="O916" s="11">
        <f t="shared" si="58"/>
        <v>41502.208333333336</v>
      </c>
      <c r="P916" t="b">
        <v>0</v>
      </c>
      <c r="Q916" t="b">
        <v>0</v>
      </c>
      <c r="R916" t="s">
        <v>33</v>
      </c>
      <c r="S916" s="7" t="s">
        <v>2038</v>
      </c>
      <c r="T916" t="s">
        <v>2039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4">
        <f t="shared" si="56"/>
        <v>1.5562827640984909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7"/>
        <v>42976.208333333328</v>
      </c>
      <c r="O917" s="11">
        <f t="shared" si="58"/>
        <v>42985.208333333328</v>
      </c>
      <c r="P917" t="b">
        <v>0</v>
      </c>
      <c r="Q917" t="b">
        <v>0</v>
      </c>
      <c r="R917" t="s">
        <v>269</v>
      </c>
      <c r="S917" s="7" t="s">
        <v>2040</v>
      </c>
      <c r="T917" t="s">
        <v>2059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4">
        <f t="shared" si="56"/>
        <v>0.36297297297297298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7"/>
        <v>41991.25</v>
      </c>
      <c r="O918" s="11">
        <f t="shared" si="58"/>
        <v>42000.25</v>
      </c>
      <c r="P918" t="b">
        <v>0</v>
      </c>
      <c r="Q918" t="b">
        <v>0</v>
      </c>
      <c r="R918" t="s">
        <v>122</v>
      </c>
      <c r="S918" s="7" t="s">
        <v>2053</v>
      </c>
      <c r="T918" t="s">
        <v>2054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4">
        <f t="shared" si="56"/>
        <v>0.58250000000000002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7"/>
        <v>40722.208333333336</v>
      </c>
      <c r="O919" s="11">
        <f t="shared" si="58"/>
        <v>40746.208333333336</v>
      </c>
      <c r="P919" t="b">
        <v>0</v>
      </c>
      <c r="Q919" t="b">
        <v>1</v>
      </c>
      <c r="R919" t="s">
        <v>100</v>
      </c>
      <c r="S919" s="7" t="s">
        <v>2040</v>
      </c>
      <c r="T919" t="s">
        <v>2051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4">
        <f t="shared" si="56"/>
        <v>2.3739473684210526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7"/>
        <v>41117.208333333336</v>
      </c>
      <c r="O920" s="11">
        <f t="shared" si="58"/>
        <v>41128.208333333336</v>
      </c>
      <c r="P920" t="b">
        <v>0</v>
      </c>
      <c r="Q920" t="b">
        <v>0</v>
      </c>
      <c r="R920" t="s">
        <v>133</v>
      </c>
      <c r="S920" s="7" t="s">
        <v>2046</v>
      </c>
      <c r="T920" t="s">
        <v>2055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4">
        <f t="shared" si="56"/>
        <v>0.58750000000000002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7"/>
        <v>43022.208333333328</v>
      </c>
      <c r="O921" s="11">
        <f t="shared" si="58"/>
        <v>43054.25</v>
      </c>
      <c r="P921" t="b">
        <v>0</v>
      </c>
      <c r="Q921" t="b">
        <v>1</v>
      </c>
      <c r="R921" t="s">
        <v>33</v>
      </c>
      <c r="S921" s="7" t="s">
        <v>2038</v>
      </c>
      <c r="T921" t="s">
        <v>2039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4">
        <f t="shared" si="56"/>
        <v>1.8256603773584905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7"/>
        <v>43503.25</v>
      </c>
      <c r="O922" s="11">
        <f t="shared" si="58"/>
        <v>43523.25</v>
      </c>
      <c r="P922" t="b">
        <v>1</v>
      </c>
      <c r="Q922" t="b">
        <v>0</v>
      </c>
      <c r="R922" t="s">
        <v>71</v>
      </c>
      <c r="S922" s="7" t="s">
        <v>2040</v>
      </c>
      <c r="T922" t="s">
        <v>2048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4">
        <f t="shared" si="56"/>
        <v>7.5436408977556111E-3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7"/>
        <v>40951.25</v>
      </c>
      <c r="O923" s="11">
        <f t="shared" si="58"/>
        <v>40965.25</v>
      </c>
      <c r="P923" t="b">
        <v>0</v>
      </c>
      <c r="Q923" t="b">
        <v>0</v>
      </c>
      <c r="R923" t="s">
        <v>28</v>
      </c>
      <c r="S923" s="7" t="s">
        <v>2036</v>
      </c>
      <c r="T923" t="s">
        <v>2037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4">
        <f t="shared" si="56"/>
        <v>1.7595330739299611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7"/>
        <v>43443.25</v>
      </c>
      <c r="O924" s="11">
        <f t="shared" si="58"/>
        <v>43452.25</v>
      </c>
      <c r="P924" t="b">
        <v>0</v>
      </c>
      <c r="Q924" t="b">
        <v>1</v>
      </c>
      <c r="R924" t="s">
        <v>319</v>
      </c>
      <c r="S924" s="7" t="s">
        <v>2034</v>
      </c>
      <c r="T924" t="s">
        <v>2061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4">
        <f t="shared" si="56"/>
        <v>2.3788235294117648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7"/>
        <v>40373.208333333336</v>
      </c>
      <c r="O925" s="11">
        <f t="shared" si="58"/>
        <v>40374.208333333336</v>
      </c>
      <c r="P925" t="b">
        <v>0</v>
      </c>
      <c r="Q925" t="b">
        <v>0</v>
      </c>
      <c r="R925" t="s">
        <v>33</v>
      </c>
      <c r="S925" s="7" t="s">
        <v>2038</v>
      </c>
      <c r="T925" t="s">
        <v>2039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4">
        <f t="shared" si="56"/>
        <v>4.8805076142131982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7"/>
        <v>43769.208333333328</v>
      </c>
      <c r="O926" s="11">
        <f t="shared" si="58"/>
        <v>43780.25</v>
      </c>
      <c r="P926" t="b">
        <v>0</v>
      </c>
      <c r="Q926" t="b">
        <v>0</v>
      </c>
      <c r="R926" t="s">
        <v>33</v>
      </c>
      <c r="S926" s="7" t="s">
        <v>2038</v>
      </c>
      <c r="T926" t="s">
        <v>2039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4">
        <f t="shared" si="56"/>
        <v>2.2406666666666668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7"/>
        <v>43000.208333333328</v>
      </c>
      <c r="O927" s="11">
        <f t="shared" si="58"/>
        <v>43012.208333333328</v>
      </c>
      <c r="P927" t="b">
        <v>0</v>
      </c>
      <c r="Q927" t="b">
        <v>0</v>
      </c>
      <c r="R927" t="s">
        <v>33</v>
      </c>
      <c r="S927" s="7" t="s">
        <v>2038</v>
      </c>
      <c r="T927" t="s">
        <v>2039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4">
        <f t="shared" si="56"/>
        <v>0.18126436781609195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7"/>
        <v>42502.208333333328</v>
      </c>
      <c r="O928" s="11">
        <f t="shared" si="58"/>
        <v>42506.208333333328</v>
      </c>
      <c r="P928" t="b">
        <v>0</v>
      </c>
      <c r="Q928" t="b">
        <v>0</v>
      </c>
      <c r="R928" t="s">
        <v>17</v>
      </c>
      <c r="S928" s="7" t="s">
        <v>2032</v>
      </c>
      <c r="T928" t="s">
        <v>2033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4">
        <f t="shared" si="56"/>
        <v>0.45847222222222223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7"/>
        <v>41102.208333333336</v>
      </c>
      <c r="O929" s="11">
        <f t="shared" si="58"/>
        <v>41131.208333333336</v>
      </c>
      <c r="P929" t="b">
        <v>0</v>
      </c>
      <c r="Q929" t="b">
        <v>0</v>
      </c>
      <c r="R929" t="s">
        <v>33</v>
      </c>
      <c r="S929" s="7" t="s">
        <v>2038</v>
      </c>
      <c r="T929" t="s">
        <v>2039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4">
        <f t="shared" si="56"/>
        <v>1.1731541218637993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7"/>
        <v>41637.25</v>
      </c>
      <c r="O930" s="11">
        <f t="shared" si="58"/>
        <v>41646.25</v>
      </c>
      <c r="P930" t="b">
        <v>0</v>
      </c>
      <c r="Q930" t="b">
        <v>0</v>
      </c>
      <c r="R930" t="s">
        <v>28</v>
      </c>
      <c r="S930" s="7" t="s">
        <v>2036</v>
      </c>
      <c r="T930" t="s">
        <v>2037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4">
        <f t="shared" si="56"/>
        <v>2.173090909090909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7"/>
        <v>42858.208333333328</v>
      </c>
      <c r="O931" s="11">
        <f t="shared" si="58"/>
        <v>42872.208333333328</v>
      </c>
      <c r="P931" t="b">
        <v>0</v>
      </c>
      <c r="Q931" t="b">
        <v>0</v>
      </c>
      <c r="R931" t="s">
        <v>33</v>
      </c>
      <c r="S931" s="7" t="s">
        <v>2038</v>
      </c>
      <c r="T931" t="s">
        <v>2039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4">
        <f t="shared" si="56"/>
        <v>1.1228571428571428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7"/>
        <v>42060.25</v>
      </c>
      <c r="O932" s="11">
        <f t="shared" si="58"/>
        <v>42067.25</v>
      </c>
      <c r="P932" t="b">
        <v>0</v>
      </c>
      <c r="Q932" t="b">
        <v>1</v>
      </c>
      <c r="R932" t="s">
        <v>33</v>
      </c>
      <c r="S932" s="7" t="s">
        <v>2038</v>
      </c>
      <c r="T932" t="s">
        <v>2039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4">
        <f t="shared" si="56"/>
        <v>0.72518987341772156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7"/>
        <v>41818.208333333336</v>
      </c>
      <c r="O933" s="11">
        <f t="shared" si="58"/>
        <v>41820.208333333336</v>
      </c>
      <c r="P933" t="b">
        <v>0</v>
      </c>
      <c r="Q933" t="b">
        <v>1</v>
      </c>
      <c r="R933" t="s">
        <v>33</v>
      </c>
      <c r="S933" s="7" t="s">
        <v>2038</v>
      </c>
      <c r="T933" t="s">
        <v>2039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4">
        <f t="shared" si="56"/>
        <v>2.1230434782608696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7"/>
        <v>41709.208333333336</v>
      </c>
      <c r="O934" s="11">
        <f t="shared" si="58"/>
        <v>41712.208333333336</v>
      </c>
      <c r="P934" t="b">
        <v>0</v>
      </c>
      <c r="Q934" t="b">
        <v>0</v>
      </c>
      <c r="R934" t="s">
        <v>23</v>
      </c>
      <c r="S934" s="7" t="s">
        <v>2034</v>
      </c>
      <c r="T934" t="s">
        <v>2035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4">
        <f t="shared" si="56"/>
        <v>2.3974657534246577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7"/>
        <v>41372.208333333336</v>
      </c>
      <c r="O935" s="11">
        <f t="shared" si="58"/>
        <v>41385.208333333336</v>
      </c>
      <c r="P935" t="b">
        <v>0</v>
      </c>
      <c r="Q935" t="b">
        <v>0</v>
      </c>
      <c r="R935" t="s">
        <v>33</v>
      </c>
      <c r="S935" s="7" t="s">
        <v>2038</v>
      </c>
      <c r="T935" t="s">
        <v>2039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4">
        <f t="shared" si="56"/>
        <v>1.8193548387096774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7"/>
        <v>42422.25</v>
      </c>
      <c r="O936" s="11">
        <f t="shared" si="58"/>
        <v>42428.25</v>
      </c>
      <c r="P936" t="b">
        <v>0</v>
      </c>
      <c r="Q936" t="b">
        <v>0</v>
      </c>
      <c r="R936" t="s">
        <v>33</v>
      </c>
      <c r="S936" s="7" t="s">
        <v>2038</v>
      </c>
      <c r="T936" t="s">
        <v>2039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4">
        <f t="shared" si="56"/>
        <v>1.6413114754098361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7"/>
        <v>42209.208333333328</v>
      </c>
      <c r="O937" s="11">
        <f t="shared" si="58"/>
        <v>42216.208333333328</v>
      </c>
      <c r="P937" t="b">
        <v>0</v>
      </c>
      <c r="Q937" t="b">
        <v>0</v>
      </c>
      <c r="R937" t="s">
        <v>33</v>
      </c>
      <c r="S937" s="7" t="s">
        <v>2038</v>
      </c>
      <c r="T937" t="s">
        <v>2039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4">
        <f t="shared" si="56"/>
        <v>1.6375968992248063E-2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7"/>
        <v>43668.208333333328</v>
      </c>
      <c r="O938" s="11">
        <f t="shared" si="58"/>
        <v>43671.208333333328</v>
      </c>
      <c r="P938" t="b">
        <v>1</v>
      </c>
      <c r="Q938" t="b">
        <v>0</v>
      </c>
      <c r="R938" t="s">
        <v>33</v>
      </c>
      <c r="S938" s="7" t="s">
        <v>2038</v>
      </c>
      <c r="T938" t="s">
        <v>2039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4">
        <f t="shared" si="56"/>
        <v>0.49643859649122807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7"/>
        <v>42334.25</v>
      </c>
      <c r="O939" s="11">
        <f t="shared" si="58"/>
        <v>42343.25</v>
      </c>
      <c r="P939" t="b">
        <v>0</v>
      </c>
      <c r="Q939" t="b">
        <v>0</v>
      </c>
      <c r="R939" t="s">
        <v>42</v>
      </c>
      <c r="S939" s="7" t="s">
        <v>2040</v>
      </c>
      <c r="T939" t="s">
        <v>2041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4">
        <f t="shared" si="56"/>
        <v>1.0970652173913042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7"/>
        <v>43263.208333333328</v>
      </c>
      <c r="O940" s="11">
        <f t="shared" si="58"/>
        <v>43299.208333333328</v>
      </c>
      <c r="P940" t="b">
        <v>0</v>
      </c>
      <c r="Q940" t="b">
        <v>1</v>
      </c>
      <c r="R940" t="s">
        <v>119</v>
      </c>
      <c r="S940" s="7" t="s">
        <v>2046</v>
      </c>
      <c r="T940" t="s">
        <v>2052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4">
        <f t="shared" si="56"/>
        <v>0.49217948717948717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7"/>
        <v>40670.208333333336</v>
      </c>
      <c r="O941" s="11">
        <f t="shared" si="58"/>
        <v>40687.208333333336</v>
      </c>
      <c r="P941" t="b">
        <v>0</v>
      </c>
      <c r="Q941" t="b">
        <v>1</v>
      </c>
      <c r="R941" t="s">
        <v>89</v>
      </c>
      <c r="S941" s="7" t="s">
        <v>2049</v>
      </c>
      <c r="T941" t="s">
        <v>2050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4">
        <f t="shared" si="56"/>
        <v>0.62232323232323228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7"/>
        <v>41244.25</v>
      </c>
      <c r="O942" s="11">
        <f t="shared" si="58"/>
        <v>41266.25</v>
      </c>
      <c r="P942" t="b">
        <v>0</v>
      </c>
      <c r="Q942" t="b">
        <v>0</v>
      </c>
      <c r="R942" t="s">
        <v>28</v>
      </c>
      <c r="S942" s="7" t="s">
        <v>2036</v>
      </c>
      <c r="T942" t="s">
        <v>2037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4">
        <f t="shared" si="56"/>
        <v>0.1305813953488372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7"/>
        <v>40552.25</v>
      </c>
      <c r="O943" s="11">
        <f t="shared" si="58"/>
        <v>40587.25</v>
      </c>
      <c r="P943" t="b">
        <v>1</v>
      </c>
      <c r="Q943" t="b">
        <v>0</v>
      </c>
      <c r="R943" t="s">
        <v>33</v>
      </c>
      <c r="S943" s="7" t="s">
        <v>2038</v>
      </c>
      <c r="T943" t="s">
        <v>2039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4">
        <f t="shared" si="56"/>
        <v>0.64635416666666667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7"/>
        <v>40568.25</v>
      </c>
      <c r="O944" s="11">
        <f t="shared" si="58"/>
        <v>40571.25</v>
      </c>
      <c r="P944" t="b">
        <v>0</v>
      </c>
      <c r="Q944" t="b">
        <v>0</v>
      </c>
      <c r="R944" t="s">
        <v>33</v>
      </c>
      <c r="S944" s="7" t="s">
        <v>2038</v>
      </c>
      <c r="T944" t="s">
        <v>2039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4">
        <f t="shared" si="56"/>
        <v>1.5958666666666668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7"/>
        <v>41906.208333333336</v>
      </c>
      <c r="O945" s="11">
        <f t="shared" si="58"/>
        <v>41941.208333333336</v>
      </c>
      <c r="P945" t="b">
        <v>0</v>
      </c>
      <c r="Q945" t="b">
        <v>0</v>
      </c>
      <c r="R945" t="s">
        <v>17</v>
      </c>
      <c r="S945" s="7" t="s">
        <v>2032</v>
      </c>
      <c r="T945" t="s">
        <v>2033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4">
        <f t="shared" si="56"/>
        <v>0.81420000000000003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7"/>
        <v>42776.25</v>
      </c>
      <c r="O946" s="11">
        <f t="shared" si="58"/>
        <v>42795.25</v>
      </c>
      <c r="P946" t="b">
        <v>0</v>
      </c>
      <c r="Q946" t="b">
        <v>0</v>
      </c>
      <c r="R946" t="s">
        <v>122</v>
      </c>
      <c r="S946" s="7" t="s">
        <v>2053</v>
      </c>
      <c r="T946" t="s">
        <v>2054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4">
        <f t="shared" si="56"/>
        <v>0.32444767441860467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7"/>
        <v>41004.208333333336</v>
      </c>
      <c r="O947" s="11">
        <f t="shared" si="58"/>
        <v>41019.208333333336</v>
      </c>
      <c r="P947" t="b">
        <v>1</v>
      </c>
      <c r="Q947" t="b">
        <v>0</v>
      </c>
      <c r="R947" t="s">
        <v>122</v>
      </c>
      <c r="S947" s="7" t="s">
        <v>2053</v>
      </c>
      <c r="T947" t="s">
        <v>2054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4">
        <f t="shared" si="56"/>
        <v>9.9141184124918666E-2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7"/>
        <v>40710.208333333336</v>
      </c>
      <c r="O948" s="11">
        <f t="shared" si="58"/>
        <v>40712.208333333336</v>
      </c>
      <c r="P948" t="b">
        <v>0</v>
      </c>
      <c r="Q948" t="b">
        <v>0</v>
      </c>
      <c r="R948" t="s">
        <v>33</v>
      </c>
      <c r="S948" s="7" t="s">
        <v>2038</v>
      </c>
      <c r="T948" t="s">
        <v>2039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4">
        <f t="shared" si="56"/>
        <v>0.26694444444444443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7"/>
        <v>41908.208333333336</v>
      </c>
      <c r="O949" s="11">
        <f t="shared" si="58"/>
        <v>41915.208333333336</v>
      </c>
      <c r="P949" t="b">
        <v>0</v>
      </c>
      <c r="Q949" t="b">
        <v>0</v>
      </c>
      <c r="R949" t="s">
        <v>33</v>
      </c>
      <c r="S949" s="7" t="s">
        <v>2038</v>
      </c>
      <c r="T949" t="s">
        <v>2039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4">
        <f t="shared" si="56"/>
        <v>0.62957446808510642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7"/>
        <v>41985.25</v>
      </c>
      <c r="O950" s="11">
        <f t="shared" si="58"/>
        <v>41995.25</v>
      </c>
      <c r="P950" t="b">
        <v>1</v>
      </c>
      <c r="Q950" t="b">
        <v>1</v>
      </c>
      <c r="R950" t="s">
        <v>42</v>
      </c>
      <c r="S950" s="7" t="s">
        <v>2040</v>
      </c>
      <c r="T950" t="s">
        <v>2041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4">
        <f t="shared" si="56"/>
        <v>1.6135593220338984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7"/>
        <v>42112.208333333328</v>
      </c>
      <c r="O951" s="11">
        <f t="shared" si="58"/>
        <v>42131.208333333328</v>
      </c>
      <c r="P951" t="b">
        <v>0</v>
      </c>
      <c r="Q951" t="b">
        <v>0</v>
      </c>
      <c r="R951" t="s">
        <v>28</v>
      </c>
      <c r="S951" s="7" t="s">
        <v>2036</v>
      </c>
      <c r="T951" t="s">
        <v>2037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4">
        <f t="shared" si="56"/>
        <v>0.05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7"/>
        <v>43571.208333333328</v>
      </c>
      <c r="O952" s="11">
        <f t="shared" si="58"/>
        <v>43576.208333333328</v>
      </c>
      <c r="P952" t="b">
        <v>0</v>
      </c>
      <c r="Q952" t="b">
        <v>1</v>
      </c>
      <c r="R952" t="s">
        <v>33</v>
      </c>
      <c r="S952" s="7" t="s">
        <v>2038</v>
      </c>
      <c r="T952" t="s">
        <v>2039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4">
        <f t="shared" si="56"/>
        <v>10.969379310344827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7"/>
        <v>42730.25</v>
      </c>
      <c r="O953" s="11">
        <f t="shared" si="58"/>
        <v>42731.25</v>
      </c>
      <c r="P953" t="b">
        <v>0</v>
      </c>
      <c r="Q953" t="b">
        <v>1</v>
      </c>
      <c r="R953" t="s">
        <v>23</v>
      </c>
      <c r="S953" s="7" t="s">
        <v>2034</v>
      </c>
      <c r="T953" t="s">
        <v>2035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4">
        <f t="shared" si="56"/>
        <v>0.70094158075601376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7"/>
        <v>42591.208333333328</v>
      </c>
      <c r="O954" s="11">
        <f t="shared" si="58"/>
        <v>42605.208333333328</v>
      </c>
      <c r="P954" t="b">
        <v>0</v>
      </c>
      <c r="Q954" t="b">
        <v>0</v>
      </c>
      <c r="R954" t="s">
        <v>42</v>
      </c>
      <c r="S954" s="7" t="s">
        <v>2040</v>
      </c>
      <c r="T954" t="s">
        <v>2041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4">
        <f t="shared" si="56"/>
        <v>0.6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7"/>
        <v>42358.25</v>
      </c>
      <c r="O955" s="11">
        <f t="shared" si="58"/>
        <v>42394.25</v>
      </c>
      <c r="P955" t="b">
        <v>0</v>
      </c>
      <c r="Q955" t="b">
        <v>1</v>
      </c>
      <c r="R955" t="s">
        <v>474</v>
      </c>
      <c r="S955" s="7" t="s">
        <v>2040</v>
      </c>
      <c r="T955" t="s">
        <v>2062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4">
        <f t="shared" si="56"/>
        <v>3.6709859154929578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7"/>
        <v>41174.208333333336</v>
      </c>
      <c r="O956" s="11">
        <f t="shared" si="58"/>
        <v>41198.208333333336</v>
      </c>
      <c r="P956" t="b">
        <v>0</v>
      </c>
      <c r="Q956" t="b">
        <v>0</v>
      </c>
      <c r="R956" t="s">
        <v>28</v>
      </c>
      <c r="S956" s="7" t="s">
        <v>2036</v>
      </c>
      <c r="T956" t="s">
        <v>2037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4">
        <f t="shared" si="56"/>
        <v>11.09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7"/>
        <v>41238.25</v>
      </c>
      <c r="O957" s="11">
        <f t="shared" si="58"/>
        <v>41240.25</v>
      </c>
      <c r="P957" t="b">
        <v>0</v>
      </c>
      <c r="Q957" t="b">
        <v>0</v>
      </c>
      <c r="R957" t="s">
        <v>33</v>
      </c>
      <c r="S957" s="7" t="s">
        <v>2038</v>
      </c>
      <c r="T957" t="s">
        <v>2039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4">
        <f t="shared" si="56"/>
        <v>0.19028784648187633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7"/>
        <v>42360.25</v>
      </c>
      <c r="O958" s="11">
        <f t="shared" si="58"/>
        <v>42364.25</v>
      </c>
      <c r="P958" t="b">
        <v>0</v>
      </c>
      <c r="Q958" t="b">
        <v>0</v>
      </c>
      <c r="R958" t="s">
        <v>474</v>
      </c>
      <c r="S958" s="7" t="s">
        <v>2040</v>
      </c>
      <c r="T958" t="s">
        <v>2062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4">
        <f t="shared" si="56"/>
        <v>1.2687755102040816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7"/>
        <v>40955.25</v>
      </c>
      <c r="O959" s="11">
        <f t="shared" si="58"/>
        <v>40958.25</v>
      </c>
      <c r="P959" t="b">
        <v>0</v>
      </c>
      <c r="Q959" t="b">
        <v>0</v>
      </c>
      <c r="R959" t="s">
        <v>33</v>
      </c>
      <c r="S959" s="7" t="s">
        <v>2038</v>
      </c>
      <c r="T959" t="s">
        <v>2039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4">
        <f t="shared" si="56"/>
        <v>7.3463636363636367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7"/>
        <v>40350.208333333336</v>
      </c>
      <c r="O960" s="11">
        <f t="shared" si="58"/>
        <v>40372.208333333336</v>
      </c>
      <c r="P960" t="b">
        <v>0</v>
      </c>
      <c r="Q960" t="b">
        <v>0</v>
      </c>
      <c r="R960" t="s">
        <v>71</v>
      </c>
      <c r="S960" s="7" t="s">
        <v>2040</v>
      </c>
      <c r="T960" t="s">
        <v>2048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4">
        <f t="shared" si="56"/>
        <v>4.5731034482758622E-2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7"/>
        <v>40357.208333333336</v>
      </c>
      <c r="O961" s="11">
        <f t="shared" si="58"/>
        <v>40385.208333333336</v>
      </c>
      <c r="P961" t="b">
        <v>0</v>
      </c>
      <c r="Q961" t="b">
        <v>0</v>
      </c>
      <c r="R961" t="s">
        <v>206</v>
      </c>
      <c r="S961" s="7" t="s">
        <v>2046</v>
      </c>
      <c r="T961" t="s">
        <v>2058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4">
        <f t="shared" si="56"/>
        <v>0.85054545454545449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7"/>
        <v>42408.25</v>
      </c>
      <c r="O962" s="11">
        <f t="shared" si="58"/>
        <v>42445.208333333328</v>
      </c>
      <c r="P962" t="b">
        <v>0</v>
      </c>
      <c r="Q962" t="b">
        <v>0</v>
      </c>
      <c r="R962" t="s">
        <v>28</v>
      </c>
      <c r="S962" s="7" t="s">
        <v>2036</v>
      </c>
      <c r="T962" t="s">
        <v>2037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4">
        <f t="shared" ref="G963:G1001" si="60">E963/D963</f>
        <v>1.1929824561403508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1">(((L963/60)/60)/24)+DATE(1970,1,1)</f>
        <v>40591.25</v>
      </c>
      <c r="O963" s="11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s="7" t="s">
        <v>2046</v>
      </c>
      <c r="T963" t="s">
        <v>2058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4">
        <f t="shared" si="60"/>
        <v>2.9602777777777778</v>
      </c>
      <c r="H964">
        <v>266</v>
      </c>
      <c r="I964" s="5">
        <f t="shared" si="59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1"/>
        <v>41592.25</v>
      </c>
      <c r="O964" s="11">
        <f t="shared" si="62"/>
        <v>41613.25</v>
      </c>
      <c r="P964" t="b">
        <v>0</v>
      </c>
      <c r="Q964" t="b">
        <v>0</v>
      </c>
      <c r="R964" t="s">
        <v>17</v>
      </c>
      <c r="S964" s="7" t="s">
        <v>2032</v>
      </c>
      <c r="T964" t="s">
        <v>2033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4">
        <f t="shared" si="60"/>
        <v>0.84694915254237291</v>
      </c>
      <c r="H965">
        <v>114</v>
      </c>
      <c r="I965" s="5">
        <f t="shared" ref="I965:I1001" si="63"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1"/>
        <v>40607.25</v>
      </c>
      <c r="O965" s="11">
        <f t="shared" si="62"/>
        <v>40613.25</v>
      </c>
      <c r="P965" t="b">
        <v>0</v>
      </c>
      <c r="Q965" t="b">
        <v>1</v>
      </c>
      <c r="R965" t="s">
        <v>122</v>
      </c>
      <c r="S965" s="7" t="s">
        <v>2053</v>
      </c>
      <c r="T965" t="s">
        <v>2054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4">
        <f t="shared" si="60"/>
        <v>3.5578378378378379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1"/>
        <v>42135.208333333328</v>
      </c>
      <c r="O966" s="11">
        <f t="shared" si="62"/>
        <v>42140.208333333328</v>
      </c>
      <c r="P966" t="b">
        <v>0</v>
      </c>
      <c r="Q966" t="b">
        <v>0</v>
      </c>
      <c r="R966" t="s">
        <v>33</v>
      </c>
      <c r="S966" s="7" t="s">
        <v>2038</v>
      </c>
      <c r="T966" t="s">
        <v>2039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4">
        <f t="shared" si="60"/>
        <v>3.8640909090909092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1"/>
        <v>40203.25</v>
      </c>
      <c r="O967" s="11">
        <f t="shared" si="62"/>
        <v>40243.25</v>
      </c>
      <c r="P967" t="b">
        <v>0</v>
      </c>
      <c r="Q967" t="b">
        <v>0</v>
      </c>
      <c r="R967" t="s">
        <v>23</v>
      </c>
      <c r="S967" s="7" t="s">
        <v>2034</v>
      </c>
      <c r="T967" t="s">
        <v>2035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4">
        <f t="shared" si="60"/>
        <v>7.9223529411764702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1"/>
        <v>42901.208333333328</v>
      </c>
      <c r="O968" s="11">
        <f t="shared" si="62"/>
        <v>42903.208333333328</v>
      </c>
      <c r="P968" t="b">
        <v>0</v>
      </c>
      <c r="Q968" t="b">
        <v>0</v>
      </c>
      <c r="R968" t="s">
        <v>33</v>
      </c>
      <c r="S968" s="7" t="s">
        <v>2038</v>
      </c>
      <c r="T968" t="s">
        <v>2039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4">
        <f t="shared" si="60"/>
        <v>1.3703393665158372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1"/>
        <v>41005.208333333336</v>
      </c>
      <c r="O969" s="11">
        <f t="shared" si="62"/>
        <v>41042.208333333336</v>
      </c>
      <c r="P969" t="b">
        <v>0</v>
      </c>
      <c r="Q969" t="b">
        <v>0</v>
      </c>
      <c r="R969" t="s">
        <v>319</v>
      </c>
      <c r="S969" s="7" t="s">
        <v>2034</v>
      </c>
      <c r="T969" t="s">
        <v>2061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4">
        <f t="shared" si="60"/>
        <v>3.3820833333333336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1"/>
        <v>40544.25</v>
      </c>
      <c r="O970" s="11">
        <f t="shared" si="62"/>
        <v>40559.25</v>
      </c>
      <c r="P970" t="b">
        <v>0</v>
      </c>
      <c r="Q970" t="b">
        <v>0</v>
      </c>
      <c r="R970" t="s">
        <v>17</v>
      </c>
      <c r="S970" s="7" t="s">
        <v>2032</v>
      </c>
      <c r="T970" t="s">
        <v>2033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4">
        <f t="shared" si="60"/>
        <v>1.0822784810126582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1"/>
        <v>43821.25</v>
      </c>
      <c r="O971" s="11">
        <f t="shared" si="62"/>
        <v>43828.25</v>
      </c>
      <c r="P971" t="b">
        <v>0</v>
      </c>
      <c r="Q971" t="b">
        <v>0</v>
      </c>
      <c r="R971" t="s">
        <v>33</v>
      </c>
      <c r="S971" s="7" t="s">
        <v>2038</v>
      </c>
      <c r="T971" t="s">
        <v>2039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4">
        <f t="shared" si="60"/>
        <v>0.60757639620653314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1"/>
        <v>40672.208333333336</v>
      </c>
      <c r="O972" s="11">
        <f t="shared" si="62"/>
        <v>40673.208333333336</v>
      </c>
      <c r="P972" t="b">
        <v>0</v>
      </c>
      <c r="Q972" t="b">
        <v>0</v>
      </c>
      <c r="R972" t="s">
        <v>33</v>
      </c>
      <c r="S972" s="7" t="s">
        <v>2038</v>
      </c>
      <c r="T972" t="s">
        <v>2039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4">
        <f t="shared" si="60"/>
        <v>0.27725490196078434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1"/>
        <v>41555.208333333336</v>
      </c>
      <c r="O973" s="11">
        <f t="shared" si="62"/>
        <v>41561.208333333336</v>
      </c>
      <c r="P973" t="b">
        <v>0</v>
      </c>
      <c r="Q973" t="b">
        <v>0</v>
      </c>
      <c r="R973" t="s">
        <v>269</v>
      </c>
      <c r="S973" s="7" t="s">
        <v>2040</v>
      </c>
      <c r="T973" t="s">
        <v>2059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4">
        <f t="shared" si="60"/>
        <v>2.283934426229508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1"/>
        <v>41792.208333333336</v>
      </c>
      <c r="O974" s="11">
        <f t="shared" si="62"/>
        <v>41801.208333333336</v>
      </c>
      <c r="P974" t="b">
        <v>0</v>
      </c>
      <c r="Q974" t="b">
        <v>1</v>
      </c>
      <c r="R974" t="s">
        <v>28</v>
      </c>
      <c r="S974" s="7" t="s">
        <v>2036</v>
      </c>
      <c r="T974" t="s">
        <v>2037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4">
        <f t="shared" si="60"/>
        <v>0.21615194054500414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1"/>
        <v>40522.25</v>
      </c>
      <c r="O975" s="11">
        <f t="shared" si="62"/>
        <v>40524.25</v>
      </c>
      <c r="P975" t="b">
        <v>0</v>
      </c>
      <c r="Q975" t="b">
        <v>1</v>
      </c>
      <c r="R975" t="s">
        <v>33</v>
      </c>
      <c r="S975" s="7" t="s">
        <v>2038</v>
      </c>
      <c r="T975" t="s">
        <v>2039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4">
        <f t="shared" si="60"/>
        <v>3.73875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1"/>
        <v>41412.208333333336</v>
      </c>
      <c r="O976" s="11">
        <f t="shared" si="62"/>
        <v>41413.208333333336</v>
      </c>
      <c r="P976" t="b">
        <v>0</v>
      </c>
      <c r="Q976" t="b">
        <v>0</v>
      </c>
      <c r="R976" t="s">
        <v>60</v>
      </c>
      <c r="S976" s="7" t="s">
        <v>2034</v>
      </c>
      <c r="T976" t="s">
        <v>2044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4">
        <f t="shared" si="60"/>
        <v>1.5492592592592593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1"/>
        <v>42337.25</v>
      </c>
      <c r="O977" s="11">
        <f t="shared" si="62"/>
        <v>42376.25</v>
      </c>
      <c r="P977" t="b">
        <v>0</v>
      </c>
      <c r="Q977" t="b">
        <v>1</v>
      </c>
      <c r="R977" t="s">
        <v>33</v>
      </c>
      <c r="S977" s="7" t="s">
        <v>2038</v>
      </c>
      <c r="T977" t="s">
        <v>2039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4">
        <f t="shared" si="60"/>
        <v>3.2214999999999998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1"/>
        <v>40571.25</v>
      </c>
      <c r="O978" s="11">
        <f t="shared" si="62"/>
        <v>40577.25</v>
      </c>
      <c r="P978" t="b">
        <v>0</v>
      </c>
      <c r="Q978" t="b">
        <v>1</v>
      </c>
      <c r="R978" t="s">
        <v>33</v>
      </c>
      <c r="S978" s="7" t="s">
        <v>2038</v>
      </c>
      <c r="T978" t="s">
        <v>2039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4">
        <f t="shared" si="60"/>
        <v>0.73957142857142855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1"/>
        <v>43138.25</v>
      </c>
      <c r="O979" s="11">
        <f t="shared" si="62"/>
        <v>43170.25</v>
      </c>
      <c r="P979" t="b">
        <v>0</v>
      </c>
      <c r="Q979" t="b">
        <v>0</v>
      </c>
      <c r="R979" t="s">
        <v>17</v>
      </c>
      <c r="S979" s="7" t="s">
        <v>2032</v>
      </c>
      <c r="T979" t="s">
        <v>2033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4">
        <f t="shared" si="60"/>
        <v>8.641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1"/>
        <v>42686.25</v>
      </c>
      <c r="O980" s="11">
        <f t="shared" si="62"/>
        <v>42708.25</v>
      </c>
      <c r="P980" t="b">
        <v>0</v>
      </c>
      <c r="Q980" t="b">
        <v>0</v>
      </c>
      <c r="R980" t="s">
        <v>89</v>
      </c>
      <c r="S980" s="7" t="s">
        <v>2049</v>
      </c>
      <c r="T980" t="s">
        <v>2050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4">
        <f t="shared" si="60"/>
        <v>1.432624584717608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1"/>
        <v>42078.208333333328</v>
      </c>
      <c r="O981" s="11">
        <f t="shared" si="62"/>
        <v>42084.208333333328</v>
      </c>
      <c r="P981" t="b">
        <v>0</v>
      </c>
      <c r="Q981" t="b">
        <v>0</v>
      </c>
      <c r="R981" t="s">
        <v>33</v>
      </c>
      <c r="S981" s="7" t="s">
        <v>2038</v>
      </c>
      <c r="T981" t="s">
        <v>2039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4">
        <f t="shared" si="60"/>
        <v>0.40281762295081969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1"/>
        <v>42307.208333333328</v>
      </c>
      <c r="O982" s="11">
        <f t="shared" si="62"/>
        <v>42312.25</v>
      </c>
      <c r="P982" t="b">
        <v>1</v>
      </c>
      <c r="Q982" t="b">
        <v>0</v>
      </c>
      <c r="R982" t="s">
        <v>68</v>
      </c>
      <c r="S982" s="7" t="s">
        <v>2046</v>
      </c>
      <c r="T982" t="s">
        <v>2047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4">
        <f t="shared" si="60"/>
        <v>1.7822388059701493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1"/>
        <v>43094.25</v>
      </c>
      <c r="O983" s="11">
        <f t="shared" si="62"/>
        <v>43127.25</v>
      </c>
      <c r="P983" t="b">
        <v>0</v>
      </c>
      <c r="Q983" t="b">
        <v>0</v>
      </c>
      <c r="R983" t="s">
        <v>28</v>
      </c>
      <c r="S983" s="7" t="s">
        <v>2036</v>
      </c>
      <c r="T983" t="s">
        <v>2037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4">
        <f t="shared" si="60"/>
        <v>0.84930555555555554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1"/>
        <v>40743.208333333336</v>
      </c>
      <c r="O984" s="11">
        <f t="shared" si="62"/>
        <v>40745.208333333336</v>
      </c>
      <c r="P984" t="b">
        <v>0</v>
      </c>
      <c r="Q984" t="b">
        <v>1</v>
      </c>
      <c r="R984" t="s">
        <v>42</v>
      </c>
      <c r="S984" s="7" t="s">
        <v>2040</v>
      </c>
      <c r="T984" t="s">
        <v>2041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4">
        <f t="shared" si="60"/>
        <v>1.4593648334624323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1"/>
        <v>43681.208333333328</v>
      </c>
      <c r="O985" s="11">
        <f t="shared" si="62"/>
        <v>43696.208333333328</v>
      </c>
      <c r="P985" t="b">
        <v>0</v>
      </c>
      <c r="Q985" t="b">
        <v>0</v>
      </c>
      <c r="R985" t="s">
        <v>42</v>
      </c>
      <c r="S985" s="7" t="s">
        <v>2040</v>
      </c>
      <c r="T985" t="s">
        <v>2041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4">
        <f t="shared" si="60"/>
        <v>1.5246153846153847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1"/>
        <v>43716.208333333328</v>
      </c>
      <c r="O986" s="11">
        <f t="shared" si="62"/>
        <v>43742.208333333328</v>
      </c>
      <c r="P986" t="b">
        <v>0</v>
      </c>
      <c r="Q986" t="b">
        <v>0</v>
      </c>
      <c r="R986" t="s">
        <v>33</v>
      </c>
      <c r="S986" s="7" t="s">
        <v>2038</v>
      </c>
      <c r="T986" t="s">
        <v>2039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4">
        <f t="shared" si="60"/>
        <v>0.67129542790152408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1"/>
        <v>41614.25</v>
      </c>
      <c r="O987" s="11">
        <f t="shared" si="62"/>
        <v>41640.25</v>
      </c>
      <c r="P987" t="b">
        <v>0</v>
      </c>
      <c r="Q987" t="b">
        <v>1</v>
      </c>
      <c r="R987" t="s">
        <v>23</v>
      </c>
      <c r="S987" s="7" t="s">
        <v>2034</v>
      </c>
      <c r="T987" t="s">
        <v>2035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4">
        <f t="shared" si="60"/>
        <v>0.40307692307692305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1"/>
        <v>40638.208333333336</v>
      </c>
      <c r="O988" s="11">
        <f t="shared" si="62"/>
        <v>40652.208333333336</v>
      </c>
      <c r="P988" t="b">
        <v>0</v>
      </c>
      <c r="Q988" t="b">
        <v>0</v>
      </c>
      <c r="R988" t="s">
        <v>23</v>
      </c>
      <c r="S988" s="7" t="s">
        <v>2034</v>
      </c>
      <c r="T988" t="s">
        <v>2035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4">
        <f t="shared" si="60"/>
        <v>2.1679032258064517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1"/>
        <v>42852.208333333328</v>
      </c>
      <c r="O989" s="11">
        <f t="shared" si="62"/>
        <v>42866.208333333328</v>
      </c>
      <c r="P989" t="b">
        <v>0</v>
      </c>
      <c r="Q989" t="b">
        <v>0</v>
      </c>
      <c r="R989" t="s">
        <v>42</v>
      </c>
      <c r="S989" s="7" t="s">
        <v>2040</v>
      </c>
      <c r="T989" t="s">
        <v>2041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4">
        <f t="shared" si="60"/>
        <v>0.52117021276595743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1"/>
        <v>42686.25</v>
      </c>
      <c r="O990" s="11">
        <f t="shared" si="62"/>
        <v>42707.25</v>
      </c>
      <c r="P990" t="b">
        <v>0</v>
      </c>
      <c r="Q990" t="b">
        <v>0</v>
      </c>
      <c r="R990" t="s">
        <v>133</v>
      </c>
      <c r="S990" s="7" t="s">
        <v>2046</v>
      </c>
      <c r="T990" t="s">
        <v>2055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4">
        <f t="shared" si="60"/>
        <v>4.9958333333333336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1"/>
        <v>43571.208333333328</v>
      </c>
      <c r="O991" s="11">
        <f t="shared" si="62"/>
        <v>43576.208333333328</v>
      </c>
      <c r="P991" t="b">
        <v>0</v>
      </c>
      <c r="Q991" t="b">
        <v>0</v>
      </c>
      <c r="R991" t="s">
        <v>206</v>
      </c>
      <c r="S991" s="7" t="s">
        <v>2046</v>
      </c>
      <c r="T991" t="s">
        <v>2058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4">
        <f t="shared" si="60"/>
        <v>0.87679487179487181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1"/>
        <v>42432.25</v>
      </c>
      <c r="O992" s="11">
        <f t="shared" si="62"/>
        <v>42454.208333333328</v>
      </c>
      <c r="P992" t="b">
        <v>0</v>
      </c>
      <c r="Q992" t="b">
        <v>1</v>
      </c>
      <c r="R992" t="s">
        <v>53</v>
      </c>
      <c r="S992" s="7" t="s">
        <v>2040</v>
      </c>
      <c r="T992" t="s">
        <v>2043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4">
        <f t="shared" si="60"/>
        <v>1.131734693877551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1"/>
        <v>41907.208333333336</v>
      </c>
      <c r="O993" s="11">
        <f t="shared" si="62"/>
        <v>41911.208333333336</v>
      </c>
      <c r="P993" t="b">
        <v>0</v>
      </c>
      <c r="Q993" t="b">
        <v>1</v>
      </c>
      <c r="R993" t="s">
        <v>23</v>
      </c>
      <c r="S993" s="7" t="s">
        <v>2034</v>
      </c>
      <c r="T993" t="s">
        <v>2035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4">
        <f t="shared" si="60"/>
        <v>4.2654838709677421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1"/>
        <v>43227.208333333328</v>
      </c>
      <c r="O994" s="11">
        <f t="shared" si="62"/>
        <v>43241.208333333328</v>
      </c>
      <c r="P994" t="b">
        <v>0</v>
      </c>
      <c r="Q994" t="b">
        <v>1</v>
      </c>
      <c r="R994" t="s">
        <v>53</v>
      </c>
      <c r="S994" s="7" t="s">
        <v>2040</v>
      </c>
      <c r="T994" t="s">
        <v>2043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4">
        <f t="shared" si="60"/>
        <v>0.77632653061224488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1"/>
        <v>42362.25</v>
      </c>
      <c r="O995" s="11">
        <f t="shared" si="62"/>
        <v>42379.25</v>
      </c>
      <c r="P995" t="b">
        <v>0</v>
      </c>
      <c r="Q995" t="b">
        <v>1</v>
      </c>
      <c r="R995" t="s">
        <v>122</v>
      </c>
      <c r="S995" s="7" t="s">
        <v>2053</v>
      </c>
      <c r="T995" t="s">
        <v>2054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4">
        <f t="shared" si="60"/>
        <v>0.52496810772501767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1"/>
        <v>41929.208333333336</v>
      </c>
      <c r="O996" s="11">
        <f t="shared" si="62"/>
        <v>41935.208333333336</v>
      </c>
      <c r="P996" t="b">
        <v>0</v>
      </c>
      <c r="Q996" t="b">
        <v>1</v>
      </c>
      <c r="R996" t="s">
        <v>206</v>
      </c>
      <c r="S996" s="7" t="s">
        <v>2046</v>
      </c>
      <c r="T996" t="s">
        <v>2058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4">
        <f t="shared" si="60"/>
        <v>1.5746762589928058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1"/>
        <v>43408.208333333328</v>
      </c>
      <c r="O997" s="11">
        <f t="shared" si="62"/>
        <v>43437.25</v>
      </c>
      <c r="P997" t="b">
        <v>0</v>
      </c>
      <c r="Q997" t="b">
        <v>1</v>
      </c>
      <c r="R997" t="s">
        <v>17</v>
      </c>
      <c r="S997" s="7" t="s">
        <v>2032</v>
      </c>
      <c r="T997" t="s">
        <v>2033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4">
        <f t="shared" si="60"/>
        <v>0.72939393939393937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1"/>
        <v>41276.25</v>
      </c>
      <c r="O998" s="11">
        <f t="shared" si="62"/>
        <v>41306.25</v>
      </c>
      <c r="P998" t="b">
        <v>0</v>
      </c>
      <c r="Q998" t="b">
        <v>0</v>
      </c>
      <c r="R998" t="s">
        <v>33</v>
      </c>
      <c r="S998" s="7" t="s">
        <v>2038</v>
      </c>
      <c r="T998" t="s">
        <v>2039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4">
        <f t="shared" si="60"/>
        <v>0.60565789473684206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1"/>
        <v>41659.25</v>
      </c>
      <c r="O999" s="11">
        <f t="shared" si="62"/>
        <v>41664.25</v>
      </c>
      <c r="P999" t="b">
        <v>0</v>
      </c>
      <c r="Q999" t="b">
        <v>0</v>
      </c>
      <c r="R999" t="s">
        <v>33</v>
      </c>
      <c r="S999" s="7" t="s">
        <v>2038</v>
      </c>
      <c r="T999" t="s">
        <v>2039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4">
        <f t="shared" si="60"/>
        <v>0.5679129129129129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1"/>
        <v>40220.25</v>
      </c>
      <c r="O1000" s="11">
        <f t="shared" si="62"/>
        <v>40234.25</v>
      </c>
      <c r="P1000" t="b">
        <v>0</v>
      </c>
      <c r="Q1000" t="b">
        <v>1</v>
      </c>
      <c r="R1000" t="s">
        <v>60</v>
      </c>
      <c r="S1000" s="7" t="s">
        <v>2034</v>
      </c>
      <c r="T1000" t="s">
        <v>2044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4">
        <f t="shared" si="60"/>
        <v>0.56542754275427543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1"/>
        <v>42550.208333333328</v>
      </c>
      <c r="O1001" s="11">
        <f t="shared" si="62"/>
        <v>42557.208333333328</v>
      </c>
      <c r="P1001" t="b">
        <v>0</v>
      </c>
      <c r="Q1001" t="b">
        <v>0</v>
      </c>
      <c r="R1001" t="s">
        <v>17</v>
      </c>
      <c r="S1001" s="7" t="s">
        <v>2032</v>
      </c>
      <c r="T1001" t="s">
        <v>2033</v>
      </c>
    </row>
    <row r="1002" spans="1:20" x14ac:dyDescent="0.25">
      <c r="E1002">
        <f>SUM(E2:E1001)</f>
        <v>42748055</v>
      </c>
    </row>
  </sheetData>
  <autoFilter ref="A1:R1002" xr:uid="{00000000-0001-0000-0000-000000000000}"/>
  <conditionalFormatting sqref="F1:F1048576">
    <cfRule type="containsText" dxfId="22" priority="4" operator="containsText" text="canceled">
      <formula>NOT(ISERROR(SEARCH("canceled",F1)))</formula>
    </cfRule>
    <cfRule type="containsText" dxfId="21" priority="5" operator="containsText" text="live">
      <formula>NOT(ISERROR(SEARCH("live",F1)))</formula>
    </cfRule>
    <cfRule type="containsText" dxfId="20" priority="6" operator="containsText" text="successful">
      <formula>NOT(ISERROR(SEARCH("successful",F1)))</formula>
    </cfRule>
    <cfRule type="containsText" dxfId="19" priority="7" operator="containsText" text="failed">
      <formula>NOT(ISERROR(SEARCH("failed",F1)))</formula>
    </cfRule>
  </conditionalFormatting>
  <conditionalFormatting sqref="G1:G1048576">
    <cfRule type="cellIs" dxfId="18" priority="1" operator="between">
      <formula>2</formula>
      <formula>1000000000000</formula>
    </cfRule>
    <cfRule type="cellIs" dxfId="17" priority="2" operator="between">
      <formula>1</formula>
      <formula>1.99</formula>
    </cfRule>
    <cfRule type="cellIs" dxfId="16" priority="3" operator="between">
      <formula>0</formula>
      <formula>0.99</formula>
    </cfRule>
  </conditionalFormatting>
  <pageMargins left="0.75" right="0.75" top="1" bottom="1" header="0.5" footer="0.5"/>
  <pageSetup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5BCE-7EF7-4419-8F1B-4C084E8334E7}">
  <dimension ref="A2:G26"/>
  <sheetViews>
    <sheetView workbookViewId="0">
      <selection activeCell="G23" sqref="G2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  <col min="8" max="10" width="15.25" bestFit="1" customWidth="1"/>
    <col min="11" max="11" width="11" bestFit="1" customWidth="1"/>
  </cols>
  <sheetData>
    <row r="2" spans="1:7" x14ac:dyDescent="0.25">
      <c r="A2" s="8" t="s">
        <v>6</v>
      </c>
      <c r="B2" t="s">
        <v>2066</v>
      </c>
    </row>
    <row r="4" spans="1:7" x14ac:dyDescent="0.25">
      <c r="A4" s="8" t="s">
        <v>2071</v>
      </c>
      <c r="B4" s="8" t="s">
        <v>2067</v>
      </c>
    </row>
    <row r="5" spans="1:7" x14ac:dyDescent="0.25">
      <c r="A5" s="8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  <c r="G5" t="s">
        <v>2069</v>
      </c>
    </row>
    <row r="6" spans="1:7" x14ac:dyDescent="0.25">
      <c r="A6" s="9" t="s">
        <v>2040</v>
      </c>
      <c r="B6">
        <v>11</v>
      </c>
      <c r="C6">
        <v>60</v>
      </c>
      <c r="D6">
        <v>5</v>
      </c>
      <c r="E6">
        <v>102</v>
      </c>
      <c r="G6">
        <v>178</v>
      </c>
    </row>
    <row r="7" spans="1:7" x14ac:dyDescent="0.25">
      <c r="A7" s="9" t="s">
        <v>2032</v>
      </c>
      <c r="B7">
        <v>4</v>
      </c>
      <c r="C7">
        <v>20</v>
      </c>
      <c r="E7">
        <v>22</v>
      </c>
      <c r="G7">
        <v>46</v>
      </c>
    </row>
    <row r="8" spans="1:7" x14ac:dyDescent="0.25">
      <c r="A8" s="9" t="s">
        <v>2049</v>
      </c>
      <c r="B8">
        <v>1</v>
      </c>
      <c r="C8">
        <v>23</v>
      </c>
      <c r="D8">
        <v>3</v>
      </c>
      <c r="E8">
        <v>21</v>
      </c>
      <c r="G8">
        <v>48</v>
      </c>
    </row>
    <row r="9" spans="1:7" x14ac:dyDescent="0.25">
      <c r="A9" s="9" t="s">
        <v>2063</v>
      </c>
      <c r="E9">
        <v>4</v>
      </c>
      <c r="G9">
        <v>4</v>
      </c>
    </row>
    <row r="10" spans="1:7" x14ac:dyDescent="0.25">
      <c r="A10" s="9" t="s">
        <v>2034</v>
      </c>
      <c r="B10">
        <v>10</v>
      </c>
      <c r="C10">
        <v>66</v>
      </c>
      <c r="E10">
        <v>99</v>
      </c>
      <c r="G10">
        <v>175</v>
      </c>
    </row>
    <row r="11" spans="1:7" x14ac:dyDescent="0.25">
      <c r="A11" s="9" t="s">
        <v>2053</v>
      </c>
      <c r="B11">
        <v>4</v>
      </c>
      <c r="C11">
        <v>11</v>
      </c>
      <c r="D11">
        <v>1</v>
      </c>
      <c r="E11">
        <v>26</v>
      </c>
      <c r="G11">
        <v>42</v>
      </c>
    </row>
    <row r="12" spans="1:7" x14ac:dyDescent="0.25">
      <c r="A12" s="9" t="s">
        <v>2046</v>
      </c>
      <c r="B12">
        <v>2</v>
      </c>
      <c r="C12">
        <v>24</v>
      </c>
      <c r="D12">
        <v>1</v>
      </c>
      <c r="E12">
        <v>40</v>
      </c>
      <c r="G12">
        <v>67</v>
      </c>
    </row>
    <row r="13" spans="1:7" x14ac:dyDescent="0.25">
      <c r="A13" s="9" t="s">
        <v>2036</v>
      </c>
      <c r="B13">
        <v>2</v>
      </c>
      <c r="C13">
        <v>28</v>
      </c>
      <c r="D13">
        <v>2</v>
      </c>
      <c r="E13">
        <v>64</v>
      </c>
      <c r="G13">
        <v>96</v>
      </c>
    </row>
    <row r="14" spans="1:7" x14ac:dyDescent="0.25">
      <c r="A14" s="9" t="s">
        <v>2038</v>
      </c>
      <c r="B14">
        <v>23</v>
      </c>
      <c r="C14">
        <v>132</v>
      </c>
      <c r="D14">
        <v>2</v>
      </c>
      <c r="E14">
        <v>187</v>
      </c>
      <c r="G14">
        <v>344</v>
      </c>
    </row>
    <row r="15" spans="1:7" x14ac:dyDescent="0.25">
      <c r="A15" s="9" t="s">
        <v>2068</v>
      </c>
    </row>
    <row r="16" spans="1:7" x14ac:dyDescent="0.25">
      <c r="A16" s="9" t="s">
        <v>2069</v>
      </c>
      <c r="B16">
        <v>57</v>
      </c>
      <c r="C16">
        <v>364</v>
      </c>
      <c r="D16">
        <v>14</v>
      </c>
      <c r="E16">
        <v>565</v>
      </c>
      <c r="G16">
        <v>1000</v>
      </c>
    </row>
    <row r="18" spans="3:3" x14ac:dyDescent="0.25">
      <c r="C18" s="9"/>
    </row>
    <row r="19" spans="3:3" x14ac:dyDescent="0.25">
      <c r="C19" s="9"/>
    </row>
    <row r="20" spans="3:3" x14ac:dyDescent="0.25">
      <c r="C20" s="9"/>
    </row>
    <row r="21" spans="3:3" x14ac:dyDescent="0.25">
      <c r="C21" s="9"/>
    </row>
    <row r="22" spans="3:3" x14ac:dyDescent="0.25">
      <c r="C22" s="9"/>
    </row>
    <row r="23" spans="3:3" x14ac:dyDescent="0.25">
      <c r="C23" s="9"/>
    </row>
    <row r="24" spans="3:3" x14ac:dyDescent="0.25">
      <c r="C24" s="9"/>
    </row>
    <row r="25" spans="3:3" x14ac:dyDescent="0.25">
      <c r="C25" s="9"/>
    </row>
    <row r="26" spans="3:3" x14ac:dyDescent="0.25">
      <c r="C26" s="9"/>
    </row>
  </sheetData>
  <pageMargins left="0.7" right="0.7" top="0.75" bottom="0.75" header="0.3" footer="0.3"/>
  <pageSetup orientation="portrait" horizontalDpi="90" verticalDpi="9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300E-C98F-4962-BB28-38D2F762B718}">
  <dimension ref="A1:G31"/>
  <sheetViews>
    <sheetView workbookViewId="0">
      <selection activeCell="I6" sqref="I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8" t="s">
        <v>6</v>
      </c>
      <c r="B1" t="s">
        <v>2066</v>
      </c>
    </row>
    <row r="2" spans="1:7" x14ac:dyDescent="0.25">
      <c r="A2" s="8" t="s">
        <v>2031</v>
      </c>
      <c r="B2" t="s">
        <v>2066</v>
      </c>
    </row>
    <row r="4" spans="1:7" x14ac:dyDescent="0.25">
      <c r="A4" s="8" t="s">
        <v>2071</v>
      </c>
      <c r="B4" s="8" t="s">
        <v>2067</v>
      </c>
    </row>
    <row r="5" spans="1:7" x14ac:dyDescent="0.25">
      <c r="A5" s="8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  <c r="G5" t="s">
        <v>2069</v>
      </c>
    </row>
    <row r="6" spans="1:7" x14ac:dyDescent="0.25">
      <c r="A6" s="9" t="s">
        <v>2048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5">
      <c r="A7" s="9" t="s">
        <v>2064</v>
      </c>
      <c r="E7">
        <v>4</v>
      </c>
      <c r="G7">
        <v>4</v>
      </c>
    </row>
    <row r="8" spans="1:7" x14ac:dyDescent="0.25">
      <c r="A8" s="9" t="s">
        <v>2041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5">
      <c r="A9" s="9" t="s">
        <v>2043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5">
      <c r="A10" s="9" t="s">
        <v>2042</v>
      </c>
      <c r="C10">
        <v>8</v>
      </c>
      <c r="E10">
        <v>10</v>
      </c>
      <c r="G10">
        <v>18</v>
      </c>
    </row>
    <row r="11" spans="1:7" x14ac:dyDescent="0.25">
      <c r="A11" s="9" t="s">
        <v>2052</v>
      </c>
      <c r="B11">
        <v>1</v>
      </c>
      <c r="C11">
        <v>7</v>
      </c>
      <c r="E11">
        <v>9</v>
      </c>
      <c r="G11">
        <v>17</v>
      </c>
    </row>
    <row r="12" spans="1:7" x14ac:dyDescent="0.25">
      <c r="A12" s="9" t="s">
        <v>2033</v>
      </c>
      <c r="B12">
        <v>4</v>
      </c>
      <c r="C12">
        <v>20</v>
      </c>
      <c r="E12">
        <v>22</v>
      </c>
      <c r="G12">
        <v>46</v>
      </c>
    </row>
    <row r="13" spans="1:7" x14ac:dyDescent="0.25">
      <c r="A13" s="9" t="s">
        <v>2044</v>
      </c>
      <c r="B13">
        <v>3</v>
      </c>
      <c r="C13">
        <v>19</v>
      </c>
      <c r="E13">
        <v>23</v>
      </c>
      <c r="G13">
        <v>45</v>
      </c>
    </row>
    <row r="14" spans="1:7" x14ac:dyDescent="0.25">
      <c r="A14" s="9" t="s">
        <v>2057</v>
      </c>
      <c r="B14">
        <v>1</v>
      </c>
      <c r="C14">
        <v>6</v>
      </c>
      <c r="E14">
        <v>10</v>
      </c>
      <c r="G14">
        <v>17</v>
      </c>
    </row>
    <row r="15" spans="1:7" x14ac:dyDescent="0.25">
      <c r="A15" s="9" t="s">
        <v>2056</v>
      </c>
      <c r="C15">
        <v>3</v>
      </c>
      <c r="E15">
        <v>4</v>
      </c>
      <c r="G15">
        <v>7</v>
      </c>
    </row>
    <row r="16" spans="1:7" x14ac:dyDescent="0.25">
      <c r="A16" s="9" t="s">
        <v>2060</v>
      </c>
      <c r="C16">
        <v>8</v>
      </c>
      <c r="D16">
        <v>1</v>
      </c>
      <c r="E16">
        <v>4</v>
      </c>
      <c r="G16">
        <v>13</v>
      </c>
    </row>
    <row r="17" spans="1:7" x14ac:dyDescent="0.25">
      <c r="A17" s="9" t="s">
        <v>2047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5">
      <c r="A18" s="9" t="s">
        <v>2054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5">
      <c r="A19" s="9" t="s">
        <v>2039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5">
      <c r="A20" s="9" t="s">
        <v>2055</v>
      </c>
      <c r="C20">
        <v>4</v>
      </c>
      <c r="E20">
        <v>4</v>
      </c>
      <c r="G20">
        <v>8</v>
      </c>
    </row>
    <row r="21" spans="1:7" x14ac:dyDescent="0.25">
      <c r="A21" s="9" t="s">
        <v>2035</v>
      </c>
      <c r="B21">
        <v>6</v>
      </c>
      <c r="C21">
        <v>30</v>
      </c>
      <c r="E21">
        <v>49</v>
      </c>
      <c r="G21">
        <v>85</v>
      </c>
    </row>
    <row r="22" spans="1:7" x14ac:dyDescent="0.25">
      <c r="A22" s="9" t="s">
        <v>2062</v>
      </c>
      <c r="C22">
        <v>9</v>
      </c>
      <c r="E22">
        <v>5</v>
      </c>
      <c r="G22">
        <v>14</v>
      </c>
    </row>
    <row r="23" spans="1:7" x14ac:dyDescent="0.25">
      <c r="A23" s="9" t="s">
        <v>2051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5">
      <c r="A24" s="9" t="s">
        <v>2059</v>
      </c>
      <c r="B24">
        <v>3</v>
      </c>
      <c r="C24">
        <v>3</v>
      </c>
      <c r="E24">
        <v>11</v>
      </c>
      <c r="G24">
        <v>17</v>
      </c>
    </row>
    <row r="25" spans="1:7" x14ac:dyDescent="0.25">
      <c r="A25" s="9" t="s">
        <v>2058</v>
      </c>
      <c r="C25">
        <v>7</v>
      </c>
      <c r="E25">
        <v>14</v>
      </c>
      <c r="G25">
        <v>21</v>
      </c>
    </row>
    <row r="26" spans="1:7" x14ac:dyDescent="0.25">
      <c r="A26" s="9" t="s">
        <v>2050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5">
      <c r="A27" s="9" t="s">
        <v>2045</v>
      </c>
      <c r="C27">
        <v>16</v>
      </c>
      <c r="D27">
        <v>1</v>
      </c>
      <c r="E27">
        <v>28</v>
      </c>
      <c r="G27">
        <v>45</v>
      </c>
    </row>
    <row r="28" spans="1:7" x14ac:dyDescent="0.25">
      <c r="A28" s="9" t="s">
        <v>2037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5">
      <c r="A29" s="9" t="s">
        <v>2061</v>
      </c>
      <c r="E29">
        <v>3</v>
      </c>
      <c r="G29">
        <v>3</v>
      </c>
    </row>
    <row r="30" spans="1:7" x14ac:dyDescent="0.25">
      <c r="A30" s="9" t="s">
        <v>2068</v>
      </c>
    </row>
    <row r="31" spans="1:7" x14ac:dyDescent="0.25">
      <c r="A31" s="9" t="s">
        <v>2069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pageSetup orientation="portrait" horizontalDpi="90" verticalDpi="9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3EE2-2DEE-4604-A717-937FC7DE00B2}">
  <dimension ref="A1:F18"/>
  <sheetViews>
    <sheetView topLeftCell="A4" workbookViewId="0">
      <selection activeCell="B9" sqref="B9"/>
    </sheetView>
  </sheetViews>
  <sheetFormatPr defaultRowHeight="15.75" x14ac:dyDescent="0.25"/>
  <cols>
    <col min="1" max="1" width="27.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2031</v>
      </c>
      <c r="B1" t="s" vm="1">
        <v>2086</v>
      </c>
    </row>
    <row r="2" spans="1:6" x14ac:dyDescent="0.25">
      <c r="A2" s="8" t="s">
        <v>2087</v>
      </c>
      <c r="B2" t="s" vm="2">
        <v>2086</v>
      </c>
    </row>
    <row r="4" spans="1:6" x14ac:dyDescent="0.25">
      <c r="A4" s="8" t="s">
        <v>2071</v>
      </c>
      <c r="B4" s="8" t="s">
        <v>2067</v>
      </c>
    </row>
    <row r="5" spans="1:6" x14ac:dyDescent="0.25">
      <c r="A5" s="8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9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9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9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9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9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9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9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9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9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9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9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9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9" t="s">
        <v>2069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pageSetup orientation="portrait" horizontalDpi="90" verticalDpi="9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3E87-D35D-4FF4-9025-4B6E7BB03F57}">
  <dimension ref="A1:H13"/>
  <sheetViews>
    <sheetView zoomScale="60" zoomScaleNormal="60" workbookViewId="0">
      <selection activeCell="I15" sqref="I15"/>
    </sheetView>
  </sheetViews>
  <sheetFormatPr defaultRowHeight="15.75" x14ac:dyDescent="0.25"/>
  <cols>
    <col min="1" max="1" width="12" bestFit="1" customWidth="1"/>
    <col min="2" max="2" width="16" bestFit="1" customWidth="1"/>
    <col min="3" max="3" width="13.25" bestFit="1" customWidth="1"/>
    <col min="4" max="4" width="15.875" bestFit="1" customWidth="1"/>
    <col min="5" max="5" width="12" bestFit="1" customWidth="1"/>
    <col min="6" max="6" width="19.75" style="4" bestFit="1" customWidth="1"/>
    <col min="7" max="7" width="16" style="4" bestFit="1" customWidth="1"/>
    <col min="8" max="8" width="23.875" style="4" bestFit="1" customWidth="1"/>
  </cols>
  <sheetData>
    <row r="1" spans="1:8" x14ac:dyDescent="0.25">
      <c r="A1" s="12" t="s">
        <v>2088</v>
      </c>
      <c r="B1" s="12" t="s">
        <v>2089</v>
      </c>
      <c r="C1" s="12" t="s">
        <v>2090</v>
      </c>
      <c r="D1" s="12" t="s">
        <v>2091</v>
      </c>
      <c r="E1" s="12" t="s">
        <v>2092</v>
      </c>
      <c r="F1" s="13" t="s">
        <v>2094</v>
      </c>
      <c r="G1" s="13" t="s">
        <v>2093</v>
      </c>
      <c r="H1" s="13" t="s">
        <v>2095</v>
      </c>
    </row>
    <row r="2" spans="1:8" ht="37.5" x14ac:dyDescent="0.25">
      <c r="A2" s="14" t="s">
        <v>2096</v>
      </c>
      <c r="B2" s="12">
        <f>COUNTIFS(Crowdfunding!F:F,"=successful",Crowdfunding!D:D,"&lt;1000")</f>
        <v>30</v>
      </c>
      <c r="C2" s="12">
        <f>COUNTIFS(Crowdfunding!F:F,"=failed",Crowdfunding!D:D,"&lt;1000")</f>
        <v>20</v>
      </c>
      <c r="D2" s="12">
        <f>COUNTIFS(Crowdfunding!F:F,"=canceled",Crowdfunding!D:D,"&lt;1000")</f>
        <v>1</v>
      </c>
      <c r="E2" s="12">
        <f>SUM(B2:D2)</f>
        <v>51</v>
      </c>
      <c r="F2" s="13">
        <f>(B2/E2)</f>
        <v>0.58823529411764708</v>
      </c>
      <c r="G2" s="13">
        <f>(C2/E2)</f>
        <v>0.39215686274509803</v>
      </c>
      <c r="H2" s="13">
        <f>(D2/E2)</f>
        <v>1.9607843137254902E-2</v>
      </c>
    </row>
    <row r="3" spans="1:8" ht="37.5" x14ac:dyDescent="0.25">
      <c r="A3" s="14" t="s">
        <v>2097</v>
      </c>
      <c r="B3" s="12">
        <f>COUNTIFS(Crowdfunding!F:F,"successful",Crowdfunding!D:D,"&lt;=1000",Crowdfunding!D:D,"&lt;=4999")</f>
        <v>36</v>
      </c>
      <c r="C3" s="12">
        <f>COUNTIFS(Crowdfunding!$F:$F,"failed",Crowdfunding!$D:$D,"&lt;=1000",Crowdfunding!$D:$D,"&lt;=4999")</f>
        <v>21</v>
      </c>
      <c r="D3" s="12">
        <f>COUNTIFS(Crowdfunding!$F:$F,"canceled",Crowdfunding!$D:$D,"&lt;=1000",Crowdfunding!$D:$D,"&lt;=4999")</f>
        <v>1</v>
      </c>
      <c r="E3" s="12">
        <f t="shared" ref="E3:E13" si="0">SUM(B3:D3)</f>
        <v>58</v>
      </c>
      <c r="F3" s="13">
        <f t="shared" ref="F3:F13" si="1">(B3/E3)</f>
        <v>0.62068965517241381</v>
      </c>
      <c r="G3" s="13">
        <f t="shared" ref="G3:G13" si="2">(C3/E3)</f>
        <v>0.36206896551724138</v>
      </c>
      <c r="H3" s="13">
        <f t="shared" ref="H3:H13" si="3">(D3/E3)</f>
        <v>1.7241379310344827E-2</v>
      </c>
    </row>
    <row r="4" spans="1:8" ht="37.5" x14ac:dyDescent="0.25">
      <c r="A4" s="14" t="s">
        <v>2098</v>
      </c>
      <c r="B4" s="12">
        <f>COUNTIFS(Crowdfunding!$F:$F,"successful",Crowdfunding!$D:$D,"&gt;=5000",Crowdfunding!$D:$D,"&lt;=9999")</f>
        <v>164</v>
      </c>
      <c r="C4" s="12">
        <f>COUNTIFS(Crowdfunding!F:F,"=failed",Crowdfunding!D:D,"&gt;=5000",Crowdfunding!D:D,"&lt;=9999")</f>
        <v>126</v>
      </c>
      <c r="D4" s="12">
        <f>COUNTIFS(Crowdfunding!F:F,"=canceled",Crowdfunding!D:D,"&gt;=5000",Crowdfunding!D:D,"&lt;=9999")</f>
        <v>25</v>
      </c>
      <c r="E4" s="12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ht="37.5" x14ac:dyDescent="0.25">
      <c r="A5" s="14" t="s">
        <v>2099</v>
      </c>
      <c r="B5" s="12">
        <f>COUNTIFS(Crowdfunding!F:F,"=successful",Crowdfunding!D:D,"&gt;=10000",Crowdfunding!D:D,"&lt;=14999")</f>
        <v>4</v>
      </c>
      <c r="C5" s="12">
        <f>COUNTIFS(Crowdfunding!F:F,"=failed",Crowdfunding!D:D,"&gt;=10000",Crowdfunding!D:D,"&lt;=14999")</f>
        <v>5</v>
      </c>
      <c r="D5" s="12">
        <f>COUNTIFS(Crowdfunding!F:F,"=canceled",Crowdfunding!D:D,"&gt;=10000",Crowdfunding!D:D,"&lt;=14999")</f>
        <v>0</v>
      </c>
      <c r="E5" s="12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ht="37.5" x14ac:dyDescent="0.3">
      <c r="A6" s="14" t="s">
        <v>2100</v>
      </c>
      <c r="B6" s="12">
        <f>COUNTIFS(Crowdfunding!F:F,"=successful",Crowdfunding!D:D,"&gt;=15000",Crowdfunding!D:D,"&lt;=19999")</f>
        <v>10</v>
      </c>
      <c r="C6" s="12">
        <f>COUNTIFS(Crowdfunding!F:F,"=failed",Crowdfunding!D:D,"&gt;=15000",Crowdfunding!D:D,"&lt;=19999")</f>
        <v>0</v>
      </c>
      <c r="D6" s="15">
        <f>COUNTIFS(Crowdfunding!F:F,"=canceled",Crowdfunding!D:D,"&gt;=15000",Crowdfunding!D:D,"&lt;=19999")</f>
        <v>0</v>
      </c>
      <c r="E6" s="12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ht="37.5" x14ac:dyDescent="0.3">
      <c r="A7" s="14" t="s">
        <v>2101</v>
      </c>
      <c r="B7" s="12">
        <f>COUNTIFS(Crowdfunding!F:F,"=successful",Crowdfunding!D:D,"&gt;=20000",Crowdfunding!D:D,"&lt;=24999")</f>
        <v>7</v>
      </c>
      <c r="C7" s="12">
        <f>COUNTIFS(Crowdfunding!F:F,"=failed",Crowdfunding!D:D,"&gt;=20000",Crowdfunding!D:D,"&lt;=24999")</f>
        <v>0</v>
      </c>
      <c r="D7" s="15">
        <f>COUNTIFS(Crowdfunding!F:F,"=canceled",Crowdfunding!D:D,"&gt;=20000",Crowdfunding!D:D,"&lt;=24999")</f>
        <v>0</v>
      </c>
      <c r="E7" s="12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ht="37.5" x14ac:dyDescent="0.3">
      <c r="A8" s="14" t="s">
        <v>2102</v>
      </c>
      <c r="B8" s="12">
        <f>COUNTIFS(Crowdfunding!F:F,"=successful",Crowdfunding!D:D,"&gt;=25000",Crowdfunding!D:D,"&lt;=29999")</f>
        <v>11</v>
      </c>
      <c r="C8" s="12">
        <f>COUNTIFS(Crowdfunding!F:F,"=failed",Crowdfunding!D:D,"&gt;=25000",Crowdfunding!D:D,"&lt;=29999")</f>
        <v>3</v>
      </c>
      <c r="D8" s="15">
        <f>COUNTIFS(Crowdfunding!F:F,"=canceled",Crowdfunding!D:D,"&gt;=25000",Crowdfunding!D:D,"&lt;=29999")</f>
        <v>0</v>
      </c>
      <c r="E8" s="12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ht="37.5" x14ac:dyDescent="0.3">
      <c r="A9" s="14" t="s">
        <v>2103</v>
      </c>
      <c r="B9" s="12">
        <f>COUNTIFS(Crowdfunding!F:F,"=successful",Crowdfunding!D:D,"&gt;=30000",Crowdfunding!D:D,"&lt;=34999")</f>
        <v>7</v>
      </c>
      <c r="C9" s="12">
        <f>COUNTIFS(Crowdfunding!F:F,"=failed",Crowdfunding!D:D,"&gt;=30000",Crowdfunding!D:D,"&lt;=34999")</f>
        <v>0</v>
      </c>
      <c r="D9" s="15">
        <f>COUNTIFS(Crowdfunding!F:F,"=canceled",Crowdfunding!D:D,"&gt;=30000",Crowdfunding!D:D,"&lt;=34999")</f>
        <v>0</v>
      </c>
      <c r="E9" s="12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ht="37.5" x14ac:dyDescent="0.3">
      <c r="A10" s="14" t="s">
        <v>2104</v>
      </c>
      <c r="B10" s="12">
        <f>COUNTIFS(Crowdfunding!F:F,"=successful",Crowdfunding!D:D,"&gt;=35000",Crowdfunding!D:D,"&lt;=39999")</f>
        <v>8</v>
      </c>
      <c r="C10" s="12">
        <f>COUNTIFS(Crowdfunding!F:F,"=failed",Crowdfunding!D:D,"&gt;=35000",Crowdfunding!D:D,"&lt;=39999")</f>
        <v>3</v>
      </c>
      <c r="D10" s="15">
        <f>COUNTIFS(Crowdfunding!F:F,"=canceled",Crowdfunding!D:D,"&gt;=35000",Crowdfunding!D:D,"&lt;=39999")</f>
        <v>1</v>
      </c>
      <c r="E10" s="12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ht="37.5" x14ac:dyDescent="0.3">
      <c r="A11" s="14" t="s">
        <v>2105</v>
      </c>
      <c r="B11" s="12">
        <f>COUNTIFS(Crowdfunding!F:F,"=successful",Crowdfunding!D:D,"&gt;=40000",Crowdfunding!D:D,"&lt;=44999")</f>
        <v>11</v>
      </c>
      <c r="C11" s="12">
        <f>COUNTIFS(Crowdfunding!F:F,"=failed",Crowdfunding!D:D,"&gt;=40000",Crowdfunding!D:D,"&lt;=44999")</f>
        <v>3</v>
      </c>
      <c r="D11" s="15">
        <f>COUNTIFS(Crowdfunding!F:F,"=canceled",Crowdfunding!D:D,"&gt;=40000",Crowdfunding!D:D,"&lt;=44999")</f>
        <v>0</v>
      </c>
      <c r="E11" s="12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ht="37.5" x14ac:dyDescent="0.3">
      <c r="A12" s="14" t="s">
        <v>2106</v>
      </c>
      <c r="B12" s="12">
        <f>COUNTIFS(Crowdfunding!F:F,"=successful",Crowdfunding!D:D,"&gt;=45000",Crowdfunding!D:D,"&lt;=49999")</f>
        <v>8</v>
      </c>
      <c r="C12" s="12">
        <f>COUNTIFS(Crowdfunding!F:F,"=failed",Crowdfunding!D:D,"&gt;=45000",Crowdfunding!D:D,"&lt;=49999")</f>
        <v>3</v>
      </c>
      <c r="D12" s="15">
        <f>COUNTIFS(Crowdfunding!F:F,"=canceled",Crowdfunding!D:D,"&gt;=45000",Crowdfunding!D:D,"&lt;=49999")</f>
        <v>0</v>
      </c>
      <c r="E12" s="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ht="75" x14ac:dyDescent="0.3">
      <c r="A13" s="14" t="s">
        <v>2107</v>
      </c>
      <c r="B13" s="12">
        <f>COUNTIFS(Crowdfunding!F:F,"=successful",Crowdfunding!D:D,"&gt;=50000")</f>
        <v>114</v>
      </c>
      <c r="C13" s="12">
        <f>COUNTIFS(Crowdfunding!F:F,"=failed",Crowdfunding!D:D,"&gt;=50000")</f>
        <v>163</v>
      </c>
      <c r="D13" s="15">
        <f>COUNTIFS(Crowdfunding!F:F,"=canceled",Crowdfunding!D:D,"&gt;=50000")</f>
        <v>28</v>
      </c>
      <c r="E13" s="12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C603-8455-4BE1-854B-5DEF5DFA630D}">
  <dimension ref="A1:M567"/>
  <sheetViews>
    <sheetView topLeftCell="D1" workbookViewId="0">
      <selection activeCell="N22" sqref="N22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16.375" bestFit="1" customWidth="1"/>
    <col min="5" max="6" width="14.75" customWidth="1"/>
    <col min="9" max="9" width="7" bestFit="1" customWidth="1"/>
    <col min="13" max="13" width="16.875" bestFit="1" customWidth="1"/>
  </cols>
  <sheetData>
    <row r="1" spans="1:13" x14ac:dyDescent="0.25">
      <c r="A1" s="21" t="s">
        <v>2109</v>
      </c>
      <c r="B1" s="21"/>
      <c r="C1" s="20" t="s">
        <v>2116</v>
      </c>
      <c r="D1" s="21" t="s">
        <v>2110</v>
      </c>
      <c r="E1" s="21"/>
      <c r="F1" s="1"/>
    </row>
    <row r="2" spans="1:13" x14ac:dyDescent="0.25">
      <c r="A2" s="17" t="s">
        <v>2108</v>
      </c>
      <c r="B2" s="16" t="s">
        <v>5</v>
      </c>
      <c r="D2" s="17" t="s">
        <v>2108</v>
      </c>
      <c r="E2" s="16" t="s">
        <v>5</v>
      </c>
      <c r="F2" s="1"/>
    </row>
    <row r="3" spans="1:13" x14ac:dyDescent="0.25">
      <c r="A3" s="19" t="s">
        <v>20</v>
      </c>
      <c r="B3" s="12">
        <v>158</v>
      </c>
      <c r="D3" s="18" t="s">
        <v>14</v>
      </c>
      <c r="E3" s="12">
        <v>0</v>
      </c>
      <c r="G3" t="s">
        <v>2118</v>
      </c>
      <c r="H3" t="s">
        <v>2112</v>
      </c>
      <c r="I3" t="s">
        <v>2111</v>
      </c>
      <c r="J3" t="s">
        <v>2113</v>
      </c>
      <c r="K3" t="s">
        <v>2114</v>
      </c>
      <c r="L3" t="s">
        <v>2115</v>
      </c>
      <c r="M3" t="s">
        <v>2117</v>
      </c>
    </row>
    <row r="4" spans="1:13" x14ac:dyDescent="0.25">
      <c r="A4" s="19" t="s">
        <v>20</v>
      </c>
      <c r="B4" s="12">
        <v>1425</v>
      </c>
      <c r="D4" s="18" t="s">
        <v>14</v>
      </c>
      <c r="E4" s="12">
        <v>24</v>
      </c>
      <c r="G4" s="19" t="s">
        <v>20</v>
      </c>
      <c r="H4">
        <f>AVERAGE(B:B)</f>
        <v>851.14690265486729</v>
      </c>
      <c r="I4">
        <f>MEDIAN(B:B)</f>
        <v>201</v>
      </c>
      <c r="J4">
        <f>MIN(B:B)</f>
        <v>16</v>
      </c>
      <c r="K4">
        <f>MAX(B:B)</f>
        <v>7295</v>
      </c>
      <c r="L4">
        <f>_xlfn.VAR.P(B:B)</f>
        <v>1603373.7324019109</v>
      </c>
      <c r="M4">
        <f>_xlfn.STDEV.P(B:B)</f>
        <v>1266.2439466397898</v>
      </c>
    </row>
    <row r="5" spans="1:13" x14ac:dyDescent="0.25">
      <c r="A5" s="19" t="s">
        <v>20</v>
      </c>
      <c r="B5" s="12">
        <v>174</v>
      </c>
      <c r="D5" s="18" t="s">
        <v>14</v>
      </c>
      <c r="E5" s="12">
        <v>53</v>
      </c>
      <c r="G5" s="18" t="s">
        <v>14</v>
      </c>
      <c r="H5">
        <f>AVERAGE(E:E)</f>
        <v>585.61538461538464</v>
      </c>
      <c r="I5">
        <f>MEDIAN(E:E)</f>
        <v>114.5</v>
      </c>
      <c r="J5">
        <f>MIN(E:E)</f>
        <v>0</v>
      </c>
      <c r="K5">
        <f>MAX(E:E)</f>
        <v>6080</v>
      </c>
      <c r="L5">
        <f>_xlfn.VAR.P(E:E)</f>
        <v>921574.68174133555</v>
      </c>
      <c r="M5">
        <f>_xlfn.STDEV.P(E:E)</f>
        <v>959.98681331637863</v>
      </c>
    </row>
    <row r="6" spans="1:13" x14ac:dyDescent="0.25">
      <c r="A6" s="19" t="s">
        <v>20</v>
      </c>
      <c r="B6" s="12">
        <v>227</v>
      </c>
      <c r="D6" s="18" t="s">
        <v>14</v>
      </c>
      <c r="E6" s="12">
        <v>18</v>
      </c>
    </row>
    <row r="7" spans="1:13" x14ac:dyDescent="0.25">
      <c r="A7" s="19" t="s">
        <v>20</v>
      </c>
      <c r="B7" s="12">
        <v>220</v>
      </c>
      <c r="D7" s="18" t="s">
        <v>14</v>
      </c>
      <c r="E7" s="12">
        <v>44</v>
      </c>
    </row>
    <row r="8" spans="1:13" x14ac:dyDescent="0.25">
      <c r="A8" s="19" t="s">
        <v>20</v>
      </c>
      <c r="B8" s="12">
        <v>98</v>
      </c>
      <c r="D8" s="18" t="s">
        <v>14</v>
      </c>
      <c r="E8" s="12">
        <v>27</v>
      </c>
    </row>
    <row r="9" spans="1:13" x14ac:dyDescent="0.25">
      <c r="A9" s="19" t="s">
        <v>20</v>
      </c>
      <c r="B9" s="12">
        <v>100</v>
      </c>
      <c r="D9" s="18" t="s">
        <v>14</v>
      </c>
      <c r="E9" s="12">
        <v>55</v>
      </c>
    </row>
    <row r="10" spans="1:13" x14ac:dyDescent="0.25">
      <c r="A10" s="19" t="s">
        <v>20</v>
      </c>
      <c r="B10" s="12">
        <v>1249</v>
      </c>
      <c r="D10" s="18" t="s">
        <v>14</v>
      </c>
      <c r="E10" s="12">
        <v>200</v>
      </c>
    </row>
    <row r="11" spans="1:13" x14ac:dyDescent="0.25">
      <c r="A11" s="19" t="s">
        <v>20</v>
      </c>
      <c r="B11" s="12">
        <v>1396</v>
      </c>
      <c r="D11" s="18" t="s">
        <v>14</v>
      </c>
      <c r="E11" s="12">
        <v>452</v>
      </c>
    </row>
    <row r="12" spans="1:13" x14ac:dyDescent="0.25">
      <c r="A12" s="19" t="s">
        <v>20</v>
      </c>
      <c r="B12" s="12">
        <v>890</v>
      </c>
      <c r="D12" s="18" t="s">
        <v>14</v>
      </c>
      <c r="E12" s="12">
        <v>674</v>
      </c>
    </row>
    <row r="13" spans="1:13" x14ac:dyDescent="0.25">
      <c r="A13" s="19" t="s">
        <v>20</v>
      </c>
      <c r="B13" s="12">
        <v>142</v>
      </c>
      <c r="D13" s="18" t="s">
        <v>14</v>
      </c>
      <c r="E13" s="12">
        <v>558</v>
      </c>
    </row>
    <row r="14" spans="1:13" x14ac:dyDescent="0.25">
      <c r="A14" s="19" t="s">
        <v>20</v>
      </c>
      <c r="B14" s="12">
        <v>2673</v>
      </c>
      <c r="D14" s="18" t="s">
        <v>14</v>
      </c>
      <c r="E14" s="12">
        <v>15</v>
      </c>
    </row>
    <row r="15" spans="1:13" x14ac:dyDescent="0.25">
      <c r="A15" s="19" t="s">
        <v>20</v>
      </c>
      <c r="B15" s="12">
        <v>163</v>
      </c>
      <c r="D15" s="18" t="s">
        <v>14</v>
      </c>
      <c r="E15" s="12">
        <v>2307</v>
      </c>
    </row>
    <row r="16" spans="1:13" x14ac:dyDescent="0.25">
      <c r="A16" s="19" t="s">
        <v>20</v>
      </c>
      <c r="B16" s="12">
        <v>2220</v>
      </c>
      <c r="D16" s="18" t="s">
        <v>14</v>
      </c>
      <c r="E16" s="12">
        <v>88</v>
      </c>
    </row>
    <row r="17" spans="1:5" x14ac:dyDescent="0.25">
      <c r="A17" s="19" t="s">
        <v>20</v>
      </c>
      <c r="B17" s="12">
        <v>1606</v>
      </c>
      <c r="D17" s="18" t="s">
        <v>14</v>
      </c>
      <c r="E17" s="12">
        <v>48</v>
      </c>
    </row>
    <row r="18" spans="1:5" x14ac:dyDescent="0.25">
      <c r="A18" s="19" t="s">
        <v>20</v>
      </c>
      <c r="B18" s="12">
        <v>129</v>
      </c>
      <c r="D18" s="18" t="s">
        <v>14</v>
      </c>
      <c r="E18" s="12">
        <v>1</v>
      </c>
    </row>
    <row r="19" spans="1:5" x14ac:dyDescent="0.25">
      <c r="A19" s="19" t="s">
        <v>20</v>
      </c>
      <c r="B19" s="12">
        <v>226</v>
      </c>
      <c r="D19" s="18" t="s">
        <v>14</v>
      </c>
      <c r="E19" s="12">
        <v>1467</v>
      </c>
    </row>
    <row r="20" spans="1:5" x14ac:dyDescent="0.25">
      <c r="A20" s="19" t="s">
        <v>20</v>
      </c>
      <c r="B20" s="12">
        <v>5419</v>
      </c>
      <c r="D20" s="18" t="s">
        <v>14</v>
      </c>
      <c r="E20" s="12">
        <v>75</v>
      </c>
    </row>
    <row r="21" spans="1:5" x14ac:dyDescent="0.25">
      <c r="A21" s="19" t="s">
        <v>20</v>
      </c>
      <c r="B21" s="12">
        <v>165</v>
      </c>
      <c r="D21" s="18" t="s">
        <v>14</v>
      </c>
      <c r="E21" s="12">
        <v>120</v>
      </c>
    </row>
    <row r="22" spans="1:5" x14ac:dyDescent="0.25">
      <c r="A22" s="19" t="s">
        <v>20</v>
      </c>
      <c r="B22" s="12">
        <v>1965</v>
      </c>
      <c r="D22" s="18" t="s">
        <v>14</v>
      </c>
      <c r="E22" s="12">
        <v>2253</v>
      </c>
    </row>
    <row r="23" spans="1:5" x14ac:dyDescent="0.25">
      <c r="A23" s="19" t="s">
        <v>20</v>
      </c>
      <c r="B23" s="12">
        <v>16</v>
      </c>
      <c r="D23" s="18" t="s">
        <v>14</v>
      </c>
      <c r="E23" s="12">
        <v>5</v>
      </c>
    </row>
    <row r="24" spans="1:5" x14ac:dyDescent="0.25">
      <c r="A24" s="19" t="s">
        <v>20</v>
      </c>
      <c r="B24" s="12">
        <v>107</v>
      </c>
      <c r="D24" s="18" t="s">
        <v>14</v>
      </c>
      <c r="E24" s="12">
        <v>38</v>
      </c>
    </row>
    <row r="25" spans="1:5" x14ac:dyDescent="0.25">
      <c r="A25" s="19" t="s">
        <v>20</v>
      </c>
      <c r="B25" s="12">
        <v>134</v>
      </c>
      <c r="D25" s="18" t="s">
        <v>14</v>
      </c>
      <c r="E25" s="12">
        <v>12</v>
      </c>
    </row>
    <row r="26" spans="1:5" x14ac:dyDescent="0.25">
      <c r="A26" s="19" t="s">
        <v>20</v>
      </c>
      <c r="B26" s="12">
        <v>198</v>
      </c>
      <c r="D26" s="18" t="s">
        <v>14</v>
      </c>
      <c r="E26" s="12">
        <v>1684</v>
      </c>
    </row>
    <row r="27" spans="1:5" x14ac:dyDescent="0.25">
      <c r="A27" s="19" t="s">
        <v>20</v>
      </c>
      <c r="B27" s="12">
        <v>111</v>
      </c>
      <c r="D27" s="18" t="s">
        <v>14</v>
      </c>
      <c r="E27" s="12">
        <v>56</v>
      </c>
    </row>
    <row r="28" spans="1:5" x14ac:dyDescent="0.25">
      <c r="A28" s="19" t="s">
        <v>20</v>
      </c>
      <c r="B28" s="12">
        <v>222</v>
      </c>
      <c r="D28" s="18" t="s">
        <v>14</v>
      </c>
      <c r="E28" s="12">
        <v>838</v>
      </c>
    </row>
    <row r="29" spans="1:5" x14ac:dyDescent="0.25">
      <c r="A29" s="19" t="s">
        <v>20</v>
      </c>
      <c r="B29" s="12">
        <v>6212</v>
      </c>
      <c r="D29" s="18" t="s">
        <v>14</v>
      </c>
      <c r="E29" s="12">
        <v>1000</v>
      </c>
    </row>
    <row r="30" spans="1:5" x14ac:dyDescent="0.25">
      <c r="A30" s="19" t="s">
        <v>20</v>
      </c>
      <c r="B30" s="12">
        <v>98</v>
      </c>
      <c r="D30" s="18" t="s">
        <v>14</v>
      </c>
      <c r="E30" s="12">
        <v>1482</v>
      </c>
    </row>
    <row r="31" spans="1:5" x14ac:dyDescent="0.25">
      <c r="A31" s="19" t="s">
        <v>20</v>
      </c>
      <c r="B31" s="12">
        <v>92</v>
      </c>
      <c r="D31" s="18" t="s">
        <v>14</v>
      </c>
      <c r="E31" s="12">
        <v>106</v>
      </c>
    </row>
    <row r="32" spans="1:5" x14ac:dyDescent="0.25">
      <c r="A32" s="19" t="s">
        <v>20</v>
      </c>
      <c r="B32" s="12">
        <v>149</v>
      </c>
      <c r="D32" s="18" t="s">
        <v>14</v>
      </c>
      <c r="E32" s="12">
        <v>679</v>
      </c>
    </row>
    <row r="33" spans="1:5" x14ac:dyDescent="0.25">
      <c r="A33" s="19" t="s">
        <v>20</v>
      </c>
      <c r="B33" s="12">
        <v>2431</v>
      </c>
      <c r="D33" s="18" t="s">
        <v>14</v>
      </c>
      <c r="E33" s="12">
        <v>1220</v>
      </c>
    </row>
    <row r="34" spans="1:5" x14ac:dyDescent="0.25">
      <c r="A34" s="19" t="s">
        <v>20</v>
      </c>
      <c r="B34" s="12">
        <v>303</v>
      </c>
      <c r="D34" s="18" t="s">
        <v>14</v>
      </c>
      <c r="E34" s="12">
        <v>1</v>
      </c>
    </row>
    <row r="35" spans="1:5" x14ac:dyDescent="0.25">
      <c r="A35" s="19" t="s">
        <v>20</v>
      </c>
      <c r="B35" s="12">
        <v>209</v>
      </c>
      <c r="D35" s="18" t="s">
        <v>14</v>
      </c>
      <c r="E35" s="12">
        <v>37</v>
      </c>
    </row>
    <row r="36" spans="1:5" x14ac:dyDescent="0.25">
      <c r="A36" s="19" t="s">
        <v>20</v>
      </c>
      <c r="B36" s="12">
        <v>131</v>
      </c>
      <c r="D36" s="18" t="s">
        <v>14</v>
      </c>
      <c r="E36" s="12">
        <v>60</v>
      </c>
    </row>
    <row r="37" spans="1:5" x14ac:dyDescent="0.25">
      <c r="A37" s="19" t="s">
        <v>20</v>
      </c>
      <c r="B37" s="12">
        <v>164</v>
      </c>
      <c r="D37" s="18" t="s">
        <v>14</v>
      </c>
      <c r="E37" s="12">
        <v>296</v>
      </c>
    </row>
    <row r="38" spans="1:5" x14ac:dyDescent="0.25">
      <c r="A38" s="19" t="s">
        <v>20</v>
      </c>
      <c r="B38" s="12">
        <v>201</v>
      </c>
      <c r="D38" s="18" t="s">
        <v>14</v>
      </c>
      <c r="E38" s="12">
        <v>3304</v>
      </c>
    </row>
    <row r="39" spans="1:5" x14ac:dyDescent="0.25">
      <c r="A39" s="19" t="s">
        <v>20</v>
      </c>
      <c r="B39" s="12">
        <v>211</v>
      </c>
      <c r="D39" s="18" t="s">
        <v>14</v>
      </c>
      <c r="E39" s="12">
        <v>73</v>
      </c>
    </row>
    <row r="40" spans="1:5" x14ac:dyDescent="0.25">
      <c r="A40" s="19" t="s">
        <v>20</v>
      </c>
      <c r="B40" s="12">
        <v>128</v>
      </c>
      <c r="D40" s="18" t="s">
        <v>14</v>
      </c>
      <c r="E40" s="12">
        <v>3387</v>
      </c>
    </row>
    <row r="41" spans="1:5" x14ac:dyDescent="0.25">
      <c r="A41" s="19" t="s">
        <v>20</v>
      </c>
      <c r="B41" s="12">
        <v>1600</v>
      </c>
      <c r="D41" s="18" t="s">
        <v>14</v>
      </c>
      <c r="E41" s="12">
        <v>662</v>
      </c>
    </row>
    <row r="42" spans="1:5" x14ac:dyDescent="0.25">
      <c r="A42" s="19" t="s">
        <v>20</v>
      </c>
      <c r="B42" s="12">
        <v>249</v>
      </c>
      <c r="D42" s="18" t="s">
        <v>14</v>
      </c>
      <c r="E42" s="12">
        <v>774</v>
      </c>
    </row>
    <row r="43" spans="1:5" x14ac:dyDescent="0.25">
      <c r="A43" s="19" t="s">
        <v>20</v>
      </c>
      <c r="B43" s="12">
        <v>236</v>
      </c>
      <c r="D43" s="18" t="s">
        <v>14</v>
      </c>
      <c r="E43" s="12">
        <v>672</v>
      </c>
    </row>
    <row r="44" spans="1:5" x14ac:dyDescent="0.25">
      <c r="A44" s="19" t="s">
        <v>20</v>
      </c>
      <c r="B44" s="12">
        <v>4065</v>
      </c>
      <c r="D44" s="18" t="s">
        <v>14</v>
      </c>
      <c r="E44" s="12">
        <v>940</v>
      </c>
    </row>
    <row r="45" spans="1:5" x14ac:dyDescent="0.25">
      <c r="A45" s="19" t="s">
        <v>20</v>
      </c>
      <c r="B45" s="12">
        <v>246</v>
      </c>
      <c r="D45" s="18" t="s">
        <v>14</v>
      </c>
      <c r="E45" s="12">
        <v>117</v>
      </c>
    </row>
    <row r="46" spans="1:5" x14ac:dyDescent="0.25">
      <c r="A46" s="19" t="s">
        <v>20</v>
      </c>
      <c r="B46" s="12">
        <v>2475</v>
      </c>
      <c r="D46" s="18" t="s">
        <v>14</v>
      </c>
      <c r="E46" s="12">
        <v>115</v>
      </c>
    </row>
    <row r="47" spans="1:5" x14ac:dyDescent="0.25">
      <c r="A47" s="19" t="s">
        <v>20</v>
      </c>
      <c r="B47" s="12">
        <v>76</v>
      </c>
      <c r="D47" s="18" t="s">
        <v>14</v>
      </c>
      <c r="E47" s="12">
        <v>326</v>
      </c>
    </row>
    <row r="48" spans="1:5" x14ac:dyDescent="0.25">
      <c r="A48" s="19" t="s">
        <v>20</v>
      </c>
      <c r="B48" s="12">
        <v>54</v>
      </c>
      <c r="D48" s="18" t="s">
        <v>14</v>
      </c>
      <c r="E48" s="12">
        <v>1</v>
      </c>
    </row>
    <row r="49" spans="1:5" x14ac:dyDescent="0.25">
      <c r="A49" s="19" t="s">
        <v>20</v>
      </c>
      <c r="B49" s="12">
        <v>88</v>
      </c>
      <c r="D49" s="18" t="s">
        <v>14</v>
      </c>
      <c r="E49" s="12">
        <v>1467</v>
      </c>
    </row>
    <row r="50" spans="1:5" x14ac:dyDescent="0.25">
      <c r="A50" s="19" t="s">
        <v>20</v>
      </c>
      <c r="B50" s="12">
        <v>85</v>
      </c>
      <c r="D50" s="18" t="s">
        <v>14</v>
      </c>
      <c r="E50" s="12">
        <v>5681</v>
      </c>
    </row>
    <row r="51" spans="1:5" x14ac:dyDescent="0.25">
      <c r="A51" s="19" t="s">
        <v>20</v>
      </c>
      <c r="B51" s="12">
        <v>170</v>
      </c>
      <c r="D51" s="18" t="s">
        <v>14</v>
      </c>
      <c r="E51" s="12">
        <v>1059</v>
      </c>
    </row>
    <row r="52" spans="1:5" x14ac:dyDescent="0.25">
      <c r="A52" s="19" t="s">
        <v>20</v>
      </c>
      <c r="B52" s="12">
        <v>330</v>
      </c>
      <c r="D52" s="18" t="s">
        <v>14</v>
      </c>
      <c r="E52" s="12">
        <v>1194</v>
      </c>
    </row>
    <row r="53" spans="1:5" x14ac:dyDescent="0.25">
      <c r="A53" s="19" t="s">
        <v>20</v>
      </c>
      <c r="B53" s="12">
        <v>127</v>
      </c>
      <c r="D53" s="18" t="s">
        <v>14</v>
      </c>
      <c r="E53" s="12">
        <v>30</v>
      </c>
    </row>
    <row r="54" spans="1:5" x14ac:dyDescent="0.25">
      <c r="A54" s="19" t="s">
        <v>20</v>
      </c>
      <c r="B54" s="12">
        <v>411</v>
      </c>
      <c r="D54" s="18" t="s">
        <v>14</v>
      </c>
      <c r="E54" s="12">
        <v>75</v>
      </c>
    </row>
    <row r="55" spans="1:5" x14ac:dyDescent="0.25">
      <c r="A55" s="19" t="s">
        <v>20</v>
      </c>
      <c r="B55" s="12">
        <v>180</v>
      </c>
      <c r="D55" s="18" t="s">
        <v>14</v>
      </c>
      <c r="E55" s="12">
        <v>955</v>
      </c>
    </row>
    <row r="56" spans="1:5" x14ac:dyDescent="0.25">
      <c r="A56" s="19" t="s">
        <v>20</v>
      </c>
      <c r="B56" s="12">
        <v>374</v>
      </c>
      <c r="D56" s="18" t="s">
        <v>14</v>
      </c>
      <c r="E56" s="12">
        <v>67</v>
      </c>
    </row>
    <row r="57" spans="1:5" x14ac:dyDescent="0.25">
      <c r="A57" s="19" t="s">
        <v>20</v>
      </c>
      <c r="B57" s="12">
        <v>71</v>
      </c>
      <c r="D57" s="18" t="s">
        <v>14</v>
      </c>
      <c r="E57" s="12">
        <v>5</v>
      </c>
    </row>
    <row r="58" spans="1:5" x14ac:dyDescent="0.25">
      <c r="A58" s="19" t="s">
        <v>20</v>
      </c>
      <c r="B58" s="12">
        <v>203</v>
      </c>
      <c r="D58" s="18" t="s">
        <v>14</v>
      </c>
      <c r="E58" s="12">
        <v>26</v>
      </c>
    </row>
    <row r="59" spans="1:5" x14ac:dyDescent="0.25">
      <c r="A59" s="19" t="s">
        <v>20</v>
      </c>
      <c r="B59" s="12">
        <v>113</v>
      </c>
      <c r="D59" s="18" t="s">
        <v>14</v>
      </c>
      <c r="E59" s="12">
        <v>1130</v>
      </c>
    </row>
    <row r="60" spans="1:5" x14ac:dyDescent="0.25">
      <c r="A60" s="19" t="s">
        <v>20</v>
      </c>
      <c r="B60" s="12">
        <v>96</v>
      </c>
      <c r="D60" s="18" t="s">
        <v>14</v>
      </c>
      <c r="E60" s="12">
        <v>782</v>
      </c>
    </row>
    <row r="61" spans="1:5" x14ac:dyDescent="0.25">
      <c r="A61" s="19" t="s">
        <v>20</v>
      </c>
      <c r="B61" s="12">
        <v>498</v>
      </c>
      <c r="D61" s="18" t="s">
        <v>14</v>
      </c>
      <c r="E61" s="12">
        <v>210</v>
      </c>
    </row>
    <row r="62" spans="1:5" x14ac:dyDescent="0.25">
      <c r="A62" s="19" t="s">
        <v>20</v>
      </c>
      <c r="B62" s="12">
        <v>180</v>
      </c>
      <c r="D62" s="18" t="s">
        <v>14</v>
      </c>
      <c r="E62" s="12">
        <v>136</v>
      </c>
    </row>
    <row r="63" spans="1:5" x14ac:dyDescent="0.25">
      <c r="A63" s="19" t="s">
        <v>20</v>
      </c>
      <c r="B63" s="12">
        <v>27</v>
      </c>
      <c r="D63" s="18" t="s">
        <v>14</v>
      </c>
      <c r="E63" s="12">
        <v>86</v>
      </c>
    </row>
    <row r="64" spans="1:5" x14ac:dyDescent="0.25">
      <c r="A64" s="19" t="s">
        <v>20</v>
      </c>
      <c r="B64" s="12">
        <v>2331</v>
      </c>
      <c r="D64" s="18" t="s">
        <v>14</v>
      </c>
      <c r="E64" s="12">
        <v>19</v>
      </c>
    </row>
    <row r="65" spans="1:5" x14ac:dyDescent="0.25">
      <c r="A65" s="19" t="s">
        <v>20</v>
      </c>
      <c r="B65" s="12">
        <v>113</v>
      </c>
      <c r="D65" s="18" t="s">
        <v>14</v>
      </c>
      <c r="E65" s="12">
        <v>886</v>
      </c>
    </row>
    <row r="66" spans="1:5" x14ac:dyDescent="0.25">
      <c r="A66" s="19" t="s">
        <v>20</v>
      </c>
      <c r="B66" s="12">
        <v>164</v>
      </c>
      <c r="D66" s="18" t="s">
        <v>14</v>
      </c>
      <c r="E66" s="12">
        <v>35</v>
      </c>
    </row>
    <row r="67" spans="1:5" x14ac:dyDescent="0.25">
      <c r="A67" s="19" t="s">
        <v>20</v>
      </c>
      <c r="B67" s="12">
        <v>164</v>
      </c>
      <c r="D67" s="18" t="s">
        <v>14</v>
      </c>
      <c r="E67" s="12">
        <v>24</v>
      </c>
    </row>
    <row r="68" spans="1:5" x14ac:dyDescent="0.25">
      <c r="A68" s="19" t="s">
        <v>20</v>
      </c>
      <c r="B68" s="12">
        <v>336</v>
      </c>
      <c r="D68" s="18" t="s">
        <v>14</v>
      </c>
      <c r="E68" s="12">
        <v>86</v>
      </c>
    </row>
    <row r="69" spans="1:5" x14ac:dyDescent="0.25">
      <c r="A69" s="19" t="s">
        <v>20</v>
      </c>
      <c r="B69" s="12">
        <v>1917</v>
      </c>
      <c r="D69" s="18" t="s">
        <v>14</v>
      </c>
      <c r="E69" s="12">
        <v>243</v>
      </c>
    </row>
    <row r="70" spans="1:5" x14ac:dyDescent="0.25">
      <c r="A70" s="19" t="s">
        <v>20</v>
      </c>
      <c r="B70" s="12">
        <v>95</v>
      </c>
      <c r="D70" s="18" t="s">
        <v>14</v>
      </c>
      <c r="E70" s="12">
        <v>65</v>
      </c>
    </row>
    <row r="71" spans="1:5" x14ac:dyDescent="0.25">
      <c r="A71" s="19" t="s">
        <v>20</v>
      </c>
      <c r="B71" s="12">
        <v>147</v>
      </c>
      <c r="D71" s="18" t="s">
        <v>14</v>
      </c>
      <c r="E71" s="12">
        <v>100</v>
      </c>
    </row>
    <row r="72" spans="1:5" x14ac:dyDescent="0.25">
      <c r="A72" s="19" t="s">
        <v>20</v>
      </c>
      <c r="B72" s="12">
        <v>86</v>
      </c>
      <c r="D72" s="18" t="s">
        <v>14</v>
      </c>
      <c r="E72" s="12">
        <v>168</v>
      </c>
    </row>
    <row r="73" spans="1:5" x14ac:dyDescent="0.25">
      <c r="A73" s="19" t="s">
        <v>20</v>
      </c>
      <c r="B73" s="12">
        <v>83</v>
      </c>
      <c r="D73" s="18" t="s">
        <v>14</v>
      </c>
      <c r="E73" s="12">
        <v>13</v>
      </c>
    </row>
    <row r="74" spans="1:5" x14ac:dyDescent="0.25">
      <c r="A74" s="19" t="s">
        <v>20</v>
      </c>
      <c r="B74" s="12">
        <v>676</v>
      </c>
      <c r="D74" s="18" t="s">
        <v>14</v>
      </c>
      <c r="E74" s="12">
        <v>1</v>
      </c>
    </row>
    <row r="75" spans="1:5" x14ac:dyDescent="0.25">
      <c r="A75" s="19" t="s">
        <v>20</v>
      </c>
      <c r="B75" s="12">
        <v>361</v>
      </c>
      <c r="D75" s="18" t="s">
        <v>14</v>
      </c>
      <c r="E75" s="12">
        <v>40</v>
      </c>
    </row>
    <row r="76" spans="1:5" x14ac:dyDescent="0.25">
      <c r="A76" s="19" t="s">
        <v>20</v>
      </c>
      <c r="B76" s="12">
        <v>131</v>
      </c>
      <c r="D76" s="18" t="s">
        <v>14</v>
      </c>
      <c r="E76" s="12">
        <v>226</v>
      </c>
    </row>
    <row r="77" spans="1:5" x14ac:dyDescent="0.25">
      <c r="A77" s="19" t="s">
        <v>20</v>
      </c>
      <c r="B77" s="12">
        <v>126</v>
      </c>
      <c r="D77" s="18" t="s">
        <v>14</v>
      </c>
      <c r="E77" s="12">
        <v>1625</v>
      </c>
    </row>
    <row r="78" spans="1:5" x14ac:dyDescent="0.25">
      <c r="A78" s="19" t="s">
        <v>20</v>
      </c>
      <c r="B78" s="12">
        <v>275</v>
      </c>
      <c r="D78" s="18" t="s">
        <v>14</v>
      </c>
      <c r="E78" s="12">
        <v>143</v>
      </c>
    </row>
    <row r="79" spans="1:5" x14ac:dyDescent="0.25">
      <c r="A79" s="19" t="s">
        <v>20</v>
      </c>
      <c r="B79" s="12">
        <v>67</v>
      </c>
      <c r="D79" s="18" t="s">
        <v>14</v>
      </c>
      <c r="E79" s="12">
        <v>934</v>
      </c>
    </row>
    <row r="80" spans="1:5" x14ac:dyDescent="0.25">
      <c r="A80" s="19" t="s">
        <v>20</v>
      </c>
      <c r="B80" s="12">
        <v>154</v>
      </c>
      <c r="D80" s="18" t="s">
        <v>14</v>
      </c>
      <c r="E80" s="12">
        <v>17</v>
      </c>
    </row>
    <row r="81" spans="1:5" x14ac:dyDescent="0.25">
      <c r="A81" s="19" t="s">
        <v>20</v>
      </c>
      <c r="B81" s="12">
        <v>1782</v>
      </c>
      <c r="D81" s="18" t="s">
        <v>14</v>
      </c>
      <c r="E81" s="12">
        <v>2179</v>
      </c>
    </row>
    <row r="82" spans="1:5" x14ac:dyDescent="0.25">
      <c r="A82" s="19" t="s">
        <v>20</v>
      </c>
      <c r="B82" s="12">
        <v>903</v>
      </c>
      <c r="D82" s="18" t="s">
        <v>14</v>
      </c>
      <c r="E82" s="12">
        <v>931</v>
      </c>
    </row>
    <row r="83" spans="1:5" x14ac:dyDescent="0.25">
      <c r="A83" s="19" t="s">
        <v>20</v>
      </c>
      <c r="B83" s="12">
        <v>94</v>
      </c>
      <c r="D83" s="18" t="s">
        <v>14</v>
      </c>
      <c r="E83" s="12">
        <v>92</v>
      </c>
    </row>
    <row r="84" spans="1:5" x14ac:dyDescent="0.25">
      <c r="A84" s="19" t="s">
        <v>20</v>
      </c>
      <c r="B84" s="12">
        <v>180</v>
      </c>
      <c r="D84" s="18" t="s">
        <v>14</v>
      </c>
      <c r="E84" s="12">
        <v>57</v>
      </c>
    </row>
    <row r="85" spans="1:5" x14ac:dyDescent="0.25">
      <c r="A85" s="19" t="s">
        <v>20</v>
      </c>
      <c r="B85" s="12">
        <v>533</v>
      </c>
      <c r="D85" s="18" t="s">
        <v>14</v>
      </c>
      <c r="E85" s="12">
        <v>41</v>
      </c>
    </row>
    <row r="86" spans="1:5" x14ac:dyDescent="0.25">
      <c r="A86" s="19" t="s">
        <v>20</v>
      </c>
      <c r="B86" s="12">
        <v>2443</v>
      </c>
      <c r="D86" s="18" t="s">
        <v>14</v>
      </c>
      <c r="E86" s="12">
        <v>1</v>
      </c>
    </row>
    <row r="87" spans="1:5" x14ac:dyDescent="0.25">
      <c r="A87" s="19" t="s">
        <v>20</v>
      </c>
      <c r="B87" s="12">
        <v>89</v>
      </c>
      <c r="D87" s="18" t="s">
        <v>14</v>
      </c>
      <c r="E87" s="12">
        <v>101</v>
      </c>
    </row>
    <row r="88" spans="1:5" x14ac:dyDescent="0.25">
      <c r="A88" s="19" t="s">
        <v>20</v>
      </c>
      <c r="B88" s="12">
        <v>159</v>
      </c>
      <c r="D88" s="18" t="s">
        <v>14</v>
      </c>
      <c r="E88" s="12">
        <v>1335</v>
      </c>
    </row>
    <row r="89" spans="1:5" x14ac:dyDescent="0.25">
      <c r="A89" s="19" t="s">
        <v>20</v>
      </c>
      <c r="B89" s="12">
        <v>50</v>
      </c>
      <c r="D89" s="18" t="s">
        <v>14</v>
      </c>
      <c r="E89" s="12">
        <v>15</v>
      </c>
    </row>
    <row r="90" spans="1:5" x14ac:dyDescent="0.25">
      <c r="A90" s="19" t="s">
        <v>20</v>
      </c>
      <c r="B90" s="12">
        <v>186</v>
      </c>
      <c r="D90" s="18" t="s">
        <v>14</v>
      </c>
      <c r="E90" s="12">
        <v>454</v>
      </c>
    </row>
    <row r="91" spans="1:5" x14ac:dyDescent="0.25">
      <c r="A91" s="19" t="s">
        <v>20</v>
      </c>
      <c r="B91" s="12">
        <v>1071</v>
      </c>
      <c r="D91" s="18" t="s">
        <v>14</v>
      </c>
      <c r="E91" s="12">
        <v>3182</v>
      </c>
    </row>
    <row r="92" spans="1:5" x14ac:dyDescent="0.25">
      <c r="A92" s="19" t="s">
        <v>20</v>
      </c>
      <c r="B92" s="12">
        <v>117</v>
      </c>
      <c r="D92" s="18" t="s">
        <v>14</v>
      </c>
      <c r="E92" s="12">
        <v>15</v>
      </c>
    </row>
    <row r="93" spans="1:5" x14ac:dyDescent="0.25">
      <c r="A93" s="19" t="s">
        <v>20</v>
      </c>
      <c r="B93" s="12">
        <v>70</v>
      </c>
      <c r="D93" s="18" t="s">
        <v>14</v>
      </c>
      <c r="E93" s="12">
        <v>133</v>
      </c>
    </row>
    <row r="94" spans="1:5" x14ac:dyDescent="0.25">
      <c r="A94" s="19" t="s">
        <v>20</v>
      </c>
      <c r="B94" s="12">
        <v>135</v>
      </c>
      <c r="D94" s="18" t="s">
        <v>14</v>
      </c>
      <c r="E94" s="12">
        <v>2062</v>
      </c>
    </row>
    <row r="95" spans="1:5" x14ac:dyDescent="0.25">
      <c r="A95" s="19" t="s">
        <v>20</v>
      </c>
      <c r="B95" s="12">
        <v>768</v>
      </c>
      <c r="D95" s="18" t="s">
        <v>14</v>
      </c>
      <c r="E95" s="12">
        <v>29</v>
      </c>
    </row>
    <row r="96" spans="1:5" x14ac:dyDescent="0.25">
      <c r="A96" s="19" t="s">
        <v>20</v>
      </c>
      <c r="B96" s="12">
        <v>199</v>
      </c>
      <c r="D96" s="18" t="s">
        <v>14</v>
      </c>
      <c r="E96" s="12">
        <v>132</v>
      </c>
    </row>
    <row r="97" spans="1:5" x14ac:dyDescent="0.25">
      <c r="A97" s="19" t="s">
        <v>20</v>
      </c>
      <c r="B97" s="12">
        <v>107</v>
      </c>
      <c r="D97" s="18" t="s">
        <v>14</v>
      </c>
      <c r="E97" s="12">
        <v>137</v>
      </c>
    </row>
    <row r="98" spans="1:5" x14ac:dyDescent="0.25">
      <c r="A98" s="19" t="s">
        <v>20</v>
      </c>
      <c r="B98" s="12">
        <v>195</v>
      </c>
      <c r="D98" s="18" t="s">
        <v>14</v>
      </c>
      <c r="E98" s="12">
        <v>908</v>
      </c>
    </row>
    <row r="99" spans="1:5" x14ac:dyDescent="0.25">
      <c r="A99" s="19" t="s">
        <v>20</v>
      </c>
      <c r="B99" s="12">
        <v>3376</v>
      </c>
      <c r="D99" s="18" t="s">
        <v>14</v>
      </c>
      <c r="E99" s="12">
        <v>10</v>
      </c>
    </row>
    <row r="100" spans="1:5" x14ac:dyDescent="0.25">
      <c r="A100" s="19" t="s">
        <v>20</v>
      </c>
      <c r="B100" s="12">
        <v>41</v>
      </c>
      <c r="D100" s="18" t="s">
        <v>14</v>
      </c>
      <c r="E100" s="12">
        <v>1910</v>
      </c>
    </row>
    <row r="101" spans="1:5" x14ac:dyDescent="0.25">
      <c r="A101" s="19" t="s">
        <v>20</v>
      </c>
      <c r="B101" s="12">
        <v>1821</v>
      </c>
      <c r="D101" s="18" t="s">
        <v>14</v>
      </c>
      <c r="E101" s="12">
        <v>38</v>
      </c>
    </row>
    <row r="102" spans="1:5" x14ac:dyDescent="0.25">
      <c r="A102" s="19" t="s">
        <v>20</v>
      </c>
      <c r="B102" s="12">
        <v>164</v>
      </c>
      <c r="D102" s="18" t="s">
        <v>14</v>
      </c>
      <c r="E102" s="12">
        <v>104</v>
      </c>
    </row>
    <row r="103" spans="1:5" x14ac:dyDescent="0.25">
      <c r="A103" s="19" t="s">
        <v>20</v>
      </c>
      <c r="B103" s="12">
        <v>157</v>
      </c>
      <c r="D103" s="18" t="s">
        <v>14</v>
      </c>
      <c r="E103" s="12">
        <v>49</v>
      </c>
    </row>
    <row r="104" spans="1:5" x14ac:dyDescent="0.25">
      <c r="A104" s="19" t="s">
        <v>20</v>
      </c>
      <c r="B104" s="12">
        <v>246</v>
      </c>
      <c r="D104" s="18" t="s">
        <v>14</v>
      </c>
      <c r="E104" s="12">
        <v>1</v>
      </c>
    </row>
    <row r="105" spans="1:5" x14ac:dyDescent="0.25">
      <c r="A105" s="19" t="s">
        <v>20</v>
      </c>
      <c r="B105" s="12">
        <v>1396</v>
      </c>
      <c r="D105" s="18" t="s">
        <v>14</v>
      </c>
      <c r="E105" s="12">
        <v>245</v>
      </c>
    </row>
    <row r="106" spans="1:5" x14ac:dyDescent="0.25">
      <c r="A106" s="19" t="s">
        <v>20</v>
      </c>
      <c r="B106" s="12">
        <v>2506</v>
      </c>
      <c r="D106" s="18" t="s">
        <v>14</v>
      </c>
      <c r="E106" s="12">
        <v>32</v>
      </c>
    </row>
    <row r="107" spans="1:5" x14ac:dyDescent="0.25">
      <c r="A107" s="19" t="s">
        <v>20</v>
      </c>
      <c r="B107" s="12">
        <v>244</v>
      </c>
      <c r="D107" s="18" t="s">
        <v>14</v>
      </c>
      <c r="E107" s="12">
        <v>7</v>
      </c>
    </row>
    <row r="108" spans="1:5" x14ac:dyDescent="0.25">
      <c r="A108" s="19" t="s">
        <v>20</v>
      </c>
      <c r="B108" s="12">
        <v>146</v>
      </c>
      <c r="D108" s="18" t="s">
        <v>14</v>
      </c>
      <c r="E108" s="12">
        <v>803</v>
      </c>
    </row>
    <row r="109" spans="1:5" x14ac:dyDescent="0.25">
      <c r="A109" s="19" t="s">
        <v>20</v>
      </c>
      <c r="B109" s="12">
        <v>1267</v>
      </c>
      <c r="D109" s="18" t="s">
        <v>14</v>
      </c>
      <c r="E109" s="12">
        <v>16</v>
      </c>
    </row>
    <row r="110" spans="1:5" x14ac:dyDescent="0.25">
      <c r="A110" s="19" t="s">
        <v>20</v>
      </c>
      <c r="B110" s="12">
        <v>1561</v>
      </c>
      <c r="D110" s="18" t="s">
        <v>14</v>
      </c>
      <c r="E110" s="12">
        <v>31</v>
      </c>
    </row>
    <row r="111" spans="1:5" x14ac:dyDescent="0.25">
      <c r="A111" s="19" t="s">
        <v>20</v>
      </c>
      <c r="B111" s="12">
        <v>48</v>
      </c>
      <c r="D111" s="18" t="s">
        <v>14</v>
      </c>
      <c r="E111" s="12">
        <v>108</v>
      </c>
    </row>
    <row r="112" spans="1:5" x14ac:dyDescent="0.25">
      <c r="A112" s="19" t="s">
        <v>20</v>
      </c>
      <c r="B112" s="12">
        <v>2739</v>
      </c>
      <c r="D112" s="18" t="s">
        <v>14</v>
      </c>
      <c r="E112" s="12">
        <v>30</v>
      </c>
    </row>
    <row r="113" spans="1:5" x14ac:dyDescent="0.25">
      <c r="A113" s="19" t="s">
        <v>20</v>
      </c>
      <c r="B113" s="12">
        <v>3537</v>
      </c>
      <c r="D113" s="18" t="s">
        <v>14</v>
      </c>
      <c r="E113" s="12">
        <v>17</v>
      </c>
    </row>
    <row r="114" spans="1:5" x14ac:dyDescent="0.25">
      <c r="A114" s="19" t="s">
        <v>20</v>
      </c>
      <c r="B114" s="12">
        <v>2107</v>
      </c>
      <c r="D114" s="18" t="s">
        <v>14</v>
      </c>
      <c r="E114" s="12">
        <v>80</v>
      </c>
    </row>
    <row r="115" spans="1:5" x14ac:dyDescent="0.25">
      <c r="A115" s="19" t="s">
        <v>20</v>
      </c>
      <c r="B115" s="12">
        <v>3318</v>
      </c>
      <c r="D115" s="18" t="s">
        <v>14</v>
      </c>
      <c r="E115" s="12">
        <v>2468</v>
      </c>
    </row>
    <row r="116" spans="1:5" x14ac:dyDescent="0.25">
      <c r="A116" s="19" t="s">
        <v>20</v>
      </c>
      <c r="B116" s="12">
        <v>340</v>
      </c>
      <c r="D116" s="18" t="s">
        <v>14</v>
      </c>
      <c r="E116" s="12">
        <v>26</v>
      </c>
    </row>
    <row r="117" spans="1:5" x14ac:dyDescent="0.25">
      <c r="A117" s="19" t="s">
        <v>20</v>
      </c>
      <c r="B117" s="12">
        <v>1442</v>
      </c>
      <c r="D117" s="18" t="s">
        <v>14</v>
      </c>
      <c r="E117" s="12">
        <v>73</v>
      </c>
    </row>
    <row r="118" spans="1:5" x14ac:dyDescent="0.25">
      <c r="A118" s="19" t="s">
        <v>20</v>
      </c>
      <c r="B118" s="12">
        <v>126</v>
      </c>
      <c r="D118" s="18" t="s">
        <v>14</v>
      </c>
      <c r="E118" s="12">
        <v>128</v>
      </c>
    </row>
    <row r="119" spans="1:5" x14ac:dyDescent="0.25">
      <c r="A119" s="19" t="s">
        <v>20</v>
      </c>
      <c r="B119" s="12">
        <v>524</v>
      </c>
      <c r="D119" s="18" t="s">
        <v>14</v>
      </c>
      <c r="E119" s="12">
        <v>33</v>
      </c>
    </row>
    <row r="120" spans="1:5" x14ac:dyDescent="0.25">
      <c r="A120" s="19" t="s">
        <v>20</v>
      </c>
      <c r="B120" s="12">
        <v>1989</v>
      </c>
      <c r="D120" s="18" t="s">
        <v>14</v>
      </c>
      <c r="E120" s="12">
        <v>1072</v>
      </c>
    </row>
    <row r="121" spans="1:5" x14ac:dyDescent="0.25">
      <c r="A121" s="19" t="s">
        <v>20</v>
      </c>
      <c r="B121" s="12">
        <v>157</v>
      </c>
      <c r="D121" s="18" t="s">
        <v>14</v>
      </c>
      <c r="E121" s="12">
        <v>393</v>
      </c>
    </row>
    <row r="122" spans="1:5" x14ac:dyDescent="0.25">
      <c r="A122" s="19" t="s">
        <v>20</v>
      </c>
      <c r="B122" s="12">
        <v>4498</v>
      </c>
      <c r="D122" s="18" t="s">
        <v>14</v>
      </c>
      <c r="E122" s="12">
        <v>1257</v>
      </c>
    </row>
    <row r="123" spans="1:5" x14ac:dyDescent="0.25">
      <c r="A123" s="19" t="s">
        <v>20</v>
      </c>
      <c r="B123" s="12">
        <v>80</v>
      </c>
      <c r="D123" s="18" t="s">
        <v>14</v>
      </c>
      <c r="E123" s="12">
        <v>328</v>
      </c>
    </row>
    <row r="124" spans="1:5" x14ac:dyDescent="0.25">
      <c r="A124" s="19" t="s">
        <v>20</v>
      </c>
      <c r="B124" s="12">
        <v>43</v>
      </c>
      <c r="D124" s="18" t="s">
        <v>14</v>
      </c>
      <c r="E124" s="12">
        <v>147</v>
      </c>
    </row>
    <row r="125" spans="1:5" x14ac:dyDescent="0.25">
      <c r="A125" s="19" t="s">
        <v>20</v>
      </c>
      <c r="B125" s="12">
        <v>2053</v>
      </c>
      <c r="D125" s="18" t="s">
        <v>14</v>
      </c>
      <c r="E125" s="12">
        <v>830</v>
      </c>
    </row>
    <row r="126" spans="1:5" x14ac:dyDescent="0.25">
      <c r="A126" s="19" t="s">
        <v>20</v>
      </c>
      <c r="B126" s="12">
        <v>168</v>
      </c>
      <c r="D126" s="18" t="s">
        <v>14</v>
      </c>
      <c r="E126" s="12">
        <v>331</v>
      </c>
    </row>
    <row r="127" spans="1:5" x14ac:dyDescent="0.25">
      <c r="A127" s="19" t="s">
        <v>20</v>
      </c>
      <c r="B127" s="12">
        <v>4289</v>
      </c>
      <c r="D127" s="18" t="s">
        <v>14</v>
      </c>
      <c r="E127" s="12">
        <v>25</v>
      </c>
    </row>
    <row r="128" spans="1:5" x14ac:dyDescent="0.25">
      <c r="A128" s="19" t="s">
        <v>20</v>
      </c>
      <c r="B128" s="12">
        <v>165</v>
      </c>
      <c r="D128" s="18" t="s">
        <v>14</v>
      </c>
      <c r="E128" s="12">
        <v>3483</v>
      </c>
    </row>
    <row r="129" spans="1:5" x14ac:dyDescent="0.25">
      <c r="A129" s="19" t="s">
        <v>20</v>
      </c>
      <c r="B129" s="12">
        <v>1815</v>
      </c>
      <c r="D129" s="18" t="s">
        <v>14</v>
      </c>
      <c r="E129" s="12">
        <v>923</v>
      </c>
    </row>
    <row r="130" spans="1:5" x14ac:dyDescent="0.25">
      <c r="A130" s="19" t="s">
        <v>20</v>
      </c>
      <c r="B130" s="12">
        <v>397</v>
      </c>
      <c r="D130" s="18" t="s">
        <v>14</v>
      </c>
      <c r="E130" s="12">
        <v>1</v>
      </c>
    </row>
    <row r="131" spans="1:5" x14ac:dyDescent="0.25">
      <c r="A131" s="19" t="s">
        <v>20</v>
      </c>
      <c r="B131" s="12">
        <v>1539</v>
      </c>
      <c r="D131" s="18" t="s">
        <v>14</v>
      </c>
      <c r="E131" s="12">
        <v>33</v>
      </c>
    </row>
    <row r="132" spans="1:5" x14ac:dyDescent="0.25">
      <c r="A132" s="19" t="s">
        <v>20</v>
      </c>
      <c r="B132" s="12">
        <v>138</v>
      </c>
      <c r="D132" s="18" t="s">
        <v>14</v>
      </c>
      <c r="E132" s="12">
        <v>40</v>
      </c>
    </row>
    <row r="133" spans="1:5" x14ac:dyDescent="0.25">
      <c r="A133" s="19" t="s">
        <v>20</v>
      </c>
      <c r="B133" s="12">
        <v>3594</v>
      </c>
      <c r="D133" s="18" t="s">
        <v>14</v>
      </c>
      <c r="E133" s="12">
        <v>23</v>
      </c>
    </row>
    <row r="134" spans="1:5" x14ac:dyDescent="0.25">
      <c r="A134" s="19" t="s">
        <v>20</v>
      </c>
      <c r="B134" s="12">
        <v>5880</v>
      </c>
      <c r="D134" s="18" t="s">
        <v>14</v>
      </c>
      <c r="E134" s="12">
        <v>75</v>
      </c>
    </row>
    <row r="135" spans="1:5" x14ac:dyDescent="0.25">
      <c r="A135" s="19" t="s">
        <v>20</v>
      </c>
      <c r="B135" s="12">
        <v>112</v>
      </c>
      <c r="D135" s="18" t="s">
        <v>14</v>
      </c>
      <c r="E135" s="12">
        <v>2176</v>
      </c>
    </row>
    <row r="136" spans="1:5" x14ac:dyDescent="0.25">
      <c r="A136" s="19" t="s">
        <v>20</v>
      </c>
      <c r="B136" s="12">
        <v>943</v>
      </c>
      <c r="D136" s="18" t="s">
        <v>14</v>
      </c>
      <c r="E136" s="12">
        <v>441</v>
      </c>
    </row>
    <row r="137" spans="1:5" x14ac:dyDescent="0.25">
      <c r="A137" s="19" t="s">
        <v>20</v>
      </c>
      <c r="B137" s="12">
        <v>2468</v>
      </c>
      <c r="D137" s="18" t="s">
        <v>14</v>
      </c>
      <c r="E137" s="12">
        <v>25</v>
      </c>
    </row>
    <row r="138" spans="1:5" x14ac:dyDescent="0.25">
      <c r="A138" s="19" t="s">
        <v>20</v>
      </c>
      <c r="B138" s="12">
        <v>2551</v>
      </c>
      <c r="D138" s="18" t="s">
        <v>14</v>
      </c>
      <c r="E138" s="12">
        <v>127</v>
      </c>
    </row>
    <row r="139" spans="1:5" x14ac:dyDescent="0.25">
      <c r="A139" s="19" t="s">
        <v>20</v>
      </c>
      <c r="B139" s="12">
        <v>101</v>
      </c>
      <c r="D139" s="18" t="s">
        <v>14</v>
      </c>
      <c r="E139" s="12">
        <v>355</v>
      </c>
    </row>
    <row r="140" spans="1:5" x14ac:dyDescent="0.25">
      <c r="A140" s="19" t="s">
        <v>20</v>
      </c>
      <c r="B140" s="12">
        <v>92</v>
      </c>
      <c r="D140" s="18" t="s">
        <v>14</v>
      </c>
      <c r="E140" s="12">
        <v>44</v>
      </c>
    </row>
    <row r="141" spans="1:5" x14ac:dyDescent="0.25">
      <c r="A141" s="19" t="s">
        <v>20</v>
      </c>
      <c r="B141" s="12">
        <v>62</v>
      </c>
      <c r="D141" s="18" t="s">
        <v>14</v>
      </c>
      <c r="E141" s="12">
        <v>67</v>
      </c>
    </row>
    <row r="142" spans="1:5" x14ac:dyDescent="0.25">
      <c r="A142" s="19" t="s">
        <v>20</v>
      </c>
      <c r="B142" s="12">
        <v>149</v>
      </c>
      <c r="D142" s="18" t="s">
        <v>14</v>
      </c>
      <c r="E142" s="12">
        <v>1068</v>
      </c>
    </row>
    <row r="143" spans="1:5" x14ac:dyDescent="0.25">
      <c r="A143" s="19" t="s">
        <v>20</v>
      </c>
      <c r="B143" s="12">
        <v>329</v>
      </c>
      <c r="D143" s="18" t="s">
        <v>14</v>
      </c>
      <c r="E143" s="12">
        <v>424</v>
      </c>
    </row>
    <row r="144" spans="1:5" x14ac:dyDescent="0.25">
      <c r="A144" s="19" t="s">
        <v>20</v>
      </c>
      <c r="B144" s="12">
        <v>97</v>
      </c>
      <c r="D144" s="18" t="s">
        <v>14</v>
      </c>
      <c r="E144" s="12">
        <v>151</v>
      </c>
    </row>
    <row r="145" spans="1:5" x14ac:dyDescent="0.25">
      <c r="A145" s="19" t="s">
        <v>20</v>
      </c>
      <c r="B145" s="12">
        <v>1784</v>
      </c>
      <c r="D145" s="18" t="s">
        <v>14</v>
      </c>
      <c r="E145" s="12">
        <v>1608</v>
      </c>
    </row>
    <row r="146" spans="1:5" x14ac:dyDescent="0.25">
      <c r="A146" s="19" t="s">
        <v>20</v>
      </c>
      <c r="B146" s="12">
        <v>1684</v>
      </c>
      <c r="D146" s="18" t="s">
        <v>14</v>
      </c>
      <c r="E146" s="12">
        <v>941</v>
      </c>
    </row>
    <row r="147" spans="1:5" x14ac:dyDescent="0.25">
      <c r="A147" s="19" t="s">
        <v>20</v>
      </c>
      <c r="B147" s="12">
        <v>250</v>
      </c>
      <c r="D147" s="18" t="s">
        <v>14</v>
      </c>
      <c r="E147" s="12">
        <v>1</v>
      </c>
    </row>
    <row r="148" spans="1:5" x14ac:dyDescent="0.25">
      <c r="A148" s="19" t="s">
        <v>20</v>
      </c>
      <c r="B148" s="12">
        <v>238</v>
      </c>
      <c r="D148" s="18" t="s">
        <v>14</v>
      </c>
      <c r="E148" s="12">
        <v>40</v>
      </c>
    </row>
    <row r="149" spans="1:5" x14ac:dyDescent="0.25">
      <c r="A149" s="19" t="s">
        <v>20</v>
      </c>
      <c r="B149" s="12">
        <v>53</v>
      </c>
      <c r="D149" s="18" t="s">
        <v>14</v>
      </c>
      <c r="E149" s="12">
        <v>3015</v>
      </c>
    </row>
    <row r="150" spans="1:5" x14ac:dyDescent="0.25">
      <c r="A150" s="19" t="s">
        <v>20</v>
      </c>
      <c r="B150" s="12">
        <v>214</v>
      </c>
      <c r="D150" s="18" t="s">
        <v>14</v>
      </c>
      <c r="E150" s="12">
        <v>435</v>
      </c>
    </row>
    <row r="151" spans="1:5" x14ac:dyDescent="0.25">
      <c r="A151" s="19" t="s">
        <v>20</v>
      </c>
      <c r="B151" s="12">
        <v>222</v>
      </c>
      <c r="D151" s="18" t="s">
        <v>14</v>
      </c>
      <c r="E151" s="12">
        <v>714</v>
      </c>
    </row>
    <row r="152" spans="1:5" x14ac:dyDescent="0.25">
      <c r="A152" s="19" t="s">
        <v>20</v>
      </c>
      <c r="B152" s="12">
        <v>1884</v>
      </c>
      <c r="D152" s="18" t="s">
        <v>14</v>
      </c>
      <c r="E152" s="12">
        <v>5497</v>
      </c>
    </row>
    <row r="153" spans="1:5" x14ac:dyDescent="0.25">
      <c r="A153" s="19" t="s">
        <v>20</v>
      </c>
      <c r="B153" s="12">
        <v>218</v>
      </c>
      <c r="D153" s="18" t="s">
        <v>14</v>
      </c>
      <c r="E153" s="12">
        <v>418</v>
      </c>
    </row>
    <row r="154" spans="1:5" x14ac:dyDescent="0.25">
      <c r="A154" s="19" t="s">
        <v>20</v>
      </c>
      <c r="B154" s="12">
        <v>6465</v>
      </c>
      <c r="D154" s="18" t="s">
        <v>14</v>
      </c>
      <c r="E154" s="12">
        <v>1439</v>
      </c>
    </row>
    <row r="155" spans="1:5" x14ac:dyDescent="0.25">
      <c r="A155" s="19" t="s">
        <v>20</v>
      </c>
      <c r="B155" s="12">
        <v>59</v>
      </c>
      <c r="D155" s="18" t="s">
        <v>14</v>
      </c>
      <c r="E155" s="12">
        <v>15</v>
      </c>
    </row>
    <row r="156" spans="1:5" x14ac:dyDescent="0.25">
      <c r="A156" s="19" t="s">
        <v>20</v>
      </c>
      <c r="B156" s="12">
        <v>88</v>
      </c>
      <c r="D156" s="18" t="s">
        <v>14</v>
      </c>
      <c r="E156" s="12">
        <v>1999</v>
      </c>
    </row>
    <row r="157" spans="1:5" x14ac:dyDescent="0.25">
      <c r="A157" s="19" t="s">
        <v>20</v>
      </c>
      <c r="B157" s="12">
        <v>1697</v>
      </c>
      <c r="D157" s="18" t="s">
        <v>14</v>
      </c>
      <c r="E157" s="12">
        <v>118</v>
      </c>
    </row>
    <row r="158" spans="1:5" x14ac:dyDescent="0.25">
      <c r="A158" s="19" t="s">
        <v>20</v>
      </c>
      <c r="B158" s="12">
        <v>92</v>
      </c>
      <c r="D158" s="18" t="s">
        <v>14</v>
      </c>
      <c r="E158" s="12">
        <v>162</v>
      </c>
    </row>
    <row r="159" spans="1:5" x14ac:dyDescent="0.25">
      <c r="A159" s="19" t="s">
        <v>20</v>
      </c>
      <c r="B159" s="12">
        <v>186</v>
      </c>
      <c r="D159" s="18" t="s">
        <v>14</v>
      </c>
      <c r="E159" s="12">
        <v>83</v>
      </c>
    </row>
    <row r="160" spans="1:5" x14ac:dyDescent="0.25">
      <c r="A160" s="19" t="s">
        <v>20</v>
      </c>
      <c r="B160" s="12">
        <v>138</v>
      </c>
      <c r="D160" s="18" t="s">
        <v>14</v>
      </c>
      <c r="E160" s="12">
        <v>747</v>
      </c>
    </row>
    <row r="161" spans="1:5" x14ac:dyDescent="0.25">
      <c r="A161" s="19" t="s">
        <v>20</v>
      </c>
      <c r="B161" s="12">
        <v>261</v>
      </c>
      <c r="D161" s="18" t="s">
        <v>14</v>
      </c>
      <c r="E161" s="12">
        <v>84</v>
      </c>
    </row>
    <row r="162" spans="1:5" x14ac:dyDescent="0.25">
      <c r="A162" s="19" t="s">
        <v>20</v>
      </c>
      <c r="B162" s="12">
        <v>107</v>
      </c>
      <c r="D162" s="18" t="s">
        <v>14</v>
      </c>
      <c r="E162" s="12">
        <v>91</v>
      </c>
    </row>
    <row r="163" spans="1:5" x14ac:dyDescent="0.25">
      <c r="A163" s="19" t="s">
        <v>20</v>
      </c>
      <c r="B163" s="12">
        <v>199</v>
      </c>
      <c r="D163" s="18" t="s">
        <v>14</v>
      </c>
      <c r="E163" s="12">
        <v>792</v>
      </c>
    </row>
    <row r="164" spans="1:5" x14ac:dyDescent="0.25">
      <c r="A164" s="19" t="s">
        <v>20</v>
      </c>
      <c r="B164" s="12">
        <v>5512</v>
      </c>
      <c r="D164" s="18" t="s">
        <v>14</v>
      </c>
      <c r="E164" s="12">
        <v>32</v>
      </c>
    </row>
    <row r="165" spans="1:5" x14ac:dyDescent="0.25">
      <c r="A165" s="19" t="s">
        <v>20</v>
      </c>
      <c r="B165" s="12">
        <v>86</v>
      </c>
      <c r="D165" s="18" t="s">
        <v>14</v>
      </c>
      <c r="E165" s="12">
        <v>186</v>
      </c>
    </row>
    <row r="166" spans="1:5" x14ac:dyDescent="0.25">
      <c r="A166" s="19" t="s">
        <v>20</v>
      </c>
      <c r="B166" s="12">
        <v>2768</v>
      </c>
      <c r="D166" s="18" t="s">
        <v>14</v>
      </c>
      <c r="E166" s="12">
        <v>605</v>
      </c>
    </row>
    <row r="167" spans="1:5" x14ac:dyDescent="0.25">
      <c r="A167" s="19" t="s">
        <v>20</v>
      </c>
      <c r="B167" s="12">
        <v>48</v>
      </c>
      <c r="D167" s="18" t="s">
        <v>14</v>
      </c>
      <c r="E167" s="12">
        <v>1</v>
      </c>
    </row>
    <row r="168" spans="1:5" x14ac:dyDescent="0.25">
      <c r="A168" s="19" t="s">
        <v>20</v>
      </c>
      <c r="B168" s="12">
        <v>87</v>
      </c>
      <c r="D168" s="18" t="s">
        <v>14</v>
      </c>
      <c r="E168" s="12">
        <v>31</v>
      </c>
    </row>
    <row r="169" spans="1:5" x14ac:dyDescent="0.25">
      <c r="A169" s="19" t="s">
        <v>20</v>
      </c>
      <c r="B169" s="12">
        <v>1894</v>
      </c>
      <c r="D169" s="18" t="s">
        <v>14</v>
      </c>
      <c r="E169" s="12">
        <v>1181</v>
      </c>
    </row>
    <row r="170" spans="1:5" x14ac:dyDescent="0.25">
      <c r="A170" s="19" t="s">
        <v>20</v>
      </c>
      <c r="B170" s="12">
        <v>282</v>
      </c>
      <c r="D170" s="18" t="s">
        <v>14</v>
      </c>
      <c r="E170" s="12">
        <v>39</v>
      </c>
    </row>
    <row r="171" spans="1:5" x14ac:dyDescent="0.25">
      <c r="A171" s="19" t="s">
        <v>20</v>
      </c>
      <c r="B171" s="12">
        <v>116</v>
      </c>
      <c r="D171" s="18" t="s">
        <v>14</v>
      </c>
      <c r="E171" s="12">
        <v>46</v>
      </c>
    </row>
    <row r="172" spans="1:5" x14ac:dyDescent="0.25">
      <c r="A172" s="19" t="s">
        <v>20</v>
      </c>
      <c r="B172" s="12">
        <v>83</v>
      </c>
      <c r="D172" s="18" t="s">
        <v>14</v>
      </c>
      <c r="E172" s="12">
        <v>105</v>
      </c>
    </row>
    <row r="173" spans="1:5" x14ac:dyDescent="0.25">
      <c r="A173" s="19" t="s">
        <v>20</v>
      </c>
      <c r="B173" s="12">
        <v>91</v>
      </c>
      <c r="D173" s="18" t="s">
        <v>14</v>
      </c>
      <c r="E173" s="12">
        <v>535</v>
      </c>
    </row>
    <row r="174" spans="1:5" x14ac:dyDescent="0.25">
      <c r="A174" s="19" t="s">
        <v>20</v>
      </c>
      <c r="B174" s="12">
        <v>546</v>
      </c>
      <c r="D174" s="18" t="s">
        <v>14</v>
      </c>
      <c r="E174" s="12">
        <v>16</v>
      </c>
    </row>
    <row r="175" spans="1:5" x14ac:dyDescent="0.25">
      <c r="A175" s="19" t="s">
        <v>20</v>
      </c>
      <c r="B175" s="12">
        <v>393</v>
      </c>
      <c r="D175" s="18" t="s">
        <v>14</v>
      </c>
      <c r="E175" s="12">
        <v>575</v>
      </c>
    </row>
    <row r="176" spans="1:5" x14ac:dyDescent="0.25">
      <c r="A176" s="19" t="s">
        <v>20</v>
      </c>
      <c r="B176" s="12">
        <v>133</v>
      </c>
      <c r="D176" s="18" t="s">
        <v>14</v>
      </c>
      <c r="E176" s="12">
        <v>1120</v>
      </c>
    </row>
    <row r="177" spans="1:5" x14ac:dyDescent="0.25">
      <c r="A177" s="19" t="s">
        <v>20</v>
      </c>
      <c r="B177" s="12">
        <v>254</v>
      </c>
      <c r="D177" s="18" t="s">
        <v>14</v>
      </c>
      <c r="E177" s="12">
        <v>113</v>
      </c>
    </row>
    <row r="178" spans="1:5" x14ac:dyDescent="0.25">
      <c r="A178" s="19" t="s">
        <v>20</v>
      </c>
      <c r="B178" s="12">
        <v>176</v>
      </c>
      <c r="D178" s="18" t="s">
        <v>14</v>
      </c>
      <c r="E178" s="12">
        <v>1538</v>
      </c>
    </row>
    <row r="179" spans="1:5" x14ac:dyDescent="0.25">
      <c r="A179" s="19" t="s">
        <v>20</v>
      </c>
      <c r="B179" s="12">
        <v>337</v>
      </c>
      <c r="D179" s="18" t="s">
        <v>14</v>
      </c>
      <c r="E179" s="12">
        <v>9</v>
      </c>
    </row>
    <row r="180" spans="1:5" x14ac:dyDescent="0.25">
      <c r="A180" s="19" t="s">
        <v>20</v>
      </c>
      <c r="B180" s="12">
        <v>107</v>
      </c>
      <c r="D180" s="18" t="s">
        <v>14</v>
      </c>
      <c r="E180" s="12">
        <v>554</v>
      </c>
    </row>
    <row r="181" spans="1:5" x14ac:dyDescent="0.25">
      <c r="A181" s="19" t="s">
        <v>20</v>
      </c>
      <c r="B181" s="12">
        <v>183</v>
      </c>
      <c r="D181" s="18" t="s">
        <v>14</v>
      </c>
      <c r="E181" s="12">
        <v>648</v>
      </c>
    </row>
    <row r="182" spans="1:5" x14ac:dyDescent="0.25">
      <c r="A182" s="19" t="s">
        <v>20</v>
      </c>
      <c r="B182" s="12">
        <v>72</v>
      </c>
      <c r="D182" s="18" t="s">
        <v>14</v>
      </c>
      <c r="E182" s="12">
        <v>21</v>
      </c>
    </row>
    <row r="183" spans="1:5" x14ac:dyDescent="0.25">
      <c r="A183" s="19" t="s">
        <v>20</v>
      </c>
      <c r="B183" s="12">
        <v>295</v>
      </c>
      <c r="D183" s="18" t="s">
        <v>14</v>
      </c>
      <c r="E183" s="12">
        <v>54</v>
      </c>
    </row>
    <row r="184" spans="1:5" x14ac:dyDescent="0.25">
      <c r="A184" s="19" t="s">
        <v>20</v>
      </c>
      <c r="B184" s="12">
        <v>142</v>
      </c>
      <c r="D184" s="18" t="s">
        <v>14</v>
      </c>
      <c r="E184" s="12">
        <v>120</v>
      </c>
    </row>
    <row r="185" spans="1:5" x14ac:dyDescent="0.25">
      <c r="A185" s="19" t="s">
        <v>20</v>
      </c>
      <c r="B185" s="12">
        <v>85</v>
      </c>
      <c r="D185" s="18" t="s">
        <v>14</v>
      </c>
      <c r="E185" s="12">
        <v>579</v>
      </c>
    </row>
    <row r="186" spans="1:5" x14ac:dyDescent="0.25">
      <c r="A186" s="19" t="s">
        <v>20</v>
      </c>
      <c r="B186" s="12">
        <v>659</v>
      </c>
      <c r="D186" s="18" t="s">
        <v>14</v>
      </c>
      <c r="E186" s="12">
        <v>2072</v>
      </c>
    </row>
    <row r="187" spans="1:5" x14ac:dyDescent="0.25">
      <c r="A187" s="19" t="s">
        <v>20</v>
      </c>
      <c r="B187" s="12">
        <v>121</v>
      </c>
      <c r="D187" s="18" t="s">
        <v>14</v>
      </c>
      <c r="E187" s="12">
        <v>0</v>
      </c>
    </row>
    <row r="188" spans="1:5" x14ac:dyDescent="0.25">
      <c r="A188" s="19" t="s">
        <v>20</v>
      </c>
      <c r="B188" s="12">
        <v>3742</v>
      </c>
      <c r="D188" s="18" t="s">
        <v>14</v>
      </c>
      <c r="E188" s="12">
        <v>1796</v>
      </c>
    </row>
    <row r="189" spans="1:5" x14ac:dyDescent="0.25">
      <c r="A189" s="19" t="s">
        <v>20</v>
      </c>
      <c r="B189" s="12">
        <v>223</v>
      </c>
      <c r="D189" s="18" t="s">
        <v>14</v>
      </c>
      <c r="E189" s="12">
        <v>62</v>
      </c>
    </row>
    <row r="190" spans="1:5" x14ac:dyDescent="0.25">
      <c r="A190" s="19" t="s">
        <v>20</v>
      </c>
      <c r="B190" s="12">
        <v>133</v>
      </c>
      <c r="D190" s="18" t="s">
        <v>14</v>
      </c>
      <c r="E190" s="12">
        <v>347</v>
      </c>
    </row>
    <row r="191" spans="1:5" x14ac:dyDescent="0.25">
      <c r="A191" s="19" t="s">
        <v>20</v>
      </c>
      <c r="B191" s="12">
        <v>5168</v>
      </c>
      <c r="D191" s="18" t="s">
        <v>14</v>
      </c>
      <c r="E191" s="12">
        <v>19</v>
      </c>
    </row>
    <row r="192" spans="1:5" x14ac:dyDescent="0.25">
      <c r="A192" s="19" t="s">
        <v>20</v>
      </c>
      <c r="B192" s="12">
        <v>307</v>
      </c>
      <c r="D192" s="18" t="s">
        <v>14</v>
      </c>
      <c r="E192" s="12">
        <v>1258</v>
      </c>
    </row>
    <row r="193" spans="1:5" x14ac:dyDescent="0.25">
      <c r="A193" s="19" t="s">
        <v>20</v>
      </c>
      <c r="B193" s="12">
        <v>2441</v>
      </c>
      <c r="D193" s="18" t="s">
        <v>14</v>
      </c>
      <c r="E193" s="12">
        <v>362</v>
      </c>
    </row>
    <row r="194" spans="1:5" x14ac:dyDescent="0.25">
      <c r="A194" s="19" t="s">
        <v>20</v>
      </c>
      <c r="B194" s="12">
        <v>1385</v>
      </c>
      <c r="D194" s="18" t="s">
        <v>14</v>
      </c>
      <c r="E194" s="12">
        <v>133</v>
      </c>
    </row>
    <row r="195" spans="1:5" x14ac:dyDescent="0.25">
      <c r="A195" s="19" t="s">
        <v>20</v>
      </c>
      <c r="B195" s="12">
        <v>190</v>
      </c>
      <c r="D195" s="18" t="s">
        <v>14</v>
      </c>
      <c r="E195" s="12">
        <v>846</v>
      </c>
    </row>
    <row r="196" spans="1:5" x14ac:dyDescent="0.25">
      <c r="A196" s="19" t="s">
        <v>20</v>
      </c>
      <c r="B196" s="12">
        <v>470</v>
      </c>
      <c r="D196" s="18" t="s">
        <v>14</v>
      </c>
      <c r="E196" s="12">
        <v>10</v>
      </c>
    </row>
    <row r="197" spans="1:5" x14ac:dyDescent="0.25">
      <c r="A197" s="19" t="s">
        <v>20</v>
      </c>
      <c r="B197" s="12">
        <v>253</v>
      </c>
      <c r="D197" s="18" t="s">
        <v>14</v>
      </c>
      <c r="E197" s="12">
        <v>191</v>
      </c>
    </row>
    <row r="198" spans="1:5" x14ac:dyDescent="0.25">
      <c r="A198" s="19" t="s">
        <v>20</v>
      </c>
      <c r="B198" s="12">
        <v>1113</v>
      </c>
      <c r="D198" s="18" t="s">
        <v>14</v>
      </c>
      <c r="E198" s="12">
        <v>1979</v>
      </c>
    </row>
    <row r="199" spans="1:5" x14ac:dyDescent="0.25">
      <c r="A199" s="19" t="s">
        <v>20</v>
      </c>
      <c r="B199" s="12">
        <v>2283</v>
      </c>
      <c r="D199" s="18" t="s">
        <v>14</v>
      </c>
      <c r="E199" s="12">
        <v>63</v>
      </c>
    </row>
    <row r="200" spans="1:5" x14ac:dyDescent="0.25">
      <c r="A200" s="19" t="s">
        <v>20</v>
      </c>
      <c r="B200" s="12">
        <v>1095</v>
      </c>
      <c r="D200" s="18" t="s">
        <v>14</v>
      </c>
      <c r="E200" s="12">
        <v>6080</v>
      </c>
    </row>
    <row r="201" spans="1:5" x14ac:dyDescent="0.25">
      <c r="A201" s="19" t="s">
        <v>20</v>
      </c>
      <c r="B201" s="12">
        <v>1690</v>
      </c>
      <c r="D201" s="18" t="s">
        <v>14</v>
      </c>
      <c r="E201" s="12">
        <v>80</v>
      </c>
    </row>
    <row r="202" spans="1:5" x14ac:dyDescent="0.25">
      <c r="A202" s="19" t="s">
        <v>20</v>
      </c>
      <c r="B202" s="12">
        <v>191</v>
      </c>
      <c r="D202" s="18" t="s">
        <v>14</v>
      </c>
      <c r="E202" s="12">
        <v>9</v>
      </c>
    </row>
    <row r="203" spans="1:5" x14ac:dyDescent="0.25">
      <c r="A203" s="19" t="s">
        <v>20</v>
      </c>
      <c r="B203" s="12">
        <v>2013</v>
      </c>
      <c r="D203" s="18" t="s">
        <v>14</v>
      </c>
      <c r="E203" s="12">
        <v>1784</v>
      </c>
    </row>
    <row r="204" spans="1:5" x14ac:dyDescent="0.25">
      <c r="A204" s="19" t="s">
        <v>20</v>
      </c>
      <c r="B204" s="12">
        <v>1703</v>
      </c>
      <c r="D204" s="18" t="s">
        <v>14</v>
      </c>
      <c r="E204" s="12">
        <v>243</v>
      </c>
    </row>
    <row r="205" spans="1:5" x14ac:dyDescent="0.25">
      <c r="A205" s="19" t="s">
        <v>20</v>
      </c>
      <c r="B205" s="12">
        <v>80</v>
      </c>
      <c r="D205" s="18" t="s">
        <v>14</v>
      </c>
      <c r="E205" s="12">
        <v>1296</v>
      </c>
    </row>
    <row r="206" spans="1:5" x14ac:dyDescent="0.25">
      <c r="A206" s="19" t="s">
        <v>20</v>
      </c>
      <c r="B206" s="12">
        <v>41</v>
      </c>
      <c r="D206" s="18" t="s">
        <v>14</v>
      </c>
      <c r="E206" s="12">
        <v>77</v>
      </c>
    </row>
    <row r="207" spans="1:5" x14ac:dyDescent="0.25">
      <c r="A207" s="19" t="s">
        <v>20</v>
      </c>
      <c r="B207" s="12">
        <v>187</v>
      </c>
      <c r="D207" s="18" t="s">
        <v>14</v>
      </c>
      <c r="E207" s="12">
        <v>395</v>
      </c>
    </row>
    <row r="208" spans="1:5" x14ac:dyDescent="0.25">
      <c r="A208" s="19" t="s">
        <v>20</v>
      </c>
      <c r="B208" s="12">
        <v>2875</v>
      </c>
      <c r="D208" s="18" t="s">
        <v>14</v>
      </c>
      <c r="E208" s="12">
        <v>49</v>
      </c>
    </row>
    <row r="209" spans="1:5" x14ac:dyDescent="0.25">
      <c r="A209" s="19" t="s">
        <v>20</v>
      </c>
      <c r="B209" s="12">
        <v>88</v>
      </c>
      <c r="D209" s="18" t="s">
        <v>14</v>
      </c>
      <c r="E209" s="12">
        <v>180</v>
      </c>
    </row>
    <row r="210" spans="1:5" x14ac:dyDescent="0.25">
      <c r="A210" s="19" t="s">
        <v>20</v>
      </c>
      <c r="B210" s="12">
        <v>191</v>
      </c>
      <c r="D210" s="18" t="s">
        <v>14</v>
      </c>
      <c r="E210" s="12">
        <v>2690</v>
      </c>
    </row>
    <row r="211" spans="1:5" x14ac:dyDescent="0.25">
      <c r="A211" s="19" t="s">
        <v>20</v>
      </c>
      <c r="B211" s="12">
        <v>139</v>
      </c>
      <c r="D211" s="18" t="s">
        <v>14</v>
      </c>
      <c r="E211" s="12">
        <v>2779</v>
      </c>
    </row>
    <row r="212" spans="1:5" x14ac:dyDescent="0.25">
      <c r="A212" s="19" t="s">
        <v>20</v>
      </c>
      <c r="B212" s="12">
        <v>186</v>
      </c>
      <c r="D212" s="18" t="s">
        <v>14</v>
      </c>
      <c r="E212" s="12">
        <v>92</v>
      </c>
    </row>
    <row r="213" spans="1:5" x14ac:dyDescent="0.25">
      <c r="A213" s="19" t="s">
        <v>20</v>
      </c>
      <c r="B213" s="12">
        <v>112</v>
      </c>
      <c r="D213" s="18" t="s">
        <v>14</v>
      </c>
      <c r="E213" s="12">
        <v>1028</v>
      </c>
    </row>
    <row r="214" spans="1:5" x14ac:dyDescent="0.25">
      <c r="A214" s="19" t="s">
        <v>20</v>
      </c>
      <c r="B214" s="12">
        <v>101</v>
      </c>
      <c r="D214" s="18" t="s">
        <v>14</v>
      </c>
      <c r="E214" s="12">
        <v>26</v>
      </c>
    </row>
    <row r="215" spans="1:5" x14ac:dyDescent="0.25">
      <c r="A215" s="19" t="s">
        <v>20</v>
      </c>
      <c r="B215" s="12">
        <v>206</v>
      </c>
      <c r="D215" s="18" t="s">
        <v>14</v>
      </c>
      <c r="E215" s="12">
        <v>1790</v>
      </c>
    </row>
    <row r="216" spans="1:5" x14ac:dyDescent="0.25">
      <c r="A216" s="19" t="s">
        <v>20</v>
      </c>
      <c r="B216" s="12">
        <v>154</v>
      </c>
      <c r="D216" s="18" t="s">
        <v>14</v>
      </c>
      <c r="E216" s="12">
        <v>37</v>
      </c>
    </row>
    <row r="217" spans="1:5" x14ac:dyDescent="0.25">
      <c r="A217" s="19" t="s">
        <v>20</v>
      </c>
      <c r="B217" s="12">
        <v>5966</v>
      </c>
      <c r="D217" s="18" t="s">
        <v>14</v>
      </c>
      <c r="E217" s="12">
        <v>35</v>
      </c>
    </row>
    <row r="218" spans="1:5" x14ac:dyDescent="0.25">
      <c r="A218" s="19" t="s">
        <v>20</v>
      </c>
      <c r="B218" s="12">
        <v>169</v>
      </c>
      <c r="D218" s="18" t="s">
        <v>14</v>
      </c>
      <c r="E218" s="12">
        <v>558</v>
      </c>
    </row>
    <row r="219" spans="1:5" x14ac:dyDescent="0.25">
      <c r="A219" s="19" t="s">
        <v>20</v>
      </c>
      <c r="B219" s="12">
        <v>2106</v>
      </c>
      <c r="D219" s="18" t="s">
        <v>14</v>
      </c>
      <c r="E219" s="12">
        <v>64</v>
      </c>
    </row>
    <row r="220" spans="1:5" x14ac:dyDescent="0.25">
      <c r="A220" s="19" t="s">
        <v>20</v>
      </c>
      <c r="B220" s="12">
        <v>131</v>
      </c>
      <c r="D220" s="18" t="s">
        <v>14</v>
      </c>
      <c r="E220" s="12">
        <v>245</v>
      </c>
    </row>
    <row r="221" spans="1:5" x14ac:dyDescent="0.25">
      <c r="A221" s="19" t="s">
        <v>20</v>
      </c>
      <c r="B221" s="12">
        <v>84</v>
      </c>
      <c r="D221" s="18" t="s">
        <v>14</v>
      </c>
      <c r="E221" s="12">
        <v>71</v>
      </c>
    </row>
    <row r="222" spans="1:5" x14ac:dyDescent="0.25">
      <c r="A222" s="19" t="s">
        <v>20</v>
      </c>
      <c r="B222" s="12">
        <v>155</v>
      </c>
      <c r="D222" s="18" t="s">
        <v>14</v>
      </c>
      <c r="E222" s="12">
        <v>42</v>
      </c>
    </row>
    <row r="223" spans="1:5" x14ac:dyDescent="0.25">
      <c r="A223" s="19" t="s">
        <v>20</v>
      </c>
      <c r="B223" s="12">
        <v>189</v>
      </c>
      <c r="D223" s="18" t="s">
        <v>14</v>
      </c>
      <c r="E223" s="12">
        <v>156</v>
      </c>
    </row>
    <row r="224" spans="1:5" x14ac:dyDescent="0.25">
      <c r="A224" s="19" t="s">
        <v>20</v>
      </c>
      <c r="B224" s="12">
        <v>4799</v>
      </c>
      <c r="D224" s="18" t="s">
        <v>14</v>
      </c>
      <c r="E224" s="12">
        <v>1368</v>
      </c>
    </row>
    <row r="225" spans="1:5" x14ac:dyDescent="0.25">
      <c r="A225" s="19" t="s">
        <v>20</v>
      </c>
      <c r="B225" s="12">
        <v>1137</v>
      </c>
      <c r="D225" s="18" t="s">
        <v>14</v>
      </c>
      <c r="E225" s="12">
        <v>102</v>
      </c>
    </row>
    <row r="226" spans="1:5" x14ac:dyDescent="0.25">
      <c r="A226" s="19" t="s">
        <v>20</v>
      </c>
      <c r="B226" s="12">
        <v>1152</v>
      </c>
      <c r="D226" s="18" t="s">
        <v>14</v>
      </c>
      <c r="E226" s="12">
        <v>86</v>
      </c>
    </row>
    <row r="227" spans="1:5" x14ac:dyDescent="0.25">
      <c r="A227" s="19" t="s">
        <v>20</v>
      </c>
      <c r="B227" s="12">
        <v>50</v>
      </c>
      <c r="D227" s="18" t="s">
        <v>14</v>
      </c>
      <c r="E227" s="12">
        <v>253</v>
      </c>
    </row>
    <row r="228" spans="1:5" x14ac:dyDescent="0.25">
      <c r="A228" s="19" t="s">
        <v>20</v>
      </c>
      <c r="B228" s="12">
        <v>3059</v>
      </c>
      <c r="D228" s="18" t="s">
        <v>14</v>
      </c>
      <c r="E228" s="12">
        <v>157</v>
      </c>
    </row>
    <row r="229" spans="1:5" x14ac:dyDescent="0.25">
      <c r="A229" s="19" t="s">
        <v>20</v>
      </c>
      <c r="B229" s="12">
        <v>34</v>
      </c>
      <c r="D229" s="18" t="s">
        <v>14</v>
      </c>
      <c r="E229" s="12">
        <v>183</v>
      </c>
    </row>
    <row r="230" spans="1:5" x14ac:dyDescent="0.25">
      <c r="A230" s="19" t="s">
        <v>20</v>
      </c>
      <c r="B230" s="12">
        <v>220</v>
      </c>
      <c r="D230" s="18" t="s">
        <v>14</v>
      </c>
      <c r="E230" s="12">
        <v>82</v>
      </c>
    </row>
    <row r="231" spans="1:5" x14ac:dyDescent="0.25">
      <c r="A231" s="19" t="s">
        <v>20</v>
      </c>
      <c r="B231" s="12">
        <v>1604</v>
      </c>
      <c r="D231" s="18" t="s">
        <v>14</v>
      </c>
      <c r="E231" s="12">
        <v>1</v>
      </c>
    </row>
    <row r="232" spans="1:5" x14ac:dyDescent="0.25">
      <c r="A232" s="19" t="s">
        <v>20</v>
      </c>
      <c r="B232" s="12">
        <v>454</v>
      </c>
      <c r="D232" s="18" t="s">
        <v>14</v>
      </c>
      <c r="E232" s="12">
        <v>1198</v>
      </c>
    </row>
    <row r="233" spans="1:5" x14ac:dyDescent="0.25">
      <c r="A233" s="19" t="s">
        <v>20</v>
      </c>
      <c r="B233" s="12">
        <v>123</v>
      </c>
      <c r="D233" s="18" t="s">
        <v>14</v>
      </c>
      <c r="E233" s="12">
        <v>648</v>
      </c>
    </row>
    <row r="234" spans="1:5" x14ac:dyDescent="0.25">
      <c r="A234" s="19" t="s">
        <v>20</v>
      </c>
      <c r="B234" s="12">
        <v>299</v>
      </c>
      <c r="D234" s="18" t="s">
        <v>14</v>
      </c>
      <c r="E234" s="12">
        <v>64</v>
      </c>
    </row>
    <row r="235" spans="1:5" x14ac:dyDescent="0.25">
      <c r="A235" s="19" t="s">
        <v>20</v>
      </c>
      <c r="B235" s="12">
        <v>2237</v>
      </c>
      <c r="D235" s="18" t="s">
        <v>14</v>
      </c>
      <c r="E235" s="12">
        <v>62</v>
      </c>
    </row>
    <row r="236" spans="1:5" x14ac:dyDescent="0.25">
      <c r="A236" s="19" t="s">
        <v>20</v>
      </c>
      <c r="B236" s="12">
        <v>645</v>
      </c>
      <c r="D236" s="18" t="s">
        <v>14</v>
      </c>
      <c r="E236" s="12">
        <v>750</v>
      </c>
    </row>
    <row r="237" spans="1:5" x14ac:dyDescent="0.25">
      <c r="A237" s="19" t="s">
        <v>20</v>
      </c>
      <c r="B237" s="12">
        <v>484</v>
      </c>
      <c r="D237" s="18" t="s">
        <v>14</v>
      </c>
      <c r="E237" s="12">
        <v>105</v>
      </c>
    </row>
    <row r="238" spans="1:5" x14ac:dyDescent="0.25">
      <c r="A238" s="19" t="s">
        <v>20</v>
      </c>
      <c r="B238" s="12">
        <v>154</v>
      </c>
      <c r="D238" s="18" t="s">
        <v>14</v>
      </c>
      <c r="E238" s="12">
        <v>2604</v>
      </c>
    </row>
    <row r="239" spans="1:5" x14ac:dyDescent="0.25">
      <c r="A239" s="19" t="s">
        <v>20</v>
      </c>
      <c r="B239" s="12">
        <v>82</v>
      </c>
      <c r="D239" s="18" t="s">
        <v>14</v>
      </c>
      <c r="E239" s="12">
        <v>65</v>
      </c>
    </row>
    <row r="240" spans="1:5" x14ac:dyDescent="0.25">
      <c r="A240" s="19" t="s">
        <v>20</v>
      </c>
      <c r="B240" s="12">
        <v>134</v>
      </c>
      <c r="D240" s="18" t="s">
        <v>14</v>
      </c>
      <c r="E240" s="12">
        <v>94</v>
      </c>
    </row>
    <row r="241" spans="1:5" x14ac:dyDescent="0.25">
      <c r="A241" s="19" t="s">
        <v>20</v>
      </c>
      <c r="B241" s="12">
        <v>5203</v>
      </c>
      <c r="D241" s="18" t="s">
        <v>14</v>
      </c>
      <c r="E241" s="12">
        <v>257</v>
      </c>
    </row>
    <row r="242" spans="1:5" x14ac:dyDescent="0.25">
      <c r="A242" s="19" t="s">
        <v>20</v>
      </c>
      <c r="B242" s="12">
        <v>94</v>
      </c>
      <c r="D242" s="18" t="s">
        <v>14</v>
      </c>
      <c r="E242" s="12">
        <v>2928</v>
      </c>
    </row>
    <row r="243" spans="1:5" x14ac:dyDescent="0.25">
      <c r="A243" s="19" t="s">
        <v>20</v>
      </c>
      <c r="B243" s="12">
        <v>205</v>
      </c>
      <c r="D243" s="18" t="s">
        <v>14</v>
      </c>
      <c r="E243" s="12">
        <v>4697</v>
      </c>
    </row>
    <row r="244" spans="1:5" x14ac:dyDescent="0.25">
      <c r="A244" s="19" t="s">
        <v>20</v>
      </c>
      <c r="B244" s="12">
        <v>92</v>
      </c>
      <c r="D244" s="18" t="s">
        <v>14</v>
      </c>
      <c r="E244" s="12">
        <v>2915</v>
      </c>
    </row>
    <row r="245" spans="1:5" x14ac:dyDescent="0.25">
      <c r="A245" s="19" t="s">
        <v>20</v>
      </c>
      <c r="B245" s="12">
        <v>219</v>
      </c>
      <c r="D245" s="18" t="s">
        <v>14</v>
      </c>
      <c r="E245" s="12">
        <v>18</v>
      </c>
    </row>
    <row r="246" spans="1:5" x14ac:dyDescent="0.25">
      <c r="A246" s="19" t="s">
        <v>20</v>
      </c>
      <c r="B246" s="12">
        <v>2526</v>
      </c>
      <c r="D246" s="18" t="s">
        <v>14</v>
      </c>
      <c r="E246" s="12">
        <v>602</v>
      </c>
    </row>
    <row r="247" spans="1:5" x14ac:dyDescent="0.25">
      <c r="A247" s="19" t="s">
        <v>20</v>
      </c>
      <c r="B247" s="12">
        <v>94</v>
      </c>
      <c r="D247" s="18" t="s">
        <v>14</v>
      </c>
      <c r="E247" s="12">
        <v>1</v>
      </c>
    </row>
    <row r="248" spans="1:5" x14ac:dyDescent="0.25">
      <c r="A248" s="19" t="s">
        <v>20</v>
      </c>
      <c r="B248" s="12">
        <v>1713</v>
      </c>
      <c r="D248" s="18" t="s">
        <v>14</v>
      </c>
      <c r="E248" s="12">
        <v>3868</v>
      </c>
    </row>
    <row r="249" spans="1:5" x14ac:dyDescent="0.25">
      <c r="A249" s="19" t="s">
        <v>20</v>
      </c>
      <c r="B249" s="12">
        <v>249</v>
      </c>
      <c r="D249" s="18" t="s">
        <v>14</v>
      </c>
      <c r="E249" s="12">
        <v>504</v>
      </c>
    </row>
    <row r="250" spans="1:5" x14ac:dyDescent="0.25">
      <c r="A250" s="19" t="s">
        <v>20</v>
      </c>
      <c r="B250" s="12">
        <v>192</v>
      </c>
      <c r="D250" s="18" t="s">
        <v>14</v>
      </c>
      <c r="E250" s="12">
        <v>14</v>
      </c>
    </row>
    <row r="251" spans="1:5" x14ac:dyDescent="0.25">
      <c r="A251" s="19" t="s">
        <v>20</v>
      </c>
      <c r="B251" s="12">
        <v>247</v>
      </c>
      <c r="D251" s="18" t="s">
        <v>14</v>
      </c>
      <c r="E251" s="12">
        <v>750</v>
      </c>
    </row>
    <row r="252" spans="1:5" x14ac:dyDescent="0.25">
      <c r="A252" s="19" t="s">
        <v>20</v>
      </c>
      <c r="B252" s="12">
        <v>2293</v>
      </c>
      <c r="D252" s="18" t="s">
        <v>14</v>
      </c>
      <c r="E252" s="12">
        <v>77</v>
      </c>
    </row>
    <row r="253" spans="1:5" x14ac:dyDescent="0.25">
      <c r="A253" s="19" t="s">
        <v>20</v>
      </c>
      <c r="B253" s="12">
        <v>3131</v>
      </c>
      <c r="D253" s="18" t="s">
        <v>14</v>
      </c>
      <c r="E253" s="12">
        <v>752</v>
      </c>
    </row>
    <row r="254" spans="1:5" x14ac:dyDescent="0.25">
      <c r="A254" s="19" t="s">
        <v>20</v>
      </c>
      <c r="B254" s="12">
        <v>143</v>
      </c>
      <c r="D254" s="18" t="s">
        <v>14</v>
      </c>
      <c r="E254" s="12">
        <v>131</v>
      </c>
    </row>
    <row r="255" spans="1:5" x14ac:dyDescent="0.25">
      <c r="A255" s="19" t="s">
        <v>20</v>
      </c>
      <c r="B255" s="12">
        <v>296</v>
      </c>
      <c r="D255" s="18" t="s">
        <v>14</v>
      </c>
      <c r="E255" s="12">
        <v>87</v>
      </c>
    </row>
    <row r="256" spans="1:5" x14ac:dyDescent="0.25">
      <c r="A256" s="19" t="s">
        <v>20</v>
      </c>
      <c r="B256" s="12">
        <v>170</v>
      </c>
      <c r="D256" s="18" t="s">
        <v>14</v>
      </c>
      <c r="E256" s="12">
        <v>1063</v>
      </c>
    </row>
    <row r="257" spans="1:5" x14ac:dyDescent="0.25">
      <c r="A257" s="19" t="s">
        <v>20</v>
      </c>
      <c r="B257" s="12">
        <v>86</v>
      </c>
      <c r="D257" s="18" t="s">
        <v>14</v>
      </c>
      <c r="E257" s="12">
        <v>76</v>
      </c>
    </row>
    <row r="258" spans="1:5" x14ac:dyDescent="0.25">
      <c r="A258" s="19" t="s">
        <v>20</v>
      </c>
      <c r="B258" s="12">
        <v>6286</v>
      </c>
      <c r="D258" s="18" t="s">
        <v>14</v>
      </c>
      <c r="E258" s="12">
        <v>4428</v>
      </c>
    </row>
    <row r="259" spans="1:5" x14ac:dyDescent="0.25">
      <c r="A259" s="19" t="s">
        <v>20</v>
      </c>
      <c r="B259" s="12">
        <v>3727</v>
      </c>
      <c r="D259" s="18" t="s">
        <v>14</v>
      </c>
      <c r="E259" s="12">
        <v>58</v>
      </c>
    </row>
    <row r="260" spans="1:5" x14ac:dyDescent="0.25">
      <c r="A260" s="19" t="s">
        <v>20</v>
      </c>
      <c r="B260" s="12">
        <v>1605</v>
      </c>
      <c r="D260" s="18" t="s">
        <v>14</v>
      </c>
      <c r="E260" s="12">
        <v>111</v>
      </c>
    </row>
    <row r="261" spans="1:5" x14ac:dyDescent="0.25">
      <c r="A261" s="19" t="s">
        <v>20</v>
      </c>
      <c r="B261" s="12">
        <v>2120</v>
      </c>
      <c r="D261" s="18" t="s">
        <v>14</v>
      </c>
      <c r="E261" s="12">
        <v>2955</v>
      </c>
    </row>
    <row r="262" spans="1:5" x14ac:dyDescent="0.25">
      <c r="A262" s="19" t="s">
        <v>20</v>
      </c>
      <c r="B262" s="12">
        <v>50</v>
      </c>
      <c r="D262" s="18" t="s">
        <v>14</v>
      </c>
      <c r="E262" s="12">
        <v>1657</v>
      </c>
    </row>
    <row r="263" spans="1:5" x14ac:dyDescent="0.25">
      <c r="A263" s="19" t="s">
        <v>20</v>
      </c>
      <c r="B263" s="12">
        <v>2080</v>
      </c>
      <c r="D263" s="18" t="s">
        <v>14</v>
      </c>
      <c r="E263" s="12">
        <v>926</v>
      </c>
    </row>
    <row r="264" spans="1:5" x14ac:dyDescent="0.25">
      <c r="A264" s="19" t="s">
        <v>20</v>
      </c>
      <c r="B264" s="12">
        <v>2105</v>
      </c>
      <c r="D264" s="18" t="s">
        <v>14</v>
      </c>
      <c r="E264" s="12">
        <v>77</v>
      </c>
    </row>
    <row r="265" spans="1:5" x14ac:dyDescent="0.25">
      <c r="A265" s="19" t="s">
        <v>20</v>
      </c>
      <c r="B265" s="12">
        <v>2436</v>
      </c>
      <c r="D265" s="18" t="s">
        <v>14</v>
      </c>
      <c r="E265" s="12">
        <v>1748</v>
      </c>
    </row>
    <row r="266" spans="1:5" x14ac:dyDescent="0.25">
      <c r="A266" s="19" t="s">
        <v>20</v>
      </c>
      <c r="B266" s="12">
        <v>80</v>
      </c>
      <c r="D266" s="18" t="s">
        <v>14</v>
      </c>
      <c r="E266" s="12">
        <v>79</v>
      </c>
    </row>
    <row r="267" spans="1:5" x14ac:dyDescent="0.25">
      <c r="A267" s="19" t="s">
        <v>20</v>
      </c>
      <c r="B267" s="12">
        <v>42</v>
      </c>
      <c r="D267" s="18" t="s">
        <v>14</v>
      </c>
      <c r="E267" s="12">
        <v>889</v>
      </c>
    </row>
    <row r="268" spans="1:5" x14ac:dyDescent="0.25">
      <c r="A268" s="19" t="s">
        <v>20</v>
      </c>
      <c r="B268" s="12">
        <v>139</v>
      </c>
      <c r="D268" s="18" t="s">
        <v>14</v>
      </c>
      <c r="E268" s="12">
        <v>56</v>
      </c>
    </row>
    <row r="269" spans="1:5" x14ac:dyDescent="0.25">
      <c r="A269" s="19" t="s">
        <v>20</v>
      </c>
      <c r="B269" s="12">
        <v>159</v>
      </c>
      <c r="D269" s="18" t="s">
        <v>14</v>
      </c>
      <c r="E269" s="12">
        <v>1</v>
      </c>
    </row>
    <row r="270" spans="1:5" x14ac:dyDescent="0.25">
      <c r="A270" s="19" t="s">
        <v>20</v>
      </c>
      <c r="B270" s="12">
        <v>381</v>
      </c>
      <c r="D270" s="18" t="s">
        <v>14</v>
      </c>
      <c r="E270" s="12">
        <v>83</v>
      </c>
    </row>
    <row r="271" spans="1:5" x14ac:dyDescent="0.25">
      <c r="A271" s="19" t="s">
        <v>20</v>
      </c>
      <c r="B271" s="12">
        <v>194</v>
      </c>
      <c r="D271" s="18" t="s">
        <v>14</v>
      </c>
      <c r="E271" s="12">
        <v>2025</v>
      </c>
    </row>
    <row r="272" spans="1:5" x14ac:dyDescent="0.25">
      <c r="A272" s="19" t="s">
        <v>20</v>
      </c>
      <c r="B272" s="12">
        <v>106</v>
      </c>
      <c r="D272" s="18" t="s">
        <v>14</v>
      </c>
      <c r="E272" s="12">
        <v>14</v>
      </c>
    </row>
    <row r="273" spans="1:5" x14ac:dyDescent="0.25">
      <c r="A273" s="19" t="s">
        <v>20</v>
      </c>
      <c r="B273" s="12">
        <v>142</v>
      </c>
      <c r="D273" s="18" t="s">
        <v>14</v>
      </c>
      <c r="E273" s="12">
        <v>656</v>
      </c>
    </row>
    <row r="274" spans="1:5" x14ac:dyDescent="0.25">
      <c r="A274" s="19" t="s">
        <v>20</v>
      </c>
      <c r="B274" s="12">
        <v>211</v>
      </c>
      <c r="D274" s="18" t="s">
        <v>14</v>
      </c>
      <c r="E274" s="12">
        <v>1596</v>
      </c>
    </row>
    <row r="275" spans="1:5" x14ac:dyDescent="0.25">
      <c r="A275" s="19" t="s">
        <v>20</v>
      </c>
      <c r="B275" s="12">
        <v>2756</v>
      </c>
      <c r="D275" s="18" t="s">
        <v>14</v>
      </c>
      <c r="E275" s="12">
        <v>10</v>
      </c>
    </row>
    <row r="276" spans="1:5" x14ac:dyDescent="0.25">
      <c r="A276" s="19" t="s">
        <v>20</v>
      </c>
      <c r="B276" s="12">
        <v>173</v>
      </c>
      <c r="D276" s="18" t="s">
        <v>14</v>
      </c>
      <c r="E276" s="12">
        <v>1121</v>
      </c>
    </row>
    <row r="277" spans="1:5" x14ac:dyDescent="0.25">
      <c r="A277" s="19" t="s">
        <v>20</v>
      </c>
      <c r="B277" s="12">
        <v>87</v>
      </c>
      <c r="D277" s="18" t="s">
        <v>14</v>
      </c>
      <c r="E277" s="12">
        <v>15</v>
      </c>
    </row>
    <row r="278" spans="1:5" x14ac:dyDescent="0.25">
      <c r="A278" s="19" t="s">
        <v>20</v>
      </c>
      <c r="B278" s="12">
        <v>1572</v>
      </c>
      <c r="D278" s="18" t="s">
        <v>14</v>
      </c>
      <c r="E278" s="12">
        <v>191</v>
      </c>
    </row>
    <row r="279" spans="1:5" x14ac:dyDescent="0.25">
      <c r="A279" s="19" t="s">
        <v>20</v>
      </c>
      <c r="B279" s="12">
        <v>2346</v>
      </c>
      <c r="D279" s="18" t="s">
        <v>14</v>
      </c>
      <c r="E279" s="12">
        <v>16</v>
      </c>
    </row>
    <row r="280" spans="1:5" x14ac:dyDescent="0.25">
      <c r="A280" s="19" t="s">
        <v>20</v>
      </c>
      <c r="B280" s="12">
        <v>115</v>
      </c>
      <c r="D280" s="18" t="s">
        <v>14</v>
      </c>
      <c r="E280" s="12">
        <v>17</v>
      </c>
    </row>
    <row r="281" spans="1:5" x14ac:dyDescent="0.25">
      <c r="A281" s="19" t="s">
        <v>20</v>
      </c>
      <c r="B281" s="12">
        <v>85</v>
      </c>
      <c r="D281" s="18" t="s">
        <v>14</v>
      </c>
      <c r="E281" s="12">
        <v>34</v>
      </c>
    </row>
    <row r="282" spans="1:5" x14ac:dyDescent="0.25">
      <c r="A282" s="19" t="s">
        <v>20</v>
      </c>
      <c r="B282" s="12">
        <v>144</v>
      </c>
      <c r="D282" s="18" t="s">
        <v>14</v>
      </c>
      <c r="E282" s="12">
        <v>1</v>
      </c>
    </row>
    <row r="283" spans="1:5" x14ac:dyDescent="0.25">
      <c r="A283" s="19" t="s">
        <v>20</v>
      </c>
      <c r="B283" s="12">
        <v>2443</v>
      </c>
      <c r="D283" s="18" t="s">
        <v>14</v>
      </c>
      <c r="E283" s="12">
        <v>1274</v>
      </c>
    </row>
    <row r="284" spans="1:5" x14ac:dyDescent="0.25">
      <c r="A284" s="19" t="s">
        <v>20</v>
      </c>
      <c r="B284" s="12">
        <v>64</v>
      </c>
      <c r="D284" s="18" t="s">
        <v>14</v>
      </c>
      <c r="E284" s="12">
        <v>210</v>
      </c>
    </row>
    <row r="285" spans="1:5" x14ac:dyDescent="0.25">
      <c r="A285" s="19" t="s">
        <v>20</v>
      </c>
      <c r="B285" s="12">
        <v>268</v>
      </c>
      <c r="D285" s="18" t="s">
        <v>14</v>
      </c>
      <c r="E285" s="12">
        <v>248</v>
      </c>
    </row>
    <row r="286" spans="1:5" x14ac:dyDescent="0.25">
      <c r="A286" s="19" t="s">
        <v>20</v>
      </c>
      <c r="B286" s="12">
        <v>195</v>
      </c>
      <c r="D286" s="18" t="s">
        <v>14</v>
      </c>
      <c r="E286" s="12">
        <v>513</v>
      </c>
    </row>
    <row r="287" spans="1:5" x14ac:dyDescent="0.25">
      <c r="A287" s="19" t="s">
        <v>20</v>
      </c>
      <c r="B287" s="12">
        <v>186</v>
      </c>
      <c r="D287" s="18" t="s">
        <v>14</v>
      </c>
      <c r="E287" s="12">
        <v>3410</v>
      </c>
    </row>
    <row r="288" spans="1:5" x14ac:dyDescent="0.25">
      <c r="A288" s="19" t="s">
        <v>20</v>
      </c>
      <c r="B288" s="12">
        <v>460</v>
      </c>
      <c r="D288" s="18" t="s">
        <v>14</v>
      </c>
      <c r="E288" s="12">
        <v>10</v>
      </c>
    </row>
    <row r="289" spans="1:5" x14ac:dyDescent="0.25">
      <c r="A289" s="19" t="s">
        <v>20</v>
      </c>
      <c r="B289" s="12">
        <v>2528</v>
      </c>
      <c r="D289" s="18" t="s">
        <v>14</v>
      </c>
      <c r="E289" s="12">
        <v>2201</v>
      </c>
    </row>
    <row r="290" spans="1:5" x14ac:dyDescent="0.25">
      <c r="A290" s="19" t="s">
        <v>20</v>
      </c>
      <c r="B290" s="12">
        <v>3657</v>
      </c>
      <c r="D290" s="18" t="s">
        <v>14</v>
      </c>
      <c r="E290" s="12">
        <v>676</v>
      </c>
    </row>
    <row r="291" spans="1:5" x14ac:dyDescent="0.25">
      <c r="A291" s="19" t="s">
        <v>20</v>
      </c>
      <c r="B291" s="12">
        <v>131</v>
      </c>
      <c r="D291" s="18" t="s">
        <v>14</v>
      </c>
      <c r="E291" s="12">
        <v>831</v>
      </c>
    </row>
    <row r="292" spans="1:5" x14ac:dyDescent="0.25">
      <c r="A292" s="19" t="s">
        <v>20</v>
      </c>
      <c r="B292" s="12">
        <v>239</v>
      </c>
      <c r="D292" s="18" t="s">
        <v>14</v>
      </c>
      <c r="E292" s="12">
        <v>859</v>
      </c>
    </row>
    <row r="293" spans="1:5" x14ac:dyDescent="0.25">
      <c r="A293" s="19" t="s">
        <v>20</v>
      </c>
      <c r="B293" s="12">
        <v>78</v>
      </c>
      <c r="D293" s="18" t="s">
        <v>14</v>
      </c>
      <c r="E293" s="12">
        <v>45</v>
      </c>
    </row>
    <row r="294" spans="1:5" x14ac:dyDescent="0.25">
      <c r="A294" s="19" t="s">
        <v>20</v>
      </c>
      <c r="B294" s="12">
        <v>1773</v>
      </c>
      <c r="D294" s="18" t="s">
        <v>14</v>
      </c>
      <c r="E294" s="12">
        <v>6</v>
      </c>
    </row>
    <row r="295" spans="1:5" x14ac:dyDescent="0.25">
      <c r="A295" s="19" t="s">
        <v>20</v>
      </c>
      <c r="B295" s="12">
        <v>32</v>
      </c>
      <c r="D295" s="18" t="s">
        <v>14</v>
      </c>
      <c r="E295" s="12">
        <v>7</v>
      </c>
    </row>
    <row r="296" spans="1:5" x14ac:dyDescent="0.25">
      <c r="A296" s="19" t="s">
        <v>20</v>
      </c>
      <c r="B296" s="12">
        <v>369</v>
      </c>
      <c r="D296" s="18" t="s">
        <v>14</v>
      </c>
      <c r="E296" s="12">
        <v>31</v>
      </c>
    </row>
    <row r="297" spans="1:5" x14ac:dyDescent="0.25">
      <c r="A297" s="19" t="s">
        <v>20</v>
      </c>
      <c r="B297" s="12">
        <v>89</v>
      </c>
      <c r="D297" s="18" t="s">
        <v>14</v>
      </c>
      <c r="E297" s="12">
        <v>78</v>
      </c>
    </row>
    <row r="298" spans="1:5" x14ac:dyDescent="0.25">
      <c r="A298" s="19" t="s">
        <v>20</v>
      </c>
      <c r="B298" s="12">
        <v>147</v>
      </c>
      <c r="D298" s="18" t="s">
        <v>14</v>
      </c>
      <c r="E298" s="12">
        <v>1225</v>
      </c>
    </row>
    <row r="299" spans="1:5" x14ac:dyDescent="0.25">
      <c r="A299" s="19" t="s">
        <v>20</v>
      </c>
      <c r="B299" s="12">
        <v>126</v>
      </c>
      <c r="D299" s="18" t="s">
        <v>14</v>
      </c>
      <c r="E299" s="12">
        <v>1</v>
      </c>
    </row>
    <row r="300" spans="1:5" x14ac:dyDescent="0.25">
      <c r="A300" s="19" t="s">
        <v>20</v>
      </c>
      <c r="B300" s="12">
        <v>2218</v>
      </c>
      <c r="D300" s="18" t="s">
        <v>14</v>
      </c>
      <c r="E300" s="12">
        <v>67</v>
      </c>
    </row>
    <row r="301" spans="1:5" x14ac:dyDescent="0.25">
      <c r="A301" s="19" t="s">
        <v>20</v>
      </c>
      <c r="B301" s="12">
        <v>202</v>
      </c>
      <c r="D301" s="18" t="s">
        <v>14</v>
      </c>
      <c r="E301" s="12">
        <v>19</v>
      </c>
    </row>
    <row r="302" spans="1:5" x14ac:dyDescent="0.25">
      <c r="A302" s="19" t="s">
        <v>20</v>
      </c>
      <c r="B302" s="12">
        <v>140</v>
      </c>
      <c r="D302" s="18" t="s">
        <v>14</v>
      </c>
      <c r="E302" s="12">
        <v>2108</v>
      </c>
    </row>
    <row r="303" spans="1:5" x14ac:dyDescent="0.25">
      <c r="A303" s="19" t="s">
        <v>20</v>
      </c>
      <c r="B303" s="12">
        <v>1052</v>
      </c>
      <c r="D303" s="18" t="s">
        <v>14</v>
      </c>
      <c r="E303" s="12">
        <v>679</v>
      </c>
    </row>
    <row r="304" spans="1:5" x14ac:dyDescent="0.25">
      <c r="A304" s="19" t="s">
        <v>20</v>
      </c>
      <c r="B304" s="12">
        <v>247</v>
      </c>
      <c r="D304" s="18" t="s">
        <v>14</v>
      </c>
      <c r="E304" s="12">
        <v>36</v>
      </c>
    </row>
    <row r="305" spans="1:5" x14ac:dyDescent="0.25">
      <c r="A305" s="19" t="s">
        <v>20</v>
      </c>
      <c r="B305" s="12">
        <v>84</v>
      </c>
      <c r="D305" s="18" t="s">
        <v>14</v>
      </c>
      <c r="E305" s="12">
        <v>47</v>
      </c>
    </row>
    <row r="306" spans="1:5" x14ac:dyDescent="0.25">
      <c r="A306" s="19" t="s">
        <v>20</v>
      </c>
      <c r="B306" s="12">
        <v>88</v>
      </c>
      <c r="D306" s="18" t="s">
        <v>14</v>
      </c>
      <c r="E306" s="12">
        <v>70</v>
      </c>
    </row>
    <row r="307" spans="1:5" x14ac:dyDescent="0.25">
      <c r="A307" s="19" t="s">
        <v>20</v>
      </c>
      <c r="B307" s="12">
        <v>156</v>
      </c>
      <c r="D307" s="18" t="s">
        <v>14</v>
      </c>
      <c r="E307" s="12">
        <v>154</v>
      </c>
    </row>
    <row r="308" spans="1:5" x14ac:dyDescent="0.25">
      <c r="A308" s="19" t="s">
        <v>20</v>
      </c>
      <c r="B308" s="12">
        <v>2985</v>
      </c>
      <c r="D308" s="18" t="s">
        <v>14</v>
      </c>
      <c r="E308" s="12">
        <v>22</v>
      </c>
    </row>
    <row r="309" spans="1:5" x14ac:dyDescent="0.25">
      <c r="A309" s="19" t="s">
        <v>20</v>
      </c>
      <c r="B309" s="12">
        <v>762</v>
      </c>
      <c r="D309" s="18" t="s">
        <v>14</v>
      </c>
      <c r="E309" s="12">
        <v>1758</v>
      </c>
    </row>
    <row r="310" spans="1:5" x14ac:dyDescent="0.25">
      <c r="A310" s="19" t="s">
        <v>20</v>
      </c>
      <c r="B310" s="12">
        <v>554</v>
      </c>
      <c r="D310" s="18" t="s">
        <v>14</v>
      </c>
      <c r="E310" s="12">
        <v>94</v>
      </c>
    </row>
    <row r="311" spans="1:5" x14ac:dyDescent="0.25">
      <c r="A311" s="19" t="s">
        <v>20</v>
      </c>
      <c r="B311" s="12">
        <v>135</v>
      </c>
      <c r="D311" s="18" t="s">
        <v>14</v>
      </c>
      <c r="E311" s="12">
        <v>33</v>
      </c>
    </row>
    <row r="312" spans="1:5" x14ac:dyDescent="0.25">
      <c r="A312" s="19" t="s">
        <v>20</v>
      </c>
      <c r="B312" s="12">
        <v>122</v>
      </c>
      <c r="D312" s="18" t="s">
        <v>14</v>
      </c>
      <c r="E312" s="12">
        <v>1</v>
      </c>
    </row>
    <row r="313" spans="1:5" x14ac:dyDescent="0.25">
      <c r="A313" s="19" t="s">
        <v>20</v>
      </c>
      <c r="B313" s="12">
        <v>221</v>
      </c>
      <c r="D313" s="18" t="s">
        <v>14</v>
      </c>
      <c r="E313" s="12">
        <v>31</v>
      </c>
    </row>
    <row r="314" spans="1:5" x14ac:dyDescent="0.25">
      <c r="A314" s="19" t="s">
        <v>20</v>
      </c>
      <c r="B314" s="12">
        <v>126</v>
      </c>
      <c r="D314" s="18" t="s">
        <v>14</v>
      </c>
      <c r="E314" s="12">
        <v>35</v>
      </c>
    </row>
    <row r="315" spans="1:5" x14ac:dyDescent="0.25">
      <c r="A315" s="19" t="s">
        <v>20</v>
      </c>
      <c r="B315" s="12">
        <v>1022</v>
      </c>
      <c r="D315" s="18" t="s">
        <v>14</v>
      </c>
      <c r="E315" s="12">
        <v>63</v>
      </c>
    </row>
    <row r="316" spans="1:5" x14ac:dyDescent="0.25">
      <c r="A316" s="19" t="s">
        <v>20</v>
      </c>
      <c r="B316" s="12">
        <v>3177</v>
      </c>
      <c r="D316" s="18" t="s">
        <v>14</v>
      </c>
      <c r="E316" s="12">
        <v>526</v>
      </c>
    </row>
    <row r="317" spans="1:5" x14ac:dyDescent="0.25">
      <c r="A317" s="19" t="s">
        <v>20</v>
      </c>
      <c r="B317" s="12">
        <v>198</v>
      </c>
      <c r="D317" s="18" t="s">
        <v>14</v>
      </c>
      <c r="E317" s="12">
        <v>121</v>
      </c>
    </row>
    <row r="318" spans="1:5" x14ac:dyDescent="0.25">
      <c r="A318" s="19" t="s">
        <v>20</v>
      </c>
      <c r="B318" s="12">
        <v>85</v>
      </c>
      <c r="D318" s="18" t="s">
        <v>14</v>
      </c>
      <c r="E318" s="12">
        <v>67</v>
      </c>
    </row>
    <row r="319" spans="1:5" x14ac:dyDescent="0.25">
      <c r="A319" s="19" t="s">
        <v>20</v>
      </c>
      <c r="B319" s="12">
        <v>3596</v>
      </c>
      <c r="D319" s="18" t="s">
        <v>14</v>
      </c>
      <c r="E319" s="12">
        <v>57</v>
      </c>
    </row>
    <row r="320" spans="1:5" x14ac:dyDescent="0.25">
      <c r="A320" s="19" t="s">
        <v>20</v>
      </c>
      <c r="B320" s="12">
        <v>244</v>
      </c>
      <c r="D320" s="18" t="s">
        <v>14</v>
      </c>
      <c r="E320" s="12">
        <v>1229</v>
      </c>
    </row>
    <row r="321" spans="1:5" x14ac:dyDescent="0.25">
      <c r="A321" s="19" t="s">
        <v>20</v>
      </c>
      <c r="B321" s="12">
        <v>5180</v>
      </c>
      <c r="D321" s="18" t="s">
        <v>14</v>
      </c>
      <c r="E321" s="12">
        <v>12</v>
      </c>
    </row>
    <row r="322" spans="1:5" x14ac:dyDescent="0.25">
      <c r="A322" s="19" t="s">
        <v>20</v>
      </c>
      <c r="B322" s="12">
        <v>589</v>
      </c>
      <c r="D322" s="18" t="s">
        <v>14</v>
      </c>
      <c r="E322" s="12">
        <v>452</v>
      </c>
    </row>
    <row r="323" spans="1:5" x14ac:dyDescent="0.25">
      <c r="A323" s="19" t="s">
        <v>20</v>
      </c>
      <c r="B323" s="12">
        <v>2725</v>
      </c>
      <c r="D323" s="18" t="s">
        <v>14</v>
      </c>
      <c r="E323" s="12">
        <v>1886</v>
      </c>
    </row>
    <row r="324" spans="1:5" x14ac:dyDescent="0.25">
      <c r="A324" s="19" t="s">
        <v>20</v>
      </c>
      <c r="B324" s="12">
        <v>300</v>
      </c>
      <c r="D324" s="18" t="s">
        <v>14</v>
      </c>
      <c r="E324" s="12">
        <v>1825</v>
      </c>
    </row>
    <row r="325" spans="1:5" x14ac:dyDescent="0.25">
      <c r="A325" s="19" t="s">
        <v>20</v>
      </c>
      <c r="B325" s="12">
        <v>144</v>
      </c>
      <c r="D325" s="18" t="s">
        <v>14</v>
      </c>
      <c r="E325" s="12">
        <v>31</v>
      </c>
    </row>
    <row r="326" spans="1:5" x14ac:dyDescent="0.25">
      <c r="A326" s="19" t="s">
        <v>20</v>
      </c>
      <c r="B326" s="12">
        <v>87</v>
      </c>
      <c r="D326" s="18" t="s">
        <v>14</v>
      </c>
      <c r="E326" s="12">
        <v>107</v>
      </c>
    </row>
    <row r="327" spans="1:5" x14ac:dyDescent="0.25">
      <c r="A327" s="19" t="s">
        <v>20</v>
      </c>
      <c r="B327" s="12">
        <v>3116</v>
      </c>
      <c r="D327" s="18" t="s">
        <v>14</v>
      </c>
      <c r="E327" s="12">
        <v>27</v>
      </c>
    </row>
    <row r="328" spans="1:5" x14ac:dyDescent="0.25">
      <c r="A328" s="19" t="s">
        <v>20</v>
      </c>
      <c r="B328" s="12">
        <v>909</v>
      </c>
      <c r="D328" s="18" t="s">
        <v>14</v>
      </c>
      <c r="E328" s="12">
        <v>1221</v>
      </c>
    </row>
    <row r="329" spans="1:5" x14ac:dyDescent="0.25">
      <c r="A329" s="19" t="s">
        <v>20</v>
      </c>
      <c r="B329" s="12">
        <v>1613</v>
      </c>
      <c r="D329" s="18" t="s">
        <v>14</v>
      </c>
      <c r="E329" s="12">
        <v>1</v>
      </c>
    </row>
    <row r="330" spans="1:5" x14ac:dyDescent="0.25">
      <c r="A330" s="19" t="s">
        <v>20</v>
      </c>
      <c r="B330" s="12">
        <v>136</v>
      </c>
      <c r="D330" s="18" t="s">
        <v>14</v>
      </c>
      <c r="E330" s="12">
        <v>16</v>
      </c>
    </row>
    <row r="331" spans="1:5" x14ac:dyDescent="0.25">
      <c r="A331" s="19" t="s">
        <v>20</v>
      </c>
      <c r="B331" s="12">
        <v>130</v>
      </c>
      <c r="D331" s="18" t="s">
        <v>14</v>
      </c>
      <c r="E331" s="12">
        <v>41</v>
      </c>
    </row>
    <row r="332" spans="1:5" x14ac:dyDescent="0.25">
      <c r="A332" s="19" t="s">
        <v>20</v>
      </c>
      <c r="B332" s="12">
        <v>102</v>
      </c>
      <c r="D332" s="18" t="s">
        <v>14</v>
      </c>
      <c r="E332" s="12">
        <v>523</v>
      </c>
    </row>
    <row r="333" spans="1:5" x14ac:dyDescent="0.25">
      <c r="A333" s="19" t="s">
        <v>20</v>
      </c>
      <c r="B333" s="12">
        <v>4006</v>
      </c>
      <c r="D333" s="18" t="s">
        <v>14</v>
      </c>
      <c r="E333" s="12">
        <v>141</v>
      </c>
    </row>
    <row r="334" spans="1:5" x14ac:dyDescent="0.25">
      <c r="A334" s="19" t="s">
        <v>20</v>
      </c>
      <c r="B334" s="12">
        <v>1629</v>
      </c>
      <c r="D334" s="18" t="s">
        <v>14</v>
      </c>
      <c r="E334" s="12">
        <v>52</v>
      </c>
    </row>
    <row r="335" spans="1:5" x14ac:dyDescent="0.25">
      <c r="A335" s="19" t="s">
        <v>20</v>
      </c>
      <c r="B335" s="12">
        <v>2188</v>
      </c>
      <c r="D335" s="18" t="s">
        <v>14</v>
      </c>
      <c r="E335" s="12">
        <v>225</v>
      </c>
    </row>
    <row r="336" spans="1:5" x14ac:dyDescent="0.25">
      <c r="A336" s="19" t="s">
        <v>20</v>
      </c>
      <c r="B336" s="12">
        <v>2409</v>
      </c>
      <c r="D336" s="18" t="s">
        <v>14</v>
      </c>
      <c r="E336" s="12">
        <v>38</v>
      </c>
    </row>
    <row r="337" spans="1:5" x14ac:dyDescent="0.25">
      <c r="A337" s="19" t="s">
        <v>20</v>
      </c>
      <c r="B337" s="12">
        <v>194</v>
      </c>
      <c r="D337" s="18" t="s">
        <v>14</v>
      </c>
      <c r="E337" s="12">
        <v>15</v>
      </c>
    </row>
    <row r="338" spans="1:5" x14ac:dyDescent="0.25">
      <c r="A338" s="19" t="s">
        <v>20</v>
      </c>
      <c r="B338" s="12">
        <v>1140</v>
      </c>
      <c r="D338" s="18" t="s">
        <v>14</v>
      </c>
      <c r="E338" s="12">
        <v>37</v>
      </c>
    </row>
    <row r="339" spans="1:5" x14ac:dyDescent="0.25">
      <c r="A339" s="19" t="s">
        <v>20</v>
      </c>
      <c r="B339" s="12">
        <v>102</v>
      </c>
      <c r="D339" s="18" t="s">
        <v>14</v>
      </c>
      <c r="E339" s="12">
        <v>112</v>
      </c>
    </row>
    <row r="340" spans="1:5" x14ac:dyDescent="0.25">
      <c r="A340" s="19" t="s">
        <v>20</v>
      </c>
      <c r="B340" s="12">
        <v>2857</v>
      </c>
      <c r="D340" s="18" t="s">
        <v>14</v>
      </c>
      <c r="E340" s="12">
        <v>21</v>
      </c>
    </row>
    <row r="341" spans="1:5" x14ac:dyDescent="0.25">
      <c r="A341" s="19" t="s">
        <v>20</v>
      </c>
      <c r="B341" s="12">
        <v>107</v>
      </c>
      <c r="D341" s="18" t="s">
        <v>14</v>
      </c>
      <c r="E341" s="12">
        <v>67</v>
      </c>
    </row>
    <row r="342" spans="1:5" x14ac:dyDescent="0.25">
      <c r="A342" s="19" t="s">
        <v>20</v>
      </c>
      <c r="B342" s="12">
        <v>160</v>
      </c>
      <c r="D342" s="18" t="s">
        <v>14</v>
      </c>
      <c r="E342" s="12">
        <v>78</v>
      </c>
    </row>
    <row r="343" spans="1:5" x14ac:dyDescent="0.25">
      <c r="A343" s="19" t="s">
        <v>20</v>
      </c>
      <c r="B343" s="12">
        <v>2230</v>
      </c>
      <c r="D343" s="18" t="s">
        <v>14</v>
      </c>
      <c r="E343" s="12">
        <v>67</v>
      </c>
    </row>
    <row r="344" spans="1:5" x14ac:dyDescent="0.25">
      <c r="A344" s="19" t="s">
        <v>20</v>
      </c>
      <c r="B344" s="12">
        <v>316</v>
      </c>
      <c r="D344" s="18" t="s">
        <v>14</v>
      </c>
      <c r="E344" s="12">
        <v>263</v>
      </c>
    </row>
    <row r="345" spans="1:5" x14ac:dyDescent="0.25">
      <c r="A345" s="19" t="s">
        <v>20</v>
      </c>
      <c r="B345" s="12">
        <v>117</v>
      </c>
      <c r="D345" s="18" t="s">
        <v>14</v>
      </c>
      <c r="E345" s="12">
        <v>1691</v>
      </c>
    </row>
    <row r="346" spans="1:5" x14ac:dyDescent="0.25">
      <c r="A346" s="19" t="s">
        <v>20</v>
      </c>
      <c r="B346" s="12">
        <v>6406</v>
      </c>
      <c r="D346" s="18" t="s">
        <v>14</v>
      </c>
      <c r="E346" s="12">
        <v>181</v>
      </c>
    </row>
    <row r="347" spans="1:5" x14ac:dyDescent="0.25">
      <c r="A347" s="19" t="s">
        <v>20</v>
      </c>
      <c r="B347" s="12">
        <v>192</v>
      </c>
      <c r="D347" s="18" t="s">
        <v>14</v>
      </c>
      <c r="E347" s="12">
        <v>13</v>
      </c>
    </row>
    <row r="348" spans="1:5" x14ac:dyDescent="0.25">
      <c r="A348" s="19" t="s">
        <v>20</v>
      </c>
      <c r="B348" s="12">
        <v>26</v>
      </c>
      <c r="D348" s="18" t="s">
        <v>14</v>
      </c>
      <c r="E348" s="12">
        <v>1</v>
      </c>
    </row>
    <row r="349" spans="1:5" x14ac:dyDescent="0.25">
      <c r="A349" s="19" t="s">
        <v>20</v>
      </c>
      <c r="B349" s="12">
        <v>723</v>
      </c>
      <c r="D349" s="18" t="s">
        <v>14</v>
      </c>
      <c r="E349" s="12">
        <v>21</v>
      </c>
    </row>
    <row r="350" spans="1:5" x14ac:dyDescent="0.25">
      <c r="A350" s="19" t="s">
        <v>20</v>
      </c>
      <c r="B350" s="12">
        <v>170</v>
      </c>
      <c r="D350" s="18" t="s">
        <v>14</v>
      </c>
      <c r="E350" s="12">
        <v>830</v>
      </c>
    </row>
    <row r="351" spans="1:5" x14ac:dyDescent="0.25">
      <c r="A351" s="19" t="s">
        <v>20</v>
      </c>
      <c r="B351" s="12">
        <v>238</v>
      </c>
      <c r="D351" s="18" t="s">
        <v>14</v>
      </c>
      <c r="E351" s="12">
        <v>130</v>
      </c>
    </row>
    <row r="352" spans="1:5" x14ac:dyDescent="0.25">
      <c r="A352" s="19" t="s">
        <v>20</v>
      </c>
      <c r="B352" s="12">
        <v>55</v>
      </c>
      <c r="D352" s="18" t="s">
        <v>14</v>
      </c>
      <c r="E352" s="12">
        <v>55</v>
      </c>
    </row>
    <row r="353" spans="1:5" x14ac:dyDescent="0.25">
      <c r="A353" s="19" t="s">
        <v>20</v>
      </c>
      <c r="B353" s="12">
        <v>128</v>
      </c>
      <c r="D353" s="18" t="s">
        <v>14</v>
      </c>
      <c r="E353" s="12">
        <v>114</v>
      </c>
    </row>
    <row r="354" spans="1:5" x14ac:dyDescent="0.25">
      <c r="A354" s="19" t="s">
        <v>20</v>
      </c>
      <c r="B354" s="12">
        <v>2144</v>
      </c>
      <c r="D354" s="18" t="s">
        <v>14</v>
      </c>
      <c r="E354" s="12">
        <v>594</v>
      </c>
    </row>
    <row r="355" spans="1:5" x14ac:dyDescent="0.25">
      <c r="A355" s="19" t="s">
        <v>20</v>
      </c>
      <c r="B355" s="12">
        <v>2693</v>
      </c>
      <c r="D355" s="18" t="s">
        <v>14</v>
      </c>
      <c r="E355" s="12">
        <v>24</v>
      </c>
    </row>
    <row r="356" spans="1:5" x14ac:dyDescent="0.25">
      <c r="A356" s="19" t="s">
        <v>20</v>
      </c>
      <c r="B356" s="12">
        <v>432</v>
      </c>
      <c r="D356" s="18" t="s">
        <v>14</v>
      </c>
      <c r="E356" s="12">
        <v>252</v>
      </c>
    </row>
    <row r="357" spans="1:5" x14ac:dyDescent="0.25">
      <c r="A357" s="19" t="s">
        <v>20</v>
      </c>
      <c r="B357" s="12">
        <v>189</v>
      </c>
      <c r="D357" s="18" t="s">
        <v>14</v>
      </c>
      <c r="E357" s="12">
        <v>67</v>
      </c>
    </row>
    <row r="358" spans="1:5" x14ac:dyDescent="0.25">
      <c r="A358" s="19" t="s">
        <v>20</v>
      </c>
      <c r="B358" s="12">
        <v>154</v>
      </c>
      <c r="D358" s="18" t="s">
        <v>14</v>
      </c>
      <c r="E358" s="12">
        <v>742</v>
      </c>
    </row>
    <row r="359" spans="1:5" x14ac:dyDescent="0.25">
      <c r="A359" s="19" t="s">
        <v>20</v>
      </c>
      <c r="B359" s="12">
        <v>96</v>
      </c>
      <c r="D359" s="18" t="s">
        <v>14</v>
      </c>
      <c r="E359" s="12">
        <v>75</v>
      </c>
    </row>
    <row r="360" spans="1:5" x14ac:dyDescent="0.25">
      <c r="A360" s="19" t="s">
        <v>20</v>
      </c>
      <c r="B360" s="12">
        <v>3063</v>
      </c>
      <c r="D360" s="18" t="s">
        <v>14</v>
      </c>
      <c r="E360" s="12">
        <v>4405</v>
      </c>
    </row>
    <row r="361" spans="1:5" x14ac:dyDescent="0.25">
      <c r="A361" s="19" t="s">
        <v>20</v>
      </c>
      <c r="B361" s="12">
        <v>2266</v>
      </c>
      <c r="D361" s="18" t="s">
        <v>14</v>
      </c>
      <c r="E361" s="12">
        <v>92</v>
      </c>
    </row>
    <row r="362" spans="1:5" x14ac:dyDescent="0.25">
      <c r="A362" s="19" t="s">
        <v>20</v>
      </c>
      <c r="B362" s="12">
        <v>194</v>
      </c>
      <c r="D362" s="18" t="s">
        <v>14</v>
      </c>
      <c r="E362" s="12">
        <v>64</v>
      </c>
    </row>
    <row r="363" spans="1:5" x14ac:dyDescent="0.25">
      <c r="A363" s="19" t="s">
        <v>20</v>
      </c>
      <c r="B363" s="12">
        <v>129</v>
      </c>
      <c r="D363" s="18" t="s">
        <v>14</v>
      </c>
      <c r="E363" s="12">
        <v>64</v>
      </c>
    </row>
    <row r="364" spans="1:5" x14ac:dyDescent="0.25">
      <c r="A364" s="19" t="s">
        <v>20</v>
      </c>
      <c r="B364" s="12">
        <v>375</v>
      </c>
      <c r="D364" s="18" t="s">
        <v>14</v>
      </c>
      <c r="E364" s="12">
        <v>842</v>
      </c>
    </row>
    <row r="365" spans="1:5" x14ac:dyDescent="0.25">
      <c r="A365" s="19" t="s">
        <v>20</v>
      </c>
      <c r="B365" s="12">
        <v>409</v>
      </c>
      <c r="D365" s="18" t="s">
        <v>14</v>
      </c>
      <c r="E365" s="12">
        <v>112</v>
      </c>
    </row>
    <row r="366" spans="1:5" x14ac:dyDescent="0.25">
      <c r="A366" s="19" t="s">
        <v>20</v>
      </c>
      <c r="B366" s="12">
        <v>234</v>
      </c>
      <c r="D366" s="18" t="s">
        <v>14</v>
      </c>
      <c r="E366" s="12">
        <v>374</v>
      </c>
    </row>
    <row r="367" spans="1:5" x14ac:dyDescent="0.25">
      <c r="A367" s="19" t="s">
        <v>20</v>
      </c>
      <c r="B367" s="12">
        <v>3016</v>
      </c>
    </row>
    <row r="368" spans="1:5" x14ac:dyDescent="0.25">
      <c r="A368" s="19" t="s">
        <v>20</v>
      </c>
      <c r="B368" s="12">
        <v>264</v>
      </c>
    </row>
    <row r="369" spans="1:2" x14ac:dyDescent="0.25">
      <c r="A369" s="19" t="s">
        <v>20</v>
      </c>
      <c r="B369" s="12">
        <v>272</v>
      </c>
    </row>
    <row r="370" spans="1:2" x14ac:dyDescent="0.25">
      <c r="A370" s="19" t="s">
        <v>20</v>
      </c>
      <c r="B370" s="12">
        <v>419</v>
      </c>
    </row>
    <row r="371" spans="1:2" x14ac:dyDescent="0.25">
      <c r="A371" s="19" t="s">
        <v>20</v>
      </c>
      <c r="B371" s="12">
        <v>1621</v>
      </c>
    </row>
    <row r="372" spans="1:2" x14ac:dyDescent="0.25">
      <c r="A372" s="19" t="s">
        <v>20</v>
      </c>
      <c r="B372" s="12">
        <v>1101</v>
      </c>
    </row>
    <row r="373" spans="1:2" x14ac:dyDescent="0.25">
      <c r="A373" s="19" t="s">
        <v>20</v>
      </c>
      <c r="B373" s="12">
        <v>1073</v>
      </c>
    </row>
    <row r="374" spans="1:2" x14ac:dyDescent="0.25">
      <c r="A374" s="19" t="s">
        <v>20</v>
      </c>
      <c r="B374" s="12">
        <v>331</v>
      </c>
    </row>
    <row r="375" spans="1:2" x14ac:dyDescent="0.25">
      <c r="A375" s="19" t="s">
        <v>20</v>
      </c>
      <c r="B375" s="12">
        <v>1170</v>
      </c>
    </row>
    <row r="376" spans="1:2" x14ac:dyDescent="0.25">
      <c r="A376" s="19" t="s">
        <v>20</v>
      </c>
      <c r="B376" s="12">
        <v>363</v>
      </c>
    </row>
    <row r="377" spans="1:2" x14ac:dyDescent="0.25">
      <c r="A377" s="19" t="s">
        <v>20</v>
      </c>
      <c r="B377" s="12">
        <v>103</v>
      </c>
    </row>
    <row r="378" spans="1:2" x14ac:dyDescent="0.25">
      <c r="A378" s="19" t="s">
        <v>20</v>
      </c>
      <c r="B378" s="12">
        <v>147</v>
      </c>
    </row>
    <row r="379" spans="1:2" x14ac:dyDescent="0.25">
      <c r="A379" s="19" t="s">
        <v>20</v>
      </c>
      <c r="B379" s="12">
        <v>110</v>
      </c>
    </row>
    <row r="380" spans="1:2" x14ac:dyDescent="0.25">
      <c r="A380" s="19" t="s">
        <v>20</v>
      </c>
      <c r="B380" s="12">
        <v>134</v>
      </c>
    </row>
    <row r="381" spans="1:2" x14ac:dyDescent="0.25">
      <c r="A381" s="19" t="s">
        <v>20</v>
      </c>
      <c r="B381" s="12">
        <v>269</v>
      </c>
    </row>
    <row r="382" spans="1:2" x14ac:dyDescent="0.25">
      <c r="A382" s="19" t="s">
        <v>20</v>
      </c>
      <c r="B382" s="12">
        <v>175</v>
      </c>
    </row>
    <row r="383" spans="1:2" x14ac:dyDescent="0.25">
      <c r="A383" s="19" t="s">
        <v>20</v>
      </c>
      <c r="B383" s="12">
        <v>69</v>
      </c>
    </row>
    <row r="384" spans="1:2" x14ac:dyDescent="0.25">
      <c r="A384" s="19" t="s">
        <v>20</v>
      </c>
      <c r="B384" s="12">
        <v>190</v>
      </c>
    </row>
    <row r="385" spans="1:2" x14ac:dyDescent="0.25">
      <c r="A385" s="19" t="s">
        <v>20</v>
      </c>
      <c r="B385" s="12">
        <v>237</v>
      </c>
    </row>
    <row r="386" spans="1:2" x14ac:dyDescent="0.25">
      <c r="A386" s="19" t="s">
        <v>20</v>
      </c>
      <c r="B386" s="12">
        <v>196</v>
      </c>
    </row>
    <row r="387" spans="1:2" x14ac:dyDescent="0.25">
      <c r="A387" s="19" t="s">
        <v>20</v>
      </c>
      <c r="B387" s="12">
        <v>7295</v>
      </c>
    </row>
    <row r="388" spans="1:2" x14ac:dyDescent="0.25">
      <c r="A388" s="19" t="s">
        <v>20</v>
      </c>
      <c r="B388" s="12">
        <v>2893</v>
      </c>
    </row>
    <row r="389" spans="1:2" x14ac:dyDescent="0.25">
      <c r="A389" s="19" t="s">
        <v>20</v>
      </c>
      <c r="B389" s="12">
        <v>820</v>
      </c>
    </row>
    <row r="390" spans="1:2" x14ac:dyDescent="0.25">
      <c r="A390" s="19" t="s">
        <v>20</v>
      </c>
      <c r="B390" s="12">
        <v>2038</v>
      </c>
    </row>
    <row r="391" spans="1:2" x14ac:dyDescent="0.25">
      <c r="A391" s="19" t="s">
        <v>20</v>
      </c>
      <c r="B391" s="12">
        <v>116</v>
      </c>
    </row>
    <row r="392" spans="1:2" x14ac:dyDescent="0.25">
      <c r="A392" s="19" t="s">
        <v>20</v>
      </c>
      <c r="B392" s="12">
        <v>1345</v>
      </c>
    </row>
    <row r="393" spans="1:2" x14ac:dyDescent="0.25">
      <c r="A393" s="19" t="s">
        <v>20</v>
      </c>
      <c r="B393" s="12">
        <v>168</v>
      </c>
    </row>
    <row r="394" spans="1:2" x14ac:dyDescent="0.25">
      <c r="A394" s="19" t="s">
        <v>20</v>
      </c>
      <c r="B394" s="12">
        <v>137</v>
      </c>
    </row>
    <row r="395" spans="1:2" x14ac:dyDescent="0.25">
      <c r="A395" s="19" t="s">
        <v>20</v>
      </c>
      <c r="B395" s="12">
        <v>186</v>
      </c>
    </row>
    <row r="396" spans="1:2" x14ac:dyDescent="0.25">
      <c r="A396" s="19" t="s">
        <v>20</v>
      </c>
      <c r="B396" s="12">
        <v>125</v>
      </c>
    </row>
    <row r="397" spans="1:2" x14ac:dyDescent="0.25">
      <c r="A397" s="19" t="s">
        <v>20</v>
      </c>
      <c r="B397" s="12">
        <v>202</v>
      </c>
    </row>
    <row r="398" spans="1:2" x14ac:dyDescent="0.25">
      <c r="A398" s="19" t="s">
        <v>20</v>
      </c>
      <c r="B398" s="12">
        <v>103</v>
      </c>
    </row>
    <row r="399" spans="1:2" x14ac:dyDescent="0.25">
      <c r="A399" s="19" t="s">
        <v>20</v>
      </c>
      <c r="B399" s="12">
        <v>1785</v>
      </c>
    </row>
    <row r="400" spans="1:2" x14ac:dyDescent="0.25">
      <c r="A400" s="19" t="s">
        <v>20</v>
      </c>
      <c r="B400" s="12">
        <v>157</v>
      </c>
    </row>
    <row r="401" spans="1:2" x14ac:dyDescent="0.25">
      <c r="A401" s="19" t="s">
        <v>20</v>
      </c>
      <c r="B401" s="12">
        <v>555</v>
      </c>
    </row>
    <row r="402" spans="1:2" x14ac:dyDescent="0.25">
      <c r="A402" s="19" t="s">
        <v>20</v>
      </c>
      <c r="B402" s="12">
        <v>297</v>
      </c>
    </row>
    <row r="403" spans="1:2" x14ac:dyDescent="0.25">
      <c r="A403" s="19" t="s">
        <v>20</v>
      </c>
      <c r="B403" s="12">
        <v>123</v>
      </c>
    </row>
    <row r="404" spans="1:2" x14ac:dyDescent="0.25">
      <c r="A404" s="19" t="s">
        <v>20</v>
      </c>
      <c r="B404" s="12">
        <v>3036</v>
      </c>
    </row>
    <row r="405" spans="1:2" x14ac:dyDescent="0.25">
      <c r="A405" s="19" t="s">
        <v>20</v>
      </c>
      <c r="B405" s="12">
        <v>144</v>
      </c>
    </row>
    <row r="406" spans="1:2" x14ac:dyDescent="0.25">
      <c r="A406" s="19" t="s">
        <v>20</v>
      </c>
      <c r="B406" s="12">
        <v>121</v>
      </c>
    </row>
    <row r="407" spans="1:2" x14ac:dyDescent="0.25">
      <c r="A407" s="19" t="s">
        <v>20</v>
      </c>
      <c r="B407" s="12">
        <v>181</v>
      </c>
    </row>
    <row r="408" spans="1:2" x14ac:dyDescent="0.25">
      <c r="A408" s="19" t="s">
        <v>20</v>
      </c>
      <c r="B408" s="12">
        <v>122</v>
      </c>
    </row>
    <row r="409" spans="1:2" x14ac:dyDescent="0.25">
      <c r="A409" s="19" t="s">
        <v>20</v>
      </c>
      <c r="B409" s="12">
        <v>1071</v>
      </c>
    </row>
    <row r="410" spans="1:2" x14ac:dyDescent="0.25">
      <c r="A410" s="19" t="s">
        <v>20</v>
      </c>
      <c r="B410" s="12">
        <v>980</v>
      </c>
    </row>
    <row r="411" spans="1:2" x14ac:dyDescent="0.25">
      <c r="A411" s="19" t="s">
        <v>20</v>
      </c>
      <c r="B411" s="12">
        <v>536</v>
      </c>
    </row>
    <row r="412" spans="1:2" x14ac:dyDescent="0.25">
      <c r="A412" s="19" t="s">
        <v>20</v>
      </c>
      <c r="B412" s="12">
        <v>1991</v>
      </c>
    </row>
    <row r="413" spans="1:2" x14ac:dyDescent="0.25">
      <c r="A413" s="19" t="s">
        <v>20</v>
      </c>
      <c r="B413" s="12">
        <v>180</v>
      </c>
    </row>
    <row r="414" spans="1:2" x14ac:dyDescent="0.25">
      <c r="A414" s="19" t="s">
        <v>20</v>
      </c>
      <c r="B414" s="12">
        <v>130</v>
      </c>
    </row>
    <row r="415" spans="1:2" x14ac:dyDescent="0.25">
      <c r="A415" s="19" t="s">
        <v>20</v>
      </c>
      <c r="B415" s="12">
        <v>122</v>
      </c>
    </row>
    <row r="416" spans="1:2" x14ac:dyDescent="0.25">
      <c r="A416" s="19" t="s">
        <v>20</v>
      </c>
      <c r="B416" s="12">
        <v>140</v>
      </c>
    </row>
    <row r="417" spans="1:2" x14ac:dyDescent="0.25">
      <c r="A417" s="19" t="s">
        <v>20</v>
      </c>
      <c r="B417" s="12">
        <v>3388</v>
      </c>
    </row>
    <row r="418" spans="1:2" x14ac:dyDescent="0.25">
      <c r="A418" s="19" t="s">
        <v>20</v>
      </c>
      <c r="B418" s="12">
        <v>280</v>
      </c>
    </row>
    <row r="419" spans="1:2" x14ac:dyDescent="0.25">
      <c r="A419" s="19" t="s">
        <v>20</v>
      </c>
      <c r="B419" s="12">
        <v>366</v>
      </c>
    </row>
    <row r="420" spans="1:2" x14ac:dyDescent="0.25">
      <c r="A420" s="19" t="s">
        <v>20</v>
      </c>
      <c r="B420" s="12">
        <v>270</v>
      </c>
    </row>
    <row r="421" spans="1:2" x14ac:dyDescent="0.25">
      <c r="A421" s="19" t="s">
        <v>20</v>
      </c>
      <c r="B421" s="12">
        <v>137</v>
      </c>
    </row>
    <row r="422" spans="1:2" x14ac:dyDescent="0.25">
      <c r="A422" s="19" t="s">
        <v>20</v>
      </c>
      <c r="B422" s="12">
        <v>3205</v>
      </c>
    </row>
    <row r="423" spans="1:2" x14ac:dyDescent="0.25">
      <c r="A423" s="19" t="s">
        <v>20</v>
      </c>
      <c r="B423" s="12">
        <v>288</v>
      </c>
    </row>
    <row r="424" spans="1:2" x14ac:dyDescent="0.25">
      <c r="A424" s="19" t="s">
        <v>20</v>
      </c>
      <c r="B424" s="12">
        <v>148</v>
      </c>
    </row>
    <row r="425" spans="1:2" x14ac:dyDescent="0.25">
      <c r="A425" s="19" t="s">
        <v>20</v>
      </c>
      <c r="B425" s="12">
        <v>114</v>
      </c>
    </row>
    <row r="426" spans="1:2" x14ac:dyDescent="0.25">
      <c r="A426" s="19" t="s">
        <v>20</v>
      </c>
      <c r="B426" s="12">
        <v>1518</v>
      </c>
    </row>
    <row r="427" spans="1:2" x14ac:dyDescent="0.25">
      <c r="A427" s="19" t="s">
        <v>20</v>
      </c>
      <c r="B427" s="12">
        <v>166</v>
      </c>
    </row>
    <row r="428" spans="1:2" x14ac:dyDescent="0.25">
      <c r="A428" s="19" t="s">
        <v>20</v>
      </c>
      <c r="B428" s="12">
        <v>100</v>
      </c>
    </row>
    <row r="429" spans="1:2" x14ac:dyDescent="0.25">
      <c r="A429" s="19" t="s">
        <v>20</v>
      </c>
      <c r="B429" s="12">
        <v>235</v>
      </c>
    </row>
    <row r="430" spans="1:2" x14ac:dyDescent="0.25">
      <c r="A430" s="19" t="s">
        <v>20</v>
      </c>
      <c r="B430" s="12">
        <v>148</v>
      </c>
    </row>
    <row r="431" spans="1:2" x14ac:dyDescent="0.25">
      <c r="A431" s="19" t="s">
        <v>20</v>
      </c>
      <c r="B431" s="12">
        <v>198</v>
      </c>
    </row>
    <row r="432" spans="1:2" x14ac:dyDescent="0.25">
      <c r="A432" s="19" t="s">
        <v>20</v>
      </c>
      <c r="B432" s="12">
        <v>150</v>
      </c>
    </row>
    <row r="433" spans="1:2" x14ac:dyDescent="0.25">
      <c r="A433" s="19" t="s">
        <v>20</v>
      </c>
      <c r="B433" s="12">
        <v>216</v>
      </c>
    </row>
    <row r="434" spans="1:2" x14ac:dyDescent="0.25">
      <c r="A434" s="19" t="s">
        <v>20</v>
      </c>
      <c r="B434" s="12">
        <v>5139</v>
      </c>
    </row>
    <row r="435" spans="1:2" x14ac:dyDescent="0.25">
      <c r="A435" s="19" t="s">
        <v>20</v>
      </c>
      <c r="B435" s="12">
        <v>2353</v>
      </c>
    </row>
    <row r="436" spans="1:2" x14ac:dyDescent="0.25">
      <c r="A436" s="19" t="s">
        <v>20</v>
      </c>
      <c r="B436" s="12">
        <v>78</v>
      </c>
    </row>
    <row r="437" spans="1:2" x14ac:dyDescent="0.25">
      <c r="A437" s="19" t="s">
        <v>20</v>
      </c>
      <c r="B437" s="12">
        <v>174</v>
      </c>
    </row>
    <row r="438" spans="1:2" x14ac:dyDescent="0.25">
      <c r="A438" s="19" t="s">
        <v>20</v>
      </c>
      <c r="B438" s="12">
        <v>164</v>
      </c>
    </row>
    <row r="439" spans="1:2" x14ac:dyDescent="0.25">
      <c r="A439" s="19" t="s">
        <v>20</v>
      </c>
      <c r="B439" s="12">
        <v>161</v>
      </c>
    </row>
    <row r="440" spans="1:2" x14ac:dyDescent="0.25">
      <c r="A440" s="19" t="s">
        <v>20</v>
      </c>
      <c r="B440" s="12">
        <v>138</v>
      </c>
    </row>
    <row r="441" spans="1:2" x14ac:dyDescent="0.25">
      <c r="A441" s="19" t="s">
        <v>20</v>
      </c>
      <c r="B441" s="12">
        <v>3308</v>
      </c>
    </row>
    <row r="442" spans="1:2" x14ac:dyDescent="0.25">
      <c r="A442" s="19" t="s">
        <v>20</v>
      </c>
      <c r="B442" s="12">
        <v>127</v>
      </c>
    </row>
    <row r="443" spans="1:2" x14ac:dyDescent="0.25">
      <c r="A443" s="19" t="s">
        <v>20</v>
      </c>
      <c r="B443" s="12">
        <v>207</v>
      </c>
    </row>
    <row r="444" spans="1:2" x14ac:dyDescent="0.25">
      <c r="A444" s="19" t="s">
        <v>20</v>
      </c>
      <c r="B444" s="12">
        <v>181</v>
      </c>
    </row>
    <row r="445" spans="1:2" x14ac:dyDescent="0.25">
      <c r="A445" s="19" t="s">
        <v>20</v>
      </c>
      <c r="B445" s="12">
        <v>110</v>
      </c>
    </row>
    <row r="446" spans="1:2" x14ac:dyDescent="0.25">
      <c r="A446" s="19" t="s">
        <v>20</v>
      </c>
      <c r="B446" s="12">
        <v>185</v>
      </c>
    </row>
    <row r="447" spans="1:2" x14ac:dyDescent="0.25">
      <c r="A447" s="19" t="s">
        <v>20</v>
      </c>
      <c r="B447" s="12">
        <v>121</v>
      </c>
    </row>
    <row r="448" spans="1:2" x14ac:dyDescent="0.25">
      <c r="A448" s="19" t="s">
        <v>20</v>
      </c>
      <c r="B448" s="12">
        <v>106</v>
      </c>
    </row>
    <row r="449" spans="1:2" x14ac:dyDescent="0.25">
      <c r="A449" s="19" t="s">
        <v>20</v>
      </c>
      <c r="B449" s="12">
        <v>142</v>
      </c>
    </row>
    <row r="450" spans="1:2" x14ac:dyDescent="0.25">
      <c r="A450" s="19" t="s">
        <v>20</v>
      </c>
      <c r="B450" s="12">
        <v>233</v>
      </c>
    </row>
    <row r="451" spans="1:2" x14ac:dyDescent="0.25">
      <c r="A451" s="19" t="s">
        <v>20</v>
      </c>
      <c r="B451" s="12">
        <v>218</v>
      </c>
    </row>
    <row r="452" spans="1:2" x14ac:dyDescent="0.25">
      <c r="A452" s="19" t="s">
        <v>20</v>
      </c>
      <c r="B452" s="12">
        <v>76</v>
      </c>
    </row>
    <row r="453" spans="1:2" x14ac:dyDescent="0.25">
      <c r="A453" s="19" t="s">
        <v>20</v>
      </c>
      <c r="B453" s="12">
        <v>43</v>
      </c>
    </row>
    <row r="454" spans="1:2" x14ac:dyDescent="0.25">
      <c r="A454" s="19" t="s">
        <v>20</v>
      </c>
      <c r="B454" s="12">
        <v>221</v>
      </c>
    </row>
    <row r="455" spans="1:2" x14ac:dyDescent="0.25">
      <c r="A455" s="19" t="s">
        <v>20</v>
      </c>
      <c r="B455" s="12">
        <v>2805</v>
      </c>
    </row>
    <row r="456" spans="1:2" x14ac:dyDescent="0.25">
      <c r="A456" s="19" t="s">
        <v>20</v>
      </c>
      <c r="B456" s="12">
        <v>68</v>
      </c>
    </row>
    <row r="457" spans="1:2" x14ac:dyDescent="0.25">
      <c r="A457" s="19" t="s">
        <v>20</v>
      </c>
      <c r="B457" s="12">
        <v>183</v>
      </c>
    </row>
    <row r="458" spans="1:2" x14ac:dyDescent="0.25">
      <c r="A458" s="19" t="s">
        <v>20</v>
      </c>
      <c r="B458" s="12">
        <v>133</v>
      </c>
    </row>
    <row r="459" spans="1:2" x14ac:dyDescent="0.25">
      <c r="A459" s="19" t="s">
        <v>20</v>
      </c>
      <c r="B459" s="12">
        <v>2489</v>
      </c>
    </row>
    <row r="460" spans="1:2" x14ac:dyDescent="0.25">
      <c r="A460" s="19" t="s">
        <v>20</v>
      </c>
      <c r="B460" s="12">
        <v>69</v>
      </c>
    </row>
    <row r="461" spans="1:2" x14ac:dyDescent="0.25">
      <c r="A461" s="19" t="s">
        <v>20</v>
      </c>
      <c r="B461" s="12">
        <v>279</v>
      </c>
    </row>
    <row r="462" spans="1:2" x14ac:dyDescent="0.25">
      <c r="A462" s="19" t="s">
        <v>20</v>
      </c>
      <c r="B462" s="12">
        <v>210</v>
      </c>
    </row>
    <row r="463" spans="1:2" x14ac:dyDescent="0.25">
      <c r="A463" s="19" t="s">
        <v>20</v>
      </c>
      <c r="B463" s="12">
        <v>2100</v>
      </c>
    </row>
    <row r="464" spans="1:2" x14ac:dyDescent="0.25">
      <c r="A464" s="19" t="s">
        <v>20</v>
      </c>
      <c r="B464" s="12">
        <v>252</v>
      </c>
    </row>
    <row r="465" spans="1:2" x14ac:dyDescent="0.25">
      <c r="A465" s="19" t="s">
        <v>20</v>
      </c>
      <c r="B465" s="12">
        <v>1280</v>
      </c>
    </row>
    <row r="466" spans="1:2" x14ac:dyDescent="0.25">
      <c r="A466" s="19" t="s">
        <v>20</v>
      </c>
      <c r="B466" s="12">
        <v>157</v>
      </c>
    </row>
    <row r="467" spans="1:2" x14ac:dyDescent="0.25">
      <c r="A467" s="19" t="s">
        <v>20</v>
      </c>
      <c r="B467" s="12">
        <v>194</v>
      </c>
    </row>
    <row r="468" spans="1:2" x14ac:dyDescent="0.25">
      <c r="A468" s="19" t="s">
        <v>20</v>
      </c>
      <c r="B468" s="12">
        <v>82</v>
      </c>
    </row>
    <row r="469" spans="1:2" x14ac:dyDescent="0.25">
      <c r="A469" s="19" t="s">
        <v>20</v>
      </c>
      <c r="B469" s="12">
        <v>4233</v>
      </c>
    </row>
    <row r="470" spans="1:2" x14ac:dyDescent="0.25">
      <c r="A470" s="19" t="s">
        <v>20</v>
      </c>
      <c r="B470" s="12">
        <v>1297</v>
      </c>
    </row>
    <row r="471" spans="1:2" x14ac:dyDescent="0.25">
      <c r="A471" s="19" t="s">
        <v>20</v>
      </c>
      <c r="B471" s="12">
        <v>165</v>
      </c>
    </row>
    <row r="472" spans="1:2" x14ac:dyDescent="0.25">
      <c r="A472" s="19" t="s">
        <v>20</v>
      </c>
      <c r="B472" s="12">
        <v>119</v>
      </c>
    </row>
    <row r="473" spans="1:2" x14ac:dyDescent="0.25">
      <c r="A473" s="19" t="s">
        <v>20</v>
      </c>
      <c r="B473" s="12">
        <v>1797</v>
      </c>
    </row>
    <row r="474" spans="1:2" x14ac:dyDescent="0.25">
      <c r="A474" s="19" t="s">
        <v>20</v>
      </c>
      <c r="B474" s="12">
        <v>261</v>
      </c>
    </row>
    <row r="475" spans="1:2" x14ac:dyDescent="0.25">
      <c r="A475" s="19" t="s">
        <v>20</v>
      </c>
      <c r="B475" s="12">
        <v>157</v>
      </c>
    </row>
    <row r="476" spans="1:2" x14ac:dyDescent="0.25">
      <c r="A476" s="19" t="s">
        <v>20</v>
      </c>
      <c r="B476" s="12">
        <v>3533</v>
      </c>
    </row>
    <row r="477" spans="1:2" x14ac:dyDescent="0.25">
      <c r="A477" s="19" t="s">
        <v>20</v>
      </c>
      <c r="B477" s="12">
        <v>155</v>
      </c>
    </row>
    <row r="478" spans="1:2" x14ac:dyDescent="0.25">
      <c r="A478" s="19" t="s">
        <v>20</v>
      </c>
      <c r="B478" s="12">
        <v>132</v>
      </c>
    </row>
    <row r="479" spans="1:2" x14ac:dyDescent="0.25">
      <c r="A479" s="19" t="s">
        <v>20</v>
      </c>
      <c r="B479" s="12">
        <v>1354</v>
      </c>
    </row>
    <row r="480" spans="1:2" x14ac:dyDescent="0.25">
      <c r="A480" s="19" t="s">
        <v>20</v>
      </c>
      <c r="B480" s="12">
        <v>48</v>
      </c>
    </row>
    <row r="481" spans="1:2" x14ac:dyDescent="0.25">
      <c r="A481" s="19" t="s">
        <v>20</v>
      </c>
      <c r="B481" s="12">
        <v>110</v>
      </c>
    </row>
    <row r="482" spans="1:2" x14ac:dyDescent="0.25">
      <c r="A482" s="19" t="s">
        <v>20</v>
      </c>
      <c r="B482" s="12">
        <v>172</v>
      </c>
    </row>
    <row r="483" spans="1:2" x14ac:dyDescent="0.25">
      <c r="A483" s="19" t="s">
        <v>20</v>
      </c>
      <c r="B483" s="12">
        <v>307</v>
      </c>
    </row>
    <row r="484" spans="1:2" x14ac:dyDescent="0.25">
      <c r="A484" s="19" t="s">
        <v>20</v>
      </c>
      <c r="B484" s="12">
        <v>160</v>
      </c>
    </row>
    <row r="485" spans="1:2" x14ac:dyDescent="0.25">
      <c r="A485" s="19" t="s">
        <v>20</v>
      </c>
      <c r="B485" s="12">
        <v>1467</v>
      </c>
    </row>
    <row r="486" spans="1:2" x14ac:dyDescent="0.25">
      <c r="A486" s="19" t="s">
        <v>20</v>
      </c>
      <c r="B486" s="12">
        <v>2662</v>
      </c>
    </row>
    <row r="487" spans="1:2" x14ac:dyDescent="0.25">
      <c r="A487" s="19" t="s">
        <v>20</v>
      </c>
      <c r="B487" s="12">
        <v>452</v>
      </c>
    </row>
    <row r="488" spans="1:2" x14ac:dyDescent="0.25">
      <c r="A488" s="19" t="s">
        <v>20</v>
      </c>
      <c r="B488" s="12">
        <v>158</v>
      </c>
    </row>
    <row r="489" spans="1:2" x14ac:dyDescent="0.25">
      <c r="A489" s="19" t="s">
        <v>20</v>
      </c>
      <c r="B489" s="12">
        <v>225</v>
      </c>
    </row>
    <row r="490" spans="1:2" x14ac:dyDescent="0.25">
      <c r="A490" s="19" t="s">
        <v>20</v>
      </c>
      <c r="B490" s="12">
        <v>65</v>
      </c>
    </row>
    <row r="491" spans="1:2" x14ac:dyDescent="0.25">
      <c r="A491" s="19" t="s">
        <v>20</v>
      </c>
      <c r="B491" s="12">
        <v>163</v>
      </c>
    </row>
    <row r="492" spans="1:2" x14ac:dyDescent="0.25">
      <c r="A492" s="19" t="s">
        <v>20</v>
      </c>
      <c r="B492" s="12">
        <v>85</v>
      </c>
    </row>
    <row r="493" spans="1:2" x14ac:dyDescent="0.25">
      <c r="A493" s="19" t="s">
        <v>20</v>
      </c>
      <c r="B493" s="12">
        <v>217</v>
      </c>
    </row>
    <row r="494" spans="1:2" x14ac:dyDescent="0.25">
      <c r="A494" s="19" t="s">
        <v>20</v>
      </c>
      <c r="B494" s="12">
        <v>150</v>
      </c>
    </row>
    <row r="495" spans="1:2" x14ac:dyDescent="0.25">
      <c r="A495" s="19" t="s">
        <v>20</v>
      </c>
      <c r="B495" s="12">
        <v>3272</v>
      </c>
    </row>
    <row r="496" spans="1:2" x14ac:dyDescent="0.25">
      <c r="A496" s="19" t="s">
        <v>20</v>
      </c>
      <c r="B496" s="12">
        <v>300</v>
      </c>
    </row>
    <row r="497" spans="1:2" x14ac:dyDescent="0.25">
      <c r="A497" s="19" t="s">
        <v>20</v>
      </c>
      <c r="B497" s="12">
        <v>126</v>
      </c>
    </row>
    <row r="498" spans="1:2" x14ac:dyDescent="0.25">
      <c r="A498" s="19" t="s">
        <v>20</v>
      </c>
      <c r="B498" s="12">
        <v>2320</v>
      </c>
    </row>
    <row r="499" spans="1:2" x14ac:dyDescent="0.25">
      <c r="A499" s="19" t="s">
        <v>20</v>
      </c>
      <c r="B499" s="12">
        <v>81</v>
      </c>
    </row>
    <row r="500" spans="1:2" x14ac:dyDescent="0.25">
      <c r="A500" s="19" t="s">
        <v>20</v>
      </c>
      <c r="B500" s="12">
        <v>1887</v>
      </c>
    </row>
    <row r="501" spans="1:2" x14ac:dyDescent="0.25">
      <c r="A501" s="19" t="s">
        <v>20</v>
      </c>
      <c r="B501" s="12">
        <v>4358</v>
      </c>
    </row>
    <row r="502" spans="1:2" x14ac:dyDescent="0.25">
      <c r="A502" s="19" t="s">
        <v>20</v>
      </c>
      <c r="B502" s="12">
        <v>53</v>
      </c>
    </row>
    <row r="503" spans="1:2" x14ac:dyDescent="0.25">
      <c r="A503" s="19" t="s">
        <v>20</v>
      </c>
      <c r="B503" s="12">
        <v>2414</v>
      </c>
    </row>
    <row r="504" spans="1:2" x14ac:dyDescent="0.25">
      <c r="A504" s="19" t="s">
        <v>20</v>
      </c>
      <c r="B504" s="12">
        <v>80</v>
      </c>
    </row>
    <row r="505" spans="1:2" x14ac:dyDescent="0.25">
      <c r="A505" s="19" t="s">
        <v>20</v>
      </c>
      <c r="B505" s="12">
        <v>193</v>
      </c>
    </row>
    <row r="506" spans="1:2" x14ac:dyDescent="0.25">
      <c r="A506" s="19" t="s">
        <v>20</v>
      </c>
      <c r="B506" s="12">
        <v>52</v>
      </c>
    </row>
    <row r="507" spans="1:2" x14ac:dyDescent="0.25">
      <c r="A507" s="19" t="s">
        <v>20</v>
      </c>
      <c r="B507" s="12">
        <v>290</v>
      </c>
    </row>
    <row r="508" spans="1:2" x14ac:dyDescent="0.25">
      <c r="A508" s="19" t="s">
        <v>20</v>
      </c>
      <c r="B508" s="12">
        <v>122</v>
      </c>
    </row>
    <row r="509" spans="1:2" x14ac:dyDescent="0.25">
      <c r="A509" s="19" t="s">
        <v>20</v>
      </c>
      <c r="B509" s="12">
        <v>1470</v>
      </c>
    </row>
    <row r="510" spans="1:2" x14ac:dyDescent="0.25">
      <c r="A510" s="19" t="s">
        <v>20</v>
      </c>
      <c r="B510" s="12">
        <v>165</v>
      </c>
    </row>
    <row r="511" spans="1:2" x14ac:dyDescent="0.25">
      <c r="A511" s="19" t="s">
        <v>20</v>
      </c>
      <c r="B511" s="12">
        <v>182</v>
      </c>
    </row>
    <row r="512" spans="1:2" x14ac:dyDescent="0.25">
      <c r="A512" s="19" t="s">
        <v>20</v>
      </c>
      <c r="B512" s="12">
        <v>199</v>
      </c>
    </row>
    <row r="513" spans="1:2" x14ac:dyDescent="0.25">
      <c r="A513" s="19" t="s">
        <v>20</v>
      </c>
      <c r="B513" s="12">
        <v>56</v>
      </c>
    </row>
    <row r="514" spans="1:2" x14ac:dyDescent="0.25">
      <c r="A514" s="19" t="s">
        <v>20</v>
      </c>
      <c r="B514" s="12">
        <v>1460</v>
      </c>
    </row>
    <row r="515" spans="1:2" x14ac:dyDescent="0.25">
      <c r="A515" s="19" t="s">
        <v>20</v>
      </c>
      <c r="B515" s="12">
        <v>123</v>
      </c>
    </row>
    <row r="516" spans="1:2" x14ac:dyDescent="0.25">
      <c r="A516" s="19" t="s">
        <v>20</v>
      </c>
      <c r="B516" s="12">
        <v>159</v>
      </c>
    </row>
    <row r="517" spans="1:2" x14ac:dyDescent="0.25">
      <c r="A517" s="19" t="s">
        <v>20</v>
      </c>
      <c r="B517" s="12">
        <v>110</v>
      </c>
    </row>
    <row r="518" spans="1:2" x14ac:dyDescent="0.25">
      <c r="A518" s="19" t="s">
        <v>20</v>
      </c>
      <c r="B518" s="12">
        <v>236</v>
      </c>
    </row>
    <row r="519" spans="1:2" x14ac:dyDescent="0.25">
      <c r="A519" s="19" t="s">
        <v>20</v>
      </c>
      <c r="B519" s="12">
        <v>191</v>
      </c>
    </row>
    <row r="520" spans="1:2" x14ac:dyDescent="0.25">
      <c r="A520" s="19" t="s">
        <v>20</v>
      </c>
      <c r="B520" s="12">
        <v>3934</v>
      </c>
    </row>
    <row r="521" spans="1:2" x14ac:dyDescent="0.25">
      <c r="A521" s="19" t="s">
        <v>20</v>
      </c>
      <c r="B521" s="12">
        <v>80</v>
      </c>
    </row>
    <row r="522" spans="1:2" x14ac:dyDescent="0.25">
      <c r="A522" s="19" t="s">
        <v>20</v>
      </c>
      <c r="B522" s="12">
        <v>462</v>
      </c>
    </row>
    <row r="523" spans="1:2" x14ac:dyDescent="0.25">
      <c r="A523" s="19" t="s">
        <v>20</v>
      </c>
      <c r="B523" s="12">
        <v>179</v>
      </c>
    </row>
    <row r="524" spans="1:2" x14ac:dyDescent="0.25">
      <c r="A524" s="19" t="s">
        <v>20</v>
      </c>
      <c r="B524" s="12">
        <v>1866</v>
      </c>
    </row>
    <row r="525" spans="1:2" x14ac:dyDescent="0.25">
      <c r="A525" s="19" t="s">
        <v>20</v>
      </c>
      <c r="B525" s="12">
        <v>156</v>
      </c>
    </row>
    <row r="526" spans="1:2" x14ac:dyDescent="0.25">
      <c r="A526" s="19" t="s">
        <v>20</v>
      </c>
      <c r="B526" s="12">
        <v>255</v>
      </c>
    </row>
    <row r="527" spans="1:2" x14ac:dyDescent="0.25">
      <c r="A527" s="19" t="s">
        <v>20</v>
      </c>
      <c r="B527" s="12">
        <v>2261</v>
      </c>
    </row>
    <row r="528" spans="1:2" x14ac:dyDescent="0.25">
      <c r="A528" s="19" t="s">
        <v>20</v>
      </c>
      <c r="B528" s="12">
        <v>40</v>
      </c>
    </row>
    <row r="529" spans="1:2" x14ac:dyDescent="0.25">
      <c r="A529" s="19" t="s">
        <v>20</v>
      </c>
      <c r="B529" s="12">
        <v>2289</v>
      </c>
    </row>
    <row r="530" spans="1:2" x14ac:dyDescent="0.25">
      <c r="A530" s="19" t="s">
        <v>20</v>
      </c>
      <c r="B530" s="12">
        <v>65</v>
      </c>
    </row>
    <row r="531" spans="1:2" x14ac:dyDescent="0.25">
      <c r="A531" s="19" t="s">
        <v>20</v>
      </c>
      <c r="B531" s="12">
        <v>3777</v>
      </c>
    </row>
    <row r="532" spans="1:2" x14ac:dyDescent="0.25">
      <c r="A532" s="19" t="s">
        <v>20</v>
      </c>
      <c r="B532" s="12">
        <v>184</v>
      </c>
    </row>
    <row r="533" spans="1:2" x14ac:dyDescent="0.25">
      <c r="A533" s="19" t="s">
        <v>20</v>
      </c>
      <c r="B533" s="12">
        <v>85</v>
      </c>
    </row>
    <row r="534" spans="1:2" x14ac:dyDescent="0.25">
      <c r="A534" s="19" t="s">
        <v>20</v>
      </c>
      <c r="B534" s="12">
        <v>144</v>
      </c>
    </row>
    <row r="535" spans="1:2" x14ac:dyDescent="0.25">
      <c r="A535" s="19" t="s">
        <v>20</v>
      </c>
      <c r="B535" s="12">
        <v>1902</v>
      </c>
    </row>
    <row r="536" spans="1:2" x14ac:dyDescent="0.25">
      <c r="A536" s="19" t="s">
        <v>20</v>
      </c>
      <c r="B536" s="12">
        <v>105</v>
      </c>
    </row>
    <row r="537" spans="1:2" x14ac:dyDescent="0.25">
      <c r="A537" s="19" t="s">
        <v>20</v>
      </c>
      <c r="B537" s="12">
        <v>132</v>
      </c>
    </row>
    <row r="538" spans="1:2" x14ac:dyDescent="0.25">
      <c r="A538" s="19" t="s">
        <v>20</v>
      </c>
      <c r="B538" s="12">
        <v>96</v>
      </c>
    </row>
    <row r="539" spans="1:2" x14ac:dyDescent="0.25">
      <c r="A539" s="19" t="s">
        <v>20</v>
      </c>
      <c r="B539" s="12">
        <v>114</v>
      </c>
    </row>
    <row r="540" spans="1:2" x14ac:dyDescent="0.25">
      <c r="A540" s="19" t="s">
        <v>20</v>
      </c>
      <c r="B540" s="12">
        <v>203</v>
      </c>
    </row>
    <row r="541" spans="1:2" x14ac:dyDescent="0.25">
      <c r="A541" s="19" t="s">
        <v>20</v>
      </c>
      <c r="B541" s="12">
        <v>1559</v>
      </c>
    </row>
    <row r="542" spans="1:2" x14ac:dyDescent="0.25">
      <c r="A542" s="19" t="s">
        <v>20</v>
      </c>
      <c r="B542" s="12">
        <v>1548</v>
      </c>
    </row>
    <row r="543" spans="1:2" x14ac:dyDescent="0.25">
      <c r="A543" s="19" t="s">
        <v>20</v>
      </c>
      <c r="B543" s="12">
        <v>80</v>
      </c>
    </row>
    <row r="544" spans="1:2" x14ac:dyDescent="0.25">
      <c r="A544" s="19" t="s">
        <v>20</v>
      </c>
      <c r="B544" s="12">
        <v>131</v>
      </c>
    </row>
    <row r="545" spans="1:2" x14ac:dyDescent="0.25">
      <c r="A545" s="19" t="s">
        <v>20</v>
      </c>
      <c r="B545" s="12">
        <v>112</v>
      </c>
    </row>
    <row r="546" spans="1:2" x14ac:dyDescent="0.25">
      <c r="A546" s="19" t="s">
        <v>20</v>
      </c>
      <c r="B546" s="12">
        <v>155</v>
      </c>
    </row>
    <row r="547" spans="1:2" x14ac:dyDescent="0.25">
      <c r="A547" s="19" t="s">
        <v>20</v>
      </c>
      <c r="B547" s="12">
        <v>266</v>
      </c>
    </row>
    <row r="548" spans="1:2" x14ac:dyDescent="0.25">
      <c r="A548" s="19" t="s">
        <v>20</v>
      </c>
      <c r="B548" s="12">
        <v>155</v>
      </c>
    </row>
    <row r="549" spans="1:2" x14ac:dyDescent="0.25">
      <c r="A549" s="19" t="s">
        <v>20</v>
      </c>
      <c r="B549" s="12">
        <v>207</v>
      </c>
    </row>
    <row r="550" spans="1:2" x14ac:dyDescent="0.25">
      <c r="A550" s="19" t="s">
        <v>20</v>
      </c>
      <c r="B550" s="12">
        <v>245</v>
      </c>
    </row>
    <row r="551" spans="1:2" x14ac:dyDescent="0.25">
      <c r="A551" s="19" t="s">
        <v>20</v>
      </c>
      <c r="B551" s="12">
        <v>1573</v>
      </c>
    </row>
    <row r="552" spans="1:2" x14ac:dyDescent="0.25">
      <c r="A552" s="19" t="s">
        <v>20</v>
      </c>
      <c r="B552" s="12">
        <v>114</v>
      </c>
    </row>
    <row r="553" spans="1:2" x14ac:dyDescent="0.25">
      <c r="A553" s="19" t="s">
        <v>20</v>
      </c>
      <c r="B553" s="12">
        <v>93</v>
      </c>
    </row>
    <row r="554" spans="1:2" x14ac:dyDescent="0.25">
      <c r="A554" s="19" t="s">
        <v>20</v>
      </c>
      <c r="B554" s="12">
        <v>1681</v>
      </c>
    </row>
    <row r="555" spans="1:2" x14ac:dyDescent="0.25">
      <c r="A555" s="19" t="s">
        <v>20</v>
      </c>
      <c r="B555" s="12">
        <v>32</v>
      </c>
    </row>
    <row r="556" spans="1:2" x14ac:dyDescent="0.25">
      <c r="A556" s="19" t="s">
        <v>20</v>
      </c>
      <c r="B556" s="12">
        <v>135</v>
      </c>
    </row>
    <row r="557" spans="1:2" x14ac:dyDescent="0.25">
      <c r="A557" s="19" t="s">
        <v>20</v>
      </c>
      <c r="B557" s="12">
        <v>140</v>
      </c>
    </row>
    <row r="558" spans="1:2" x14ac:dyDescent="0.25">
      <c r="A558" s="19" t="s">
        <v>20</v>
      </c>
      <c r="B558" s="12">
        <v>92</v>
      </c>
    </row>
    <row r="559" spans="1:2" x14ac:dyDescent="0.25">
      <c r="A559" s="19" t="s">
        <v>20</v>
      </c>
      <c r="B559" s="12">
        <v>1015</v>
      </c>
    </row>
    <row r="560" spans="1:2" x14ac:dyDescent="0.25">
      <c r="A560" s="19" t="s">
        <v>20</v>
      </c>
      <c r="B560" s="12">
        <v>323</v>
      </c>
    </row>
    <row r="561" spans="1:2" x14ac:dyDescent="0.25">
      <c r="A561" s="19" t="s">
        <v>20</v>
      </c>
      <c r="B561" s="12">
        <v>2326</v>
      </c>
    </row>
    <row r="562" spans="1:2" x14ac:dyDescent="0.25">
      <c r="A562" s="19" t="s">
        <v>20</v>
      </c>
      <c r="B562" s="12">
        <v>381</v>
      </c>
    </row>
    <row r="563" spans="1:2" x14ac:dyDescent="0.25">
      <c r="A563" s="19" t="s">
        <v>20</v>
      </c>
      <c r="B563" s="12">
        <v>480</v>
      </c>
    </row>
    <row r="564" spans="1:2" x14ac:dyDescent="0.25">
      <c r="A564" s="19" t="s">
        <v>20</v>
      </c>
      <c r="B564" s="12">
        <v>226</v>
      </c>
    </row>
    <row r="565" spans="1:2" x14ac:dyDescent="0.25">
      <c r="A565" s="19" t="s">
        <v>20</v>
      </c>
      <c r="B565" s="12">
        <v>241</v>
      </c>
    </row>
    <row r="566" spans="1:2" x14ac:dyDescent="0.25">
      <c r="A566" s="19" t="s">
        <v>20</v>
      </c>
      <c r="B566" s="12">
        <v>132</v>
      </c>
    </row>
    <row r="567" spans="1:2" x14ac:dyDescent="0.25">
      <c r="A567" s="19" t="s">
        <v>20</v>
      </c>
      <c r="B567" s="12">
        <v>2043</v>
      </c>
    </row>
  </sheetData>
  <mergeCells count="2">
    <mergeCell ref="A1:B1"/>
    <mergeCell ref="D1:E1"/>
  </mergeCells>
  <conditionalFormatting sqref="A3:A567">
    <cfRule type="containsText" dxfId="15" priority="13" operator="containsText" text="canceled">
      <formula>NOT(ISERROR(SEARCH("canceled",A3)))</formula>
    </cfRule>
    <cfRule type="containsText" dxfId="14" priority="14" operator="containsText" text="live">
      <formula>NOT(ISERROR(SEARCH("live",A3)))</formula>
    </cfRule>
    <cfRule type="containsText" dxfId="13" priority="15" operator="containsText" text="successful">
      <formula>NOT(ISERROR(SEARCH("successful",A3)))</formula>
    </cfRule>
    <cfRule type="containsText" dxfId="12" priority="16" operator="containsText" text="failed">
      <formula>NOT(ISERROR(SEARCH("failed",A3)))</formula>
    </cfRule>
  </conditionalFormatting>
  <conditionalFormatting sqref="D3:D366">
    <cfRule type="containsText" dxfId="11" priority="9" operator="containsText" text="canceled">
      <formula>NOT(ISERROR(SEARCH("canceled",D3)))</formula>
    </cfRule>
    <cfRule type="containsText" dxfId="10" priority="10" operator="containsText" text="live">
      <formula>NOT(ISERROR(SEARCH("live",D3)))</formula>
    </cfRule>
    <cfRule type="containsText" dxfId="9" priority="11" operator="containsText" text="successful">
      <formula>NOT(ISERROR(SEARCH("successful",D3)))</formula>
    </cfRule>
    <cfRule type="containsText" dxfId="8" priority="12" operator="containsText" text="failed">
      <formula>NOT(ISERROR(SEARCH("failed",D3)))</formula>
    </cfRule>
  </conditionalFormatting>
  <conditionalFormatting sqref="G4:H4">
    <cfRule type="containsText" dxfId="7" priority="5" operator="containsText" text="canceled">
      <formula>NOT(ISERROR(SEARCH("canceled",G4)))</formula>
    </cfRule>
    <cfRule type="containsText" dxfId="6" priority="6" operator="containsText" text="live">
      <formula>NOT(ISERROR(SEARCH("live",G4)))</formula>
    </cfRule>
    <cfRule type="containsText" dxfId="5" priority="7" operator="containsText" text="successful">
      <formula>NOT(ISERROR(SEARCH("successful",G4)))</formula>
    </cfRule>
    <cfRule type="containsText" dxfId="4" priority="8" operator="containsText" text="failed">
      <formula>NOT(ISERROR(SEARCH("failed",G4)))</formula>
    </cfRule>
  </conditionalFormatting>
  <conditionalFormatting sqref="G5:H5">
    <cfRule type="containsText" dxfId="3" priority="1" operator="containsText" text="canceled">
      <formula>NOT(ISERROR(SEARCH("canceled",G5)))</formula>
    </cfRule>
    <cfRule type="containsText" dxfId="2" priority="2" operator="containsText" text="live">
      <formula>NOT(ISERROR(SEARCH("live",G5)))</formula>
    </cfRule>
    <cfRule type="containsText" dxfId="1" priority="3" operator="containsText" text="successful">
      <formula>NOT(ISERROR(SEARCH("successful",G5)))</formula>
    </cfRule>
    <cfRule type="containsText" dxfId="0" priority="4" operator="containsText" text="failed">
      <formula>NOT(ISERROR(SEARCH("failed",G5)))</formula>
    </cfRule>
  </conditionalFormatting>
  <pageMargins left="0.7" right="0.7" top="0.75" bottom="0.75" header="0.3" footer="0.3"/>
  <pageSetup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Table_1</vt:lpstr>
      <vt:lpstr>Table_2</vt:lpstr>
      <vt:lpstr>Table_3</vt:lpstr>
      <vt:lpstr>Goal_Analysis</vt:lpstr>
      <vt:lpstr>Statistics_Table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Romy Montalva</cp:lastModifiedBy>
  <dcterms:created xsi:type="dcterms:W3CDTF">2021-09-29T18:52:28Z</dcterms:created>
  <dcterms:modified xsi:type="dcterms:W3CDTF">2022-12-23T07:03:58Z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a8ce42-0a38-4038-af78-0463c9adb574_Enabled">
    <vt:lpwstr>true</vt:lpwstr>
  </property>
  <property fmtid="{D5CDD505-2E9C-101B-9397-08002B2CF9AE}" pid="3" name="MSIP_Label_cea8ce42-0a38-4038-af78-0463c9adb574_SetDate">
    <vt:lpwstr>2022-12-19T14:36:18Z</vt:lpwstr>
  </property>
  <property fmtid="{D5CDD505-2E9C-101B-9397-08002B2CF9AE}" pid="4" name="MSIP_Label_cea8ce42-0a38-4038-af78-0463c9adb574_Method">
    <vt:lpwstr>Standard</vt:lpwstr>
  </property>
  <property fmtid="{D5CDD505-2E9C-101B-9397-08002B2CF9AE}" pid="5" name="MSIP_Label_cea8ce42-0a38-4038-af78-0463c9adb574_Name">
    <vt:lpwstr>cea8ce42-0a38-4038-af78-0463c9adb574</vt:lpwstr>
  </property>
  <property fmtid="{D5CDD505-2E9C-101B-9397-08002B2CF9AE}" pid="6" name="MSIP_Label_cea8ce42-0a38-4038-af78-0463c9adb574_SiteId">
    <vt:lpwstr>5d25c963-07db-4627-9db3-720b2ff89865</vt:lpwstr>
  </property>
  <property fmtid="{D5CDD505-2E9C-101B-9397-08002B2CF9AE}" pid="7" name="MSIP_Label_cea8ce42-0a38-4038-af78-0463c9adb574_ActionId">
    <vt:lpwstr>43f10413-f01e-4d75-aafd-d273d51cf876</vt:lpwstr>
  </property>
  <property fmtid="{D5CDD505-2E9C-101B-9397-08002B2CF9AE}" pid="8" name="MSIP_Label_cea8ce42-0a38-4038-af78-0463c9adb574_ContentBits">
    <vt:lpwstr>0</vt:lpwstr>
  </property>
</Properties>
</file>