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<sst xmlns="http://schemas.openxmlformats.org/spreadsheetml/2006/main" count="255" uniqueCount="88">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</sst>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COUNTIF(assign!$A$1:$A$526,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49</v>
      </c>
      <c r="B1" s="8" t="s">
        <v>50</v>
      </c>
      <c r="C1" s="8" t="s">
        <v>51</v>
      </c>
      <c r="D1" s="27" t="s">
        <v>52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53</v>
      </c>
      <c r="D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50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7" t="s">
        <v>60</v>
      </c>
      <c r="K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62</v>
      </c>
      <c r="H2" s="13" t="s">
        <v>63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64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7" t="s">
        <v>60</v>
      </c>
      <c r="K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65</v>
      </c>
      <c r="H2" s="13" t="s">
        <v>66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67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59</v>
      </c>
      <c r="H1" s="27" t="s">
        <v>60</v>
      </c>
      <c r="I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68</v>
      </c>
      <c r="B1" s="8" t="s">
        <v>54</v>
      </c>
      <c r="C1" s="8" t="s">
        <v>55</v>
      </c>
      <c r="D1" s="8" t="s">
        <v>56</v>
      </c>
      <c r="E1" s="8" t="s">
        <v>69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73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74</v>
      </c>
      <c r="G1" s="8" t="s">
        <v>75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76</v>
      </c>
      <c r="F2" s="6" t="s">
        <v>77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78</v>
      </c>
      <c r="B1" s="8" t="s">
        <v>54</v>
      </c>
      <c r="C1" s="8" t="s">
        <v>55</v>
      </c>
      <c r="D1" s="8" t="s">
        <v>56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85</v>
      </c>
      <c r="F2" s="13" t="s">
        <v>63</v>
      </c>
      <c r="G2" s="6" t="n">
        <v>0.2</v>
      </c>
      <c r="H2" s="6" t="s">
        <v>86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87</v>
      </c>
      <c r="B1" s="8" t="s">
        <v>54</v>
      </c>
      <c r="C1" s="8" t="s">
        <v>55</v>
      </c>
      <c r="D1" s="8" t="s">
        <v>56</v>
      </c>
      <c r="E1" s="8" t="s">
        <v>59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10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0.15625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COUNTIF(assign!$B$1:$B$528,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2" t="b">
        <f aca="false">COUNTIF(assign!$B$1:$B$528,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10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0.0826446280991736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COUNTIF(assign!$B$1:$B$528,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COUNTIF(assign!$B$1:$B$528,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45813</v>
      </c>
      <c r="D6" s="1" t="n">
        <v>15</v>
      </c>
      <c r="E6" s="14" t="n">
        <f aca="false">C6 - B6 +1</f>
        <v>156</v>
      </c>
      <c r="F6" s="14" t="n">
        <f aca="false">NETWORKDAYS(B6, C6, holiday!A$2:A$500)</f>
        <v>110</v>
      </c>
      <c r="G6" s="15" t="n">
        <f aca="false">D6/F6</f>
        <v>0.136363636363636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COUNTIF(assign!$B$1:$B$528,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45814</v>
      </c>
      <c r="C7" s="13" t="n">
        <v>45844</v>
      </c>
      <c r="D7" s="1" t="n">
        <v>5</v>
      </c>
      <c r="E7" s="14" t="n">
        <f aca="false">C7 - B7 +1</f>
        <v>31</v>
      </c>
      <c r="F7" s="14" t="n">
        <f aca="false">NETWORKDAYS(B7, C7, holiday!A$2:A$500)</f>
        <v>21</v>
      </c>
      <c r="G7" s="15" t="n">
        <f aca="false">D7/F7</f>
        <v>0.238095238095238</v>
      </c>
      <c r="H7" s="16" t="n">
        <f aca="false">_xlfn.FLOOR.MATH(G7, 0.25)</f>
        <v>0</v>
      </c>
      <c r="I7" s="16" t="n">
        <f aca="false">H7 + 0.25</f>
        <v>0.25</v>
      </c>
      <c r="J7" s="2" t="b">
        <f aca="false">COUNTIF(assign!$B$1:$B$528,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45713</v>
      </c>
      <c r="D8" s="1" t="n">
        <v>5</v>
      </c>
      <c r="E8" s="14" t="n">
        <f aca="false">C8 - B8 +1</f>
        <v>56</v>
      </c>
      <c r="F8" s="14" t="n">
        <f aca="false">NETWORKDAYS(B8, C8, holiday!A$2:A$500)</f>
        <v>39</v>
      </c>
      <c r="G8" s="15" t="n">
        <f aca="false">D8/F8</f>
        <v>0.128205128205128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COUNTIF(assign!$B$1:$B$528,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45714</v>
      </c>
      <c r="C9" s="13" t="n">
        <v>45759</v>
      </c>
      <c r="D9" s="1" t="n">
        <v>5</v>
      </c>
      <c r="E9" s="14" t="n">
        <f aca="false">C9 - B9 +1</f>
        <v>46</v>
      </c>
      <c r="F9" s="14" t="n">
        <f aca="false">NETWORKDAYS(B9, C9, holiday!A$2:A$500)</f>
        <v>33</v>
      </c>
      <c r="G9" s="15" t="n">
        <f aca="false">D9/F9</f>
        <v>0.151515151515152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COUNTIF(assign!$B$1:$B$528,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v>45731</v>
      </c>
      <c r="D10" s="1" t="n">
        <v>5</v>
      </c>
      <c r="E10" s="14" t="n">
        <f aca="false">C10 - B10 +1</f>
        <v>74</v>
      </c>
      <c r="F10" s="14" t="n">
        <f aca="false">NETWORKDAYS(B10, C10, holiday!A$2:A$500)</f>
        <v>52</v>
      </c>
      <c r="G10" s="15" t="n">
        <f aca="false">D10/F10</f>
        <v>0.0961538461538462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COUNTIF(assign!$B$1:$B$528,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45749</v>
      </c>
      <c r="C11" s="13" t="n">
        <f aca="false">B11+45</f>
        <v>45794</v>
      </c>
      <c r="D11" s="1" t="n">
        <v>8</v>
      </c>
      <c r="E11" s="14" t="n">
        <f aca="false">C11 - B11 +1</f>
        <v>46</v>
      </c>
      <c r="F11" s="14" t="n">
        <f aca="false">NETWORKDAYS(B11, C11, holiday!A$2:A$500)</f>
        <v>32</v>
      </c>
      <c r="G11" s="15" t="n">
        <f aca="false">D11/F11</f>
        <v>0.25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COUNTIF(assign!$B$1:$B$528,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v>45789</v>
      </c>
      <c r="D12" s="1" t="n">
        <v>10</v>
      </c>
      <c r="E12" s="14" t="n">
        <f aca="false">C12 - B12 +1</f>
        <v>132</v>
      </c>
      <c r="F12" s="14" t="n">
        <f aca="false">NETWORKDAYS(B12, C12, holiday!A$2:A$500)</f>
        <v>92</v>
      </c>
      <c r="G12" s="15" t="n">
        <f aca="false">D12/F12</f>
        <v>0.108695652173913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COUNTIF(assign!$B$1:$B$528,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45790</v>
      </c>
      <c r="C13" s="13" t="n">
        <v>45835</v>
      </c>
      <c r="D13" s="1" t="n">
        <v>8</v>
      </c>
      <c r="E13" s="14" t="n">
        <f aca="false">C13 - B13 +1</f>
        <v>46</v>
      </c>
      <c r="F13" s="14" t="n">
        <f aca="false">NETWORKDAYS(B13, C13, holiday!A$2:A$500)</f>
        <v>34</v>
      </c>
      <c r="G13" s="15" t="n">
        <f aca="false">D13/F13</f>
        <v>0.235294117647059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COUNTIF(assign!$B$1:$B$528,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45717</v>
      </c>
      <c r="C14" s="13" t="n">
        <v>45740</v>
      </c>
      <c r="D14" s="1" t="n">
        <v>15</v>
      </c>
      <c r="E14" s="14" t="n">
        <f aca="false">C14 - B14 +1</f>
        <v>24</v>
      </c>
      <c r="F14" s="14" t="n">
        <f aca="false">NETWORKDAYS(B14, C14, holiday!A$2:A$500)</f>
        <v>16</v>
      </c>
      <c r="G14" s="15" t="n">
        <f aca="false">D14/F14</f>
        <v>0.9375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COUNTIF(assign!$B$1:$B$528,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45741</v>
      </c>
      <c r="C15" s="13" t="n">
        <v>45870</v>
      </c>
      <c r="D15" s="1" t="n">
        <v>10</v>
      </c>
      <c r="E15" s="14" t="n">
        <f aca="false">C15 - B15 +1</f>
        <v>130</v>
      </c>
      <c r="F15" s="14" t="n">
        <f aca="false">NETWORKDAYS(B15, C15, holiday!A$2:A$500)</f>
        <v>93</v>
      </c>
      <c r="G15" s="15" t="n">
        <f aca="false">D15/F15</f>
        <v>0.10752688172043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COUNTIF(assign!$B$1:$B$528,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45871</v>
      </c>
      <c r="C16" s="13" t="n">
        <v>45916</v>
      </c>
      <c r="D16" s="1" t="n">
        <v>5</v>
      </c>
      <c r="E16" s="14" t="n">
        <f aca="false">C16 - B16 +1</f>
        <v>46</v>
      </c>
      <c r="F16" s="14" t="n">
        <f aca="false">NETWORKDAYS(B16, C16, holiday!A$2:A$500)</f>
        <v>32</v>
      </c>
      <c r="G16" s="15" t="n">
        <f aca="false">D16/F16</f>
        <v>0.15625</v>
      </c>
      <c r="H16" s="16" t="n">
        <f aca="false">_xlfn.FLOOR.MATH(G16, 0.25)</f>
        <v>0</v>
      </c>
      <c r="I16" s="16" t="n">
        <f aca="false">H16 + 0.25</f>
        <v>0.25</v>
      </c>
      <c r="J16" s="2" t="b">
        <f aca="false">COUNTIF(assign!$B$1:$B$528,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45737</v>
      </c>
      <c r="C17" s="13" t="n">
        <v>45766</v>
      </c>
      <c r="D17" s="1" t="n">
        <v>36</v>
      </c>
      <c r="E17" s="14" t="n">
        <f aca="false">C17 - B17 +1</f>
        <v>30</v>
      </c>
      <c r="F17" s="14" t="n">
        <f aca="false">NETWORKDAYS(B17, C17, holiday!A$2:A$500)</f>
        <v>21</v>
      </c>
      <c r="G17" s="15" t="n">
        <f aca="false">D17/F17</f>
        <v>1.71428571428571</v>
      </c>
      <c r="H17" s="16" t="n">
        <f aca="false">_xlfn.FLOOR.MATH(G17, 0.25)</f>
        <v>1.5</v>
      </c>
      <c r="I17" s="16" t="n">
        <f aca="false">H17 + 0.25</f>
        <v>1.75</v>
      </c>
      <c r="J17" s="2" t="b">
        <f aca="false">COUNTIF(assign!$B$1:$B$528,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45767</v>
      </c>
      <c r="C18" s="13" t="n">
        <v>45962</v>
      </c>
      <c r="D18" s="1" t="n">
        <v>10</v>
      </c>
      <c r="E18" s="14" t="n">
        <f aca="false">C18 - B18 +1</f>
        <v>196</v>
      </c>
      <c r="F18" s="14" t="n">
        <f aca="false">NETWORKDAYS(B18, C18, holiday!A$2:A$500)</f>
        <v>139</v>
      </c>
      <c r="G18" s="15" t="n">
        <f aca="false">D18/F18</f>
        <v>0.0719424460431655</v>
      </c>
      <c r="H18" s="16" t="n">
        <f aca="false">_xlfn.FLOOR.MATH(G18, 0.25)</f>
        <v>0</v>
      </c>
      <c r="I18" s="16" t="n">
        <f aca="false">H18 + 0.25</f>
        <v>0.25</v>
      </c>
      <c r="J18" s="2" t="b">
        <f aca="false">COUNTIF(assign!$B$1:$B$528,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v>45963</v>
      </c>
      <c r="C19" s="13" t="n">
        <v>45991</v>
      </c>
      <c r="D19" s="1" t="n">
        <v>5</v>
      </c>
      <c r="E19" s="14" t="n">
        <f aca="false">C19 - B19 +1</f>
        <v>29</v>
      </c>
      <c r="F19" s="14" t="n">
        <f aca="false">NETWORKDAYS(B19, C19, holiday!A$2:A$500)</f>
        <v>20</v>
      </c>
      <c r="G19" s="15" t="n">
        <f aca="false">D19/F19</f>
        <v>0.25</v>
      </c>
      <c r="H19" s="16" t="n">
        <f aca="false">_xlfn.FLOOR.MATH(G19, 0.25)</f>
        <v>0.25</v>
      </c>
      <c r="I19" s="16" t="n">
        <f aca="false">H19 + 0.25</f>
        <v>0.5</v>
      </c>
      <c r="J19" s="2" t="b">
        <f aca="false">COUNTIF(assign!$B$1:$B$528,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13" t="n">
        <f aca="false">B17</f>
        <v>45737</v>
      </c>
      <c r="C20" s="13" t="n">
        <f aca="false">C17</f>
        <v>45766</v>
      </c>
      <c r="D20" s="1" t="n">
        <v>15</v>
      </c>
      <c r="E20" s="14" t="n">
        <f aca="false">C20 - B20 +1</f>
        <v>30</v>
      </c>
      <c r="F20" s="14" t="n">
        <f aca="false">NETWORKDAYS(B20, C20, holiday!A$2:A$500)</f>
        <v>21</v>
      </c>
      <c r="G20" s="15" t="n">
        <f aca="false">D20/F20</f>
        <v>0.714285714285714</v>
      </c>
      <c r="H20" s="16" t="n">
        <f aca="false">_xlfn.FLOOR.MATH(G20, 0.25)</f>
        <v>0.5</v>
      </c>
      <c r="I20" s="16" t="n">
        <f aca="false">H20 + 0.25</f>
        <v>0.75</v>
      </c>
      <c r="J20" s="2" t="b">
        <f aca="false">COUNTIF(assign!$B$1:$B$528,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13" t="n">
        <f aca="false">C20+1</f>
        <v>45767</v>
      </c>
      <c r="C21" s="13" t="n">
        <f aca="false">C18</f>
        <v>45962</v>
      </c>
      <c r="D21" s="1" t="n">
        <v>10</v>
      </c>
      <c r="E21" s="14" t="n">
        <f aca="false">C21 - B21 +1</f>
        <v>196</v>
      </c>
      <c r="F21" s="14" t="n">
        <f aca="false">NETWORKDAYS(B21, C21, holiday!A$2:A$500)</f>
        <v>139</v>
      </c>
      <c r="G21" s="15" t="n">
        <f aca="false">D21/F21</f>
        <v>0.0719424460431655</v>
      </c>
      <c r="H21" s="16" t="n">
        <f aca="false">_xlfn.FLOOR.MATH(G21, 0.25)</f>
        <v>0</v>
      </c>
      <c r="I21" s="16" t="n">
        <f aca="false">H21 + 0.25</f>
        <v>0.25</v>
      </c>
      <c r="J21" s="2" t="b">
        <f aca="false">COUNTIF(assign!$B$1:$B$528,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32</v>
      </c>
      <c r="B22" s="13" t="n">
        <f aca="false">C21+1</f>
        <v>45963</v>
      </c>
      <c r="C22" s="13" t="n">
        <f aca="false">C19</f>
        <v>45991</v>
      </c>
      <c r="D22" s="1" t="n">
        <v>5</v>
      </c>
      <c r="E22" s="14" t="n">
        <f aca="false">C22 - B22 +1</f>
        <v>29</v>
      </c>
      <c r="F22" s="14" t="n">
        <f aca="false">NETWORKDAYS(B22, C22, holiday!A$2:A$500)</f>
        <v>20</v>
      </c>
      <c r="G22" s="15" t="n">
        <f aca="false">D22/F22</f>
        <v>0.25</v>
      </c>
      <c r="H22" s="16" t="n">
        <f aca="false">_xlfn.FLOOR.MATH(G22, 0.25)</f>
        <v>0.25</v>
      </c>
      <c r="I22" s="16" t="n">
        <f aca="false">H22 + 0.25</f>
        <v>0.5</v>
      </c>
      <c r="J22" s="2" t="b">
        <f aca="false">COUNTIF(assign!$B$1:$B$528,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4" t="b">
        <f aca="false">AND(C2:C591)</f>
        <v>1</v>
      </c>
      <c r="D1" s="4" t="b">
        <f aca="false">AND(D2:D591)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COUNTIF(expert!$A$2:$A$954, A18) &gt; 0</f>
        <v>1</v>
      </c>
      <c r="D18" s="17" t="n">
        <f aca="false">COUNTIF(task!$A$2:$A$607,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COUNTIF(expert!$A$2:$A$954, A19) &gt; 0</f>
        <v>1</v>
      </c>
      <c r="D19" s="17" t="n">
        <f aca="false">COUNTIF(task!$A$2:$A$607,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7" t="n">
        <f aca="false">COUNTIF(expert!$A$2:$A$954, A20) &gt; 0</f>
        <v>1</v>
      </c>
      <c r="D20" s="17" t="n">
        <f aca="false">COUNTIF(task!$A$2:$A$607, B20) &gt; 0</f>
        <v>1</v>
      </c>
    </row>
    <row r="21" customFormat="false" ht="12.75" hidden="false" customHeight="false" outlineLevel="0" collapsed="false">
      <c r="A21" s="1" t="s">
        <v>2</v>
      </c>
      <c r="B21" s="1" t="s">
        <v>32</v>
      </c>
      <c r="C21" s="17" t="n">
        <f aca="false">COUNTIF(expert!$A$2:$A$954, A21) &gt; 0</f>
        <v>1</v>
      </c>
      <c r="D21" s="17" t="n">
        <f aca="false">COUNTIF(task!$A$2:$A$607, B21) &gt; 0</f>
        <v>1</v>
      </c>
    </row>
    <row r="22" customFormat="false" ht="12.75" hidden="false" customHeight="false" outlineLevel="0" collapsed="false">
      <c r="A22" s="1" t="s">
        <v>2</v>
      </c>
      <c r="B22" s="1" t="s">
        <v>31</v>
      </c>
      <c r="C22" s="17" t="n">
        <f aca="false">COUNTIF(expert!$A$2:$A$954, A22) &gt; 0</f>
        <v>1</v>
      </c>
      <c r="D22" s="17" t="n">
        <f aca="false">COUNTIF(task!$A$2:$A$607,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9" t="n">
        <v>0</v>
      </c>
      <c r="F2" s="19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9" t="n">
        <v>0</v>
      </c>
      <c r="F3" s="19" t="n"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9" t="n">
        <v>0</v>
      </c>
      <c r="F4" s="19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9" t="n">
        <v>0</v>
      </c>
      <c r="F5" s="19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45813</v>
      </c>
      <c r="E6" s="19" t="n">
        <v>0</v>
      </c>
      <c r="F6" s="19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45814</v>
      </c>
      <c r="D7" s="13" t="n">
        <v>45844</v>
      </c>
      <c r="E7" s="19" t="n">
        <v>0</v>
      </c>
      <c r="F7" s="19" t="n">
        <v>0.25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45713</v>
      </c>
      <c r="E8" s="19" t="n">
        <v>0</v>
      </c>
      <c r="F8" s="19" t="n">
        <v>0.25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45714</v>
      </c>
      <c r="D9" s="13" t="n">
        <v>45759</v>
      </c>
      <c r="E9" s="19" t="n">
        <v>0</v>
      </c>
      <c r="F9" s="19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45731</v>
      </c>
      <c r="E10" s="19" t="n">
        <v>0</v>
      </c>
      <c r="F10" s="19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45749</v>
      </c>
      <c r="D11" s="13" t="n">
        <f aca="false">C11+45</f>
        <v>45794</v>
      </c>
      <c r="E11" s="19" t="n">
        <v>0.25</v>
      </c>
      <c r="F11" s="19" t="n">
        <v>0.5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45789</v>
      </c>
      <c r="E12" s="19" t="n">
        <v>0</v>
      </c>
      <c r="F12" s="19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45790</v>
      </c>
      <c r="D13" s="13" t="n">
        <v>45835</v>
      </c>
      <c r="E13" s="19" t="n">
        <v>0</v>
      </c>
      <c r="F13" s="19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45717</v>
      </c>
      <c r="D14" s="13" t="n">
        <v>45740</v>
      </c>
      <c r="E14" s="19" t="n">
        <v>0.75</v>
      </c>
      <c r="F14" s="19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45741</v>
      </c>
      <c r="D15" s="13" t="n">
        <v>45870</v>
      </c>
      <c r="E15" s="19" t="n">
        <v>0</v>
      </c>
      <c r="F15" s="19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45871</v>
      </c>
      <c r="D16" s="13" t="n">
        <v>45916</v>
      </c>
      <c r="E16" s="19" t="n">
        <v>0</v>
      </c>
      <c r="F16" s="19" t="n">
        <v>0.25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45737</v>
      </c>
      <c r="D17" s="13" t="n">
        <v>45766</v>
      </c>
      <c r="E17" s="19" t="n">
        <v>1.5</v>
      </c>
      <c r="F17" s="19" t="n">
        <v>1.75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45767</v>
      </c>
      <c r="D18" s="13" t="n">
        <v>45962</v>
      </c>
      <c r="E18" s="19" t="n">
        <v>0</v>
      </c>
      <c r="F18" s="19" t="n">
        <v>0.25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3" t="n">
        <v>45963</v>
      </c>
      <c r="D19" s="13" t="n">
        <v>45991</v>
      </c>
      <c r="E19" s="19" t="n">
        <v>0.25</v>
      </c>
      <c r="F19" s="19" t="n">
        <v>0.5</v>
      </c>
      <c r="G19" s="2" t="b">
        <f aca="false">COUNTIF(expert!$A$2:$A$954, A19) &gt; 0</f>
        <v>1</v>
      </c>
      <c r="H19" s="2" t="b">
        <f aca="false">COUNTIF(task!$A$2:$A$629,B19)&gt;0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3" t="n">
        <f aca="false">C17</f>
        <v>45737</v>
      </c>
      <c r="D20" s="13" t="n">
        <f aca="false">D17</f>
        <v>45766</v>
      </c>
      <c r="E20" s="19" t="n">
        <v>0.5</v>
      </c>
      <c r="F20" s="19" t="n">
        <v>0.75</v>
      </c>
      <c r="G20" s="2" t="b">
        <f aca="false">COUNTIF(expert!$A$2:$A$954, A20) &gt; 0</f>
        <v>1</v>
      </c>
      <c r="H20" s="2" t="b">
        <f aca="false">COUNTIF(task!$A$2:$A$629,B20)&gt;0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31</v>
      </c>
      <c r="C21" s="13" t="n">
        <f aca="false">D20+1</f>
        <v>45767</v>
      </c>
      <c r="D21" s="13" t="n">
        <f aca="false">D18</f>
        <v>45962</v>
      </c>
      <c r="E21" s="19" t="n">
        <v>0</v>
      </c>
      <c r="F21" s="19" t="n">
        <v>0.25</v>
      </c>
      <c r="G21" s="2" t="b">
        <f aca="false">COUNTIF(expert!$A$2:$A$954, A21) &gt; 0</f>
        <v>1</v>
      </c>
      <c r="H21" s="2" t="b">
        <f aca="false">COUNTIF(task!$A$2:$A$629,B21)&gt;0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32</v>
      </c>
      <c r="C22" s="13" t="n">
        <f aca="false">D21+1</f>
        <v>45963</v>
      </c>
      <c r="D22" s="13" t="n">
        <f aca="false">D19</f>
        <v>45991</v>
      </c>
      <c r="E22" s="19" t="n">
        <v>0.25</v>
      </c>
      <c r="F22" s="19" t="n">
        <v>0.5</v>
      </c>
      <c r="G22" s="2" t="b">
        <f aca="false">COUNTIF(expert!$A$2:$A$954, A22) &gt; 0</f>
        <v>1</v>
      </c>
      <c r="H22" s="2" t="b">
        <f aca="false">COUNTIF(task!$A$2:$A$629,B22)&gt;0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35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36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37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38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39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40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41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42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33</v>
      </c>
      <c r="B1" s="18" t="s">
        <v>47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40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41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42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2025-02-03T08:29:36Z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