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<sst xmlns="http://schemas.openxmlformats.org/spreadsheetml/2006/main" count="158" uniqueCount="79">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</sst>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H1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H12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37</v>
      </c>
      <c r="B1" s="14" t="s">
        <v>38</v>
      </c>
      <c r="C1" s="14" t="s">
        <v>39</v>
      </c>
      <c r="D1" s="14" t="s">
        <v>40</v>
      </c>
      <c r="E1" s="33" t="s">
        <v>41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42</v>
      </c>
      <c r="D2" s="8" t="s">
        <v>43</v>
      </c>
      <c r="E2" s="34" t="n">
        <f aca="false">MAX(MAX(period!C2:C898),MAX(task!C2:C876))</f>
        <v>46081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H12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44</v>
      </c>
      <c r="B1" s="14" t="s">
        <v>45</v>
      </c>
      <c r="C1" s="14" t="s">
        <v>46</v>
      </c>
      <c r="D1" s="14" t="s">
        <v>47</v>
      </c>
      <c r="E1" s="14" t="s">
        <v>4</v>
      </c>
      <c r="F1" s="14" t="s">
        <v>5</v>
      </c>
      <c r="G1" s="33" t="s">
        <v>48</v>
      </c>
      <c r="H1" s="33" t="s">
        <v>49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46081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H1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38</v>
      </c>
      <c r="B1" s="14" t="s">
        <v>50</v>
      </c>
      <c r="C1" s="14" t="s">
        <v>51</v>
      </c>
      <c r="D1" s="14" t="s">
        <v>52</v>
      </c>
    </row>
    <row r="2" customFormat="false" ht="12.75" hidden="false" customHeight="false" outlineLevel="0" collapsed="false">
      <c r="B2" s="7" t="s">
        <v>53</v>
      </c>
      <c r="C2" s="7" t="s">
        <v>54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H1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55</v>
      </c>
      <c r="B1" s="14" t="s">
        <v>50</v>
      </c>
      <c r="C1" s="14" t="s">
        <v>51</v>
      </c>
      <c r="D1" s="14" t="s">
        <v>52</v>
      </c>
    </row>
    <row r="2" customFormat="false" ht="12.75" hidden="false" customHeight="false" outlineLevel="0" collapsed="false">
      <c r="B2" s="7" t="s">
        <v>56</v>
      </c>
      <c r="C2" s="7" t="s">
        <v>57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H1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58</v>
      </c>
      <c r="B1" s="14" t="s">
        <v>52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H1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59</v>
      </c>
      <c r="B1" s="14" t="s">
        <v>60</v>
      </c>
      <c r="C1" s="14" t="s">
        <v>61</v>
      </c>
      <c r="D1" s="14" t="s">
        <v>62</v>
      </c>
    </row>
    <row r="2" customFormat="false" ht="12.75" hidden="false" customHeight="false" outlineLevel="0" collapsed="false">
      <c r="B2" s="7" t="s">
        <v>63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H1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64</v>
      </c>
      <c r="B1" s="14" t="s">
        <v>50</v>
      </c>
      <c r="C1" s="14" t="s">
        <v>65</v>
      </c>
      <c r="D1" s="14" t="s">
        <v>66</v>
      </c>
    </row>
    <row r="2" customFormat="false" ht="12.75" hidden="false" customHeight="false" outlineLevel="0" collapsed="false">
      <c r="B2" s="7" t="s">
        <v>67</v>
      </c>
      <c r="C2" s="8" t="s">
        <v>68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H1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69</v>
      </c>
      <c r="B1" s="14" t="s">
        <v>70</v>
      </c>
      <c r="C1" s="14" t="s">
        <v>71</v>
      </c>
      <c r="D1" s="14" t="s">
        <v>72</v>
      </c>
      <c r="E1" s="14" t="s">
        <v>73</v>
      </c>
      <c r="F1" s="14" t="s">
        <v>74</v>
      </c>
      <c r="G1" s="14" t="s">
        <v>75</v>
      </c>
    </row>
    <row r="2" customFormat="false" ht="12.75" hidden="false" customHeight="false" outlineLevel="0" collapsed="false">
      <c r="B2" s="7" t="s">
        <v>76</v>
      </c>
      <c r="C2" s="7" t="s">
        <v>54</v>
      </c>
      <c r="D2" s="8" t="n">
        <v>0.2</v>
      </c>
      <c r="E2" s="8" t="s">
        <v>77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H1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78</v>
      </c>
      <c r="B1" s="14" t="s">
        <v>52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46039</v>
      </c>
      <c r="C2" s="7" t="n">
        <v>46073</v>
      </c>
      <c r="D2" s="1" t="n">
        <v>47</v>
      </c>
      <c r="E2" s="19" t="n">
        <f aca="false">C2 - B2 +1</f>
        <v>35</v>
      </c>
      <c r="F2" s="19" t="n">
        <f aca="false">NETWORKDAYS(B2, C2, holiday!A$2:A$500)</f>
        <v>25</v>
      </c>
      <c r="G2" s="20" t="n">
        <f aca="false">D2/F2</f>
        <v>1.88</v>
      </c>
      <c r="H2" s="21" t="n">
        <v>0</v>
      </c>
      <c r="I2" s="21" t="n">
        <f aca="false">_xlfn.FLOOR.MATH(G2, 0.25) + 0.25</f>
        <v>2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45915</v>
      </c>
      <c r="C3" s="7" t="n">
        <v>45931</v>
      </c>
      <c r="D3" s="1" t="n">
        <v>17</v>
      </c>
      <c r="E3" s="19" t="n">
        <f aca="false">C3 - B3 +1</f>
        <v>17</v>
      </c>
      <c r="F3" s="19" t="n">
        <f aca="false">NETWORKDAYS(B3, C3, holiday!A$2:A$500)</f>
        <v>13</v>
      </c>
      <c r="G3" s="20" t="n">
        <f aca="false">D3/F3</f>
        <v>1.30769230769231</v>
      </c>
      <c r="H3" s="21" t="n">
        <v>0</v>
      </c>
      <c r="I3" s="21" t="n">
        <f aca="false">_xlfn.FLOOR.MATH(G3, 0.25) + 0.25</f>
        <v>1.5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45761</v>
      </c>
      <c r="C4" s="7" t="n">
        <v>45958</v>
      </c>
      <c r="D4" s="1" t="n">
        <v>90</v>
      </c>
      <c r="E4" s="19" t="n">
        <f aca="false">C4 - B4 +1</f>
        <v>198</v>
      </c>
      <c r="F4" s="19" t="n">
        <f aca="false">NETWORKDAYS(B4, C4, holiday!A$2:A$500)</f>
        <v>142</v>
      </c>
      <c r="G4" s="20" t="n">
        <f aca="false">D4/F4</f>
        <v>0.633802816901409</v>
      </c>
      <c r="H4" s="21" t="n">
        <v>0</v>
      </c>
      <c r="I4" s="21" t="n">
        <f aca="false">_xlfn.FLOOR.MATH(G4, 0.25)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45923</v>
      </c>
      <c r="C5" s="7" t="n">
        <v>45941</v>
      </c>
      <c r="D5" s="1" t="n">
        <v>4</v>
      </c>
      <c r="E5" s="19" t="n">
        <f aca="false">C5 - B5 +1</f>
        <v>19</v>
      </c>
      <c r="F5" s="19" t="n">
        <f aca="false">NETWORKDAYS(B5, C5, holiday!A$2:A$500)</f>
        <v>14</v>
      </c>
      <c r="G5" s="20" t="n">
        <f aca="false">D5/F5</f>
        <v>0.285714285714286</v>
      </c>
      <c r="H5" s="21" t="n">
        <v>0</v>
      </c>
      <c r="I5" s="21" t="n">
        <f aca="false">_xlfn.FLOOR.MATH(G5, 0.25) + 0.25</f>
        <v>0.5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45763</v>
      </c>
      <c r="C6" s="7" t="n">
        <v>45838</v>
      </c>
      <c r="D6" s="1" t="n">
        <v>97</v>
      </c>
      <c r="E6" s="19" t="n">
        <f aca="false">C6 - B6 +1</f>
        <v>76</v>
      </c>
      <c r="F6" s="19" t="n">
        <f aca="false">NETWORKDAYS(B6, C6, holiday!A$2:A$500)</f>
        <v>54</v>
      </c>
      <c r="G6" s="20" t="n">
        <f aca="false">D6/F6</f>
        <v>1.7962962962963</v>
      </c>
      <c r="H6" s="21" t="n">
        <v>0</v>
      </c>
      <c r="I6" s="21" t="n">
        <f aca="false">_xlfn.FLOOR.MATH(G6, 0.25) + 0.25</f>
        <v>2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45743</v>
      </c>
      <c r="C7" s="7" t="n">
        <v>45902</v>
      </c>
      <c r="D7" s="1" t="n">
        <v>88</v>
      </c>
      <c r="E7" s="19" t="n">
        <f aca="false">C7 - B7 +1</f>
        <v>160</v>
      </c>
      <c r="F7" s="19" t="n">
        <f aca="false">NETWORKDAYS(B7, C7, holiday!A$2:A$500)</f>
        <v>114</v>
      </c>
      <c r="G7" s="20" t="n">
        <f aca="false">D7/F7</f>
        <v>0.771929824561404</v>
      </c>
      <c r="H7" s="21" t="n">
        <v>0</v>
      </c>
      <c r="I7" s="21" t="n">
        <f aca="false">_xlfn.FLOOR.MATH(G7, 0.25) + 0.25</f>
        <v>1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46068</v>
      </c>
      <c r="C8" s="7" t="n">
        <v>46081</v>
      </c>
      <c r="D8" s="1" t="n">
        <v>17</v>
      </c>
      <c r="E8" s="19" t="n">
        <f aca="false">C8 - B8 +1</f>
        <v>14</v>
      </c>
      <c r="F8" s="19" t="n">
        <f aca="false">NETWORKDAYS(B8, C8, holiday!A$2:A$500)</f>
        <v>10</v>
      </c>
      <c r="G8" s="20" t="n">
        <f aca="false">D8/F8</f>
        <v>1.7</v>
      </c>
      <c r="H8" s="21" t="n">
        <v>0</v>
      </c>
      <c r="I8" s="21" t="n">
        <f aca="false">_xlfn.FLOOR.MATH(G8, 0.25) + 0.25</f>
        <v>1.75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45727</v>
      </c>
      <c r="C9" s="7" t="n">
        <v>46024</v>
      </c>
      <c r="D9" s="1" t="n">
        <v>395</v>
      </c>
      <c r="E9" s="19" t="n">
        <f aca="false">C9 - B9 +1</f>
        <v>298</v>
      </c>
      <c r="F9" s="19" t="n">
        <f aca="false">NETWORKDAYS(B9, C9, holiday!A$2:A$500)</f>
        <v>214</v>
      </c>
      <c r="G9" s="20" t="n">
        <f aca="false">D9/F9</f>
        <v>1.84579439252336</v>
      </c>
      <c r="H9" s="21" t="n">
        <v>0</v>
      </c>
      <c r="I9" s="21" t="n">
        <f aca="false">_xlfn.FLOOR.MATH(G9, 0.25) + 0.25</f>
        <v>2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45821</v>
      </c>
      <c r="C10" s="7" t="n">
        <v>45956</v>
      </c>
      <c r="D10" s="1" t="n">
        <v>184</v>
      </c>
      <c r="E10" s="19" t="n">
        <f aca="false">C10 - B10 +1</f>
        <v>136</v>
      </c>
      <c r="F10" s="19" t="n">
        <f aca="false">NETWORKDAYS(B10, C10, holiday!A$2:A$500)</f>
        <v>96</v>
      </c>
      <c r="G10" s="20" t="n">
        <f aca="false">D10/F10</f>
        <v>1.91666666666667</v>
      </c>
      <c r="H10" s="21" t="n">
        <v>0</v>
      </c>
      <c r="I10" s="21" t="n">
        <f aca="false">_xlfn.FLOOR.MATH(G10, 0.25) + 0.25</f>
        <v>2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45828</v>
      </c>
      <c r="C11" s="7" t="n">
        <v>45874</v>
      </c>
      <c r="D11" s="1" t="n">
        <v>56</v>
      </c>
      <c r="E11" s="19" t="n">
        <f aca="false">C11 - B11 +1</f>
        <v>47</v>
      </c>
      <c r="F11" s="19" t="n">
        <f aca="false">NETWORKDAYS(B11, C11, holiday!A$2:A$500)</f>
        <v>33</v>
      </c>
      <c r="G11" s="20" t="n">
        <f aca="false">D11/F11</f>
        <v>1.6969696969697</v>
      </c>
      <c r="H11" s="21" t="n">
        <v>0</v>
      </c>
      <c r="I11" s="21" t="n">
        <f aca="false">_xlfn.FLOOR.MATH(G11, 0.25) + 0.25</f>
        <v>1.75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45894</v>
      </c>
      <c r="C12" s="7" t="n">
        <v>45996</v>
      </c>
      <c r="D12" s="1" t="n">
        <v>76</v>
      </c>
      <c r="E12" s="19" t="n">
        <f aca="false">C12 - B12 +1</f>
        <v>103</v>
      </c>
      <c r="F12" s="19" t="n">
        <f aca="false">NETWORKDAYS(B12, C12, holiday!A$2:A$500)</f>
        <v>75</v>
      </c>
      <c r="G12" s="20" t="n">
        <f aca="false">D12/F12</f>
        <v>1.01333333333333</v>
      </c>
      <c r="H12" s="21" t="n">
        <v>0</v>
      </c>
      <c r="I12" s="21" t="n">
        <f aca="false">_xlfn.FLOOR.MATH(G12, 0.25) + 0.25</f>
        <v>1.25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1" sqref="H12 A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12" t="s">
        <v>24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2" activeCellId="1" sqref="H12 E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23</v>
      </c>
      <c r="B1" s="12" t="s">
        <v>24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46039</v>
      </c>
      <c r="D2" s="26" t="n">
        <f aca="false">VLOOKUP(B2, task!A$2:I$300, 3, 0)</f>
        <v>46073</v>
      </c>
      <c r="E2" s="27" t="n">
        <f aca="false">VLOOKUP(B2, task!A$2:I$300, 8, 0)</f>
        <v>0</v>
      </c>
      <c r="F2" s="27" t="n">
        <f aca="false">VLOOKUP(B2, task!A$2:I$300, 9, 0)</f>
        <v>2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45915</v>
      </c>
      <c r="D3" s="26" t="n">
        <f aca="false">VLOOKUP(B3, task!A$2:I$300, 3, 0)</f>
        <v>45931</v>
      </c>
      <c r="E3" s="27" t="n">
        <f aca="false">VLOOKUP(B3, task!A$2:I$300, 8, 0)</f>
        <v>0</v>
      </c>
      <c r="F3" s="27" t="n">
        <f aca="false">VLOOKUP(B3, task!A$2:I$300, 9, 0)</f>
        <v>1.5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45761</v>
      </c>
      <c r="D4" s="26" t="n">
        <f aca="false">VLOOKUP(B4, task!A$2:I$300, 3, 0)</f>
        <v>45958</v>
      </c>
      <c r="E4" s="27" t="n">
        <f aca="false">VLOOKUP(B4, task!A$2:I$300, 8, 0)</f>
        <v>0</v>
      </c>
      <c r="F4" s="27" t="n">
        <f aca="false">VLOOKUP(B4, task!A$2:I$300, 9, 0)</f>
        <v>0.75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45923</v>
      </c>
      <c r="D5" s="26" t="n">
        <f aca="false">VLOOKUP(B5, task!A$2:I$300, 3, 0)</f>
        <v>45941</v>
      </c>
      <c r="E5" s="27" t="n">
        <f aca="false">VLOOKUP(B5, task!A$2:I$300, 8, 0)</f>
        <v>0</v>
      </c>
      <c r="F5" s="27" t="n">
        <f aca="false">VLOOKUP(B5, task!A$2:I$300, 9, 0)</f>
        <v>0.5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45763</v>
      </c>
      <c r="D6" s="26" t="n">
        <f aca="false">VLOOKUP(B6, task!A$2:I$300, 3, 0)</f>
        <v>45838</v>
      </c>
      <c r="E6" s="27" t="n">
        <f aca="false">VLOOKUP(B6, task!A$2:I$300, 8, 0)</f>
        <v>0</v>
      </c>
      <c r="F6" s="27" t="n">
        <f aca="false">VLOOKUP(B6, task!A$2:I$300, 9, 0)</f>
        <v>2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45743</v>
      </c>
      <c r="D7" s="26" t="n">
        <f aca="false">VLOOKUP(B7, task!A$2:I$300, 3, 0)</f>
        <v>45902</v>
      </c>
      <c r="E7" s="27" t="n">
        <f aca="false">VLOOKUP(B7, task!A$2:I$300, 8, 0)</f>
        <v>0</v>
      </c>
      <c r="F7" s="27" t="n">
        <f aca="false">VLOOKUP(B7, task!A$2:I$300, 9, 0)</f>
        <v>1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46068</v>
      </c>
      <c r="D8" s="26" t="n">
        <f aca="false">VLOOKUP(B8, task!A$2:I$300, 3, 0)</f>
        <v>46081</v>
      </c>
      <c r="E8" s="27" t="n">
        <f aca="false">VLOOKUP(B8, task!A$2:I$300, 8, 0)</f>
        <v>0</v>
      </c>
      <c r="F8" s="27" t="n">
        <f aca="false">VLOOKUP(B8, task!A$2:I$300, 9, 0)</f>
        <v>1.75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45727</v>
      </c>
      <c r="D9" s="26" t="n">
        <f aca="false">VLOOKUP(B9, task!A$2:I$300, 3, 0)</f>
        <v>46024</v>
      </c>
      <c r="E9" s="27" t="n">
        <f aca="false">VLOOKUP(B9, task!A$2:I$300, 8, 0)</f>
        <v>0</v>
      </c>
      <c r="F9" s="27" t="n">
        <f aca="false">VLOOKUP(B9, task!A$2:I$300, 9, 0)</f>
        <v>2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45821</v>
      </c>
      <c r="D10" s="26" t="n">
        <f aca="false">VLOOKUP(B10, task!A$2:I$300, 3, 0)</f>
        <v>45956</v>
      </c>
      <c r="E10" s="27" t="n">
        <f aca="false">VLOOKUP(B10, task!A$2:I$300, 8, 0)</f>
        <v>0</v>
      </c>
      <c r="F10" s="27" t="n">
        <f aca="false">VLOOKUP(B10, task!A$2:I$300, 9, 0)</f>
        <v>2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45828</v>
      </c>
      <c r="D11" s="26" t="n">
        <f aca="false">VLOOKUP(B11, task!A$2:I$300, 3, 0)</f>
        <v>45874</v>
      </c>
      <c r="E11" s="27" t="n">
        <f aca="false">VLOOKUP(B11, task!A$2:I$300, 8, 0)</f>
        <v>0</v>
      </c>
      <c r="F11" s="27" t="n">
        <f aca="false">VLOOKUP(B11, task!A$2:I$300, 9, 0)</f>
        <v>1.75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6" t="n">
        <f aca="false">VLOOKUP(B12, task!A$2:I$300, 2, 0)</f>
        <v>45894</v>
      </c>
      <c r="D12" s="26" t="n">
        <f aca="false">VLOOKUP(B12, task!A$2:I$300, 3, 0)</f>
        <v>45996</v>
      </c>
      <c r="E12" s="27" t="n">
        <f aca="false">VLOOKUP(B12, task!A$2:I$300, 8, 0)</f>
        <v>0</v>
      </c>
      <c r="F12" s="27" t="n">
        <f aca="false">VLOOKUP(B12, task!A$2:I$300, 9, 0)</f>
        <v>1.25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H1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23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H1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23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H1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25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26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27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28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29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30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31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32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33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34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H1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23</v>
      </c>
      <c r="B1" s="28" t="s">
        <v>35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25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H12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36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3754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2025-02-23T18:54:37Z</dcterms:modified>
  <cp:revision>603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