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<sst xmlns="http://schemas.openxmlformats.org/spreadsheetml/2006/main" count="205" uniqueCount="88">
  <si>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</si>
  <si>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</si>
  <si>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</si>
  <si>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</si>
  <si>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</si>
  <si>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</si>
  <si>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</si>
  <si>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</si>
  <si>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</si>
  <si>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</si>
  <si>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</si>
  <si>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</si>
  <si>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</si>
  <si>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</si>
  <si>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</si>
  <si>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</si>
  <si>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</si>
  <si>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</si>
  <si>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</si>
  <si>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</si>
  <si>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</si>
  <si>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</si>
  <si>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</si>
  <si>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</si>
  <si>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</si>
  <si>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</si>
  <si>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</si>
  <si>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</si>
  <si>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</si>
  <si>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</si>
  <si>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</si>
  <si>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task.20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</si>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</sst>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46</v>
      </c>
      <c r="B1" s="14" t="s">
        <v>47</v>
      </c>
      <c r="C1" s="14" t="s">
        <v>48</v>
      </c>
      <c r="D1" s="14" t="s">
        <v>49</v>
      </c>
      <c r="E1" s="33" t="s">
        <v>50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51</v>
      </c>
      <c r="D2" s="8" t="s">
        <v>52</v>
      </c>
      <c r="E2" s="34" t="n">
        <f aca="false">MAX(MAX(period!C2:C898),MAX(task!C2:C876))</f>
        <v>46077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53</v>
      </c>
      <c r="B1" s="14" t="s">
        <v>54</v>
      </c>
      <c r="C1" s="14" t="s">
        <v>55</v>
      </c>
      <c r="D1" s="14" t="s">
        <v>56</v>
      </c>
      <c r="E1" s="14" t="s">
        <v>4</v>
      </c>
      <c r="F1" s="14" t="s">
        <v>5</v>
      </c>
      <c r="G1" s="33" t="s">
        <v>57</v>
      </c>
      <c r="H1" s="33" t="s">
        <v>58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47</v>
      </c>
      <c r="B1" s="14" t="s">
        <v>59</v>
      </c>
      <c r="C1" s="14" t="s">
        <v>60</v>
      </c>
      <c r="D1" s="14" t="s">
        <v>61</v>
      </c>
    </row>
    <row r="2" customFormat="false" ht="12.75" hidden="false" customHeight="false" outlineLevel="0" collapsed="false">
      <c r="B2" s="7" t="s">
        <v>62</v>
      </c>
      <c r="C2" s="7" t="s">
        <v>63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64</v>
      </c>
      <c r="B1" s="14" t="s">
        <v>59</v>
      </c>
      <c r="C1" s="14" t="s">
        <v>60</v>
      </c>
      <c r="D1" s="14" t="s">
        <v>61</v>
      </c>
    </row>
    <row r="2" customFormat="false" ht="12.75" hidden="false" customHeight="false" outlineLevel="0" collapsed="false">
      <c r="B2" s="7" t="s">
        <v>65</v>
      </c>
      <c r="C2" s="7" t="s">
        <v>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67</v>
      </c>
      <c r="B1" s="14" t="s">
        <v>61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68</v>
      </c>
      <c r="B1" s="14" t="s">
        <v>69</v>
      </c>
      <c r="C1" s="14" t="s">
        <v>70</v>
      </c>
      <c r="D1" s="14" t="s">
        <v>71</v>
      </c>
    </row>
    <row r="2" customFormat="false" ht="12.75" hidden="false" customHeight="false" outlineLevel="0" collapsed="false">
      <c r="B2" s="7" t="s">
        <v>72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73</v>
      </c>
      <c r="B1" s="14" t="s">
        <v>59</v>
      </c>
      <c r="C1" s="14" t="s">
        <v>74</v>
      </c>
      <c r="D1" s="14" t="s">
        <v>75</v>
      </c>
    </row>
    <row r="2" customFormat="false" ht="12.75" hidden="false" customHeight="false" outlineLevel="0" collapsed="false">
      <c r="B2" s="7" t="s">
        <v>76</v>
      </c>
      <c r="C2" s="8" t="s">
        <v>77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78</v>
      </c>
      <c r="B1" s="14" t="s">
        <v>79</v>
      </c>
      <c r="C1" s="14" t="s">
        <v>80</v>
      </c>
      <c r="D1" s="14" t="s">
        <v>81</v>
      </c>
      <c r="E1" s="14" t="s">
        <v>82</v>
      </c>
      <c r="F1" s="14" t="s">
        <v>83</v>
      </c>
      <c r="G1" s="14" t="s">
        <v>84</v>
      </c>
    </row>
    <row r="2" customFormat="false" ht="12.75" hidden="false" customHeight="false" outlineLevel="0" collapsed="false">
      <c r="B2" s="7" t="s">
        <v>85</v>
      </c>
      <c r="C2" s="7" t="s">
        <v>63</v>
      </c>
      <c r="D2" s="8" t="n">
        <v>0.2</v>
      </c>
      <c r="E2" s="8" t="s">
        <v>86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87</v>
      </c>
      <c r="B1" s="14" t="s">
        <v>61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45896</v>
      </c>
      <c r="C2" s="7" t="n">
        <v>46077</v>
      </c>
      <c r="D2" s="1" t="n">
        <v>58</v>
      </c>
      <c r="E2" s="19" t="n">
        <f aca="false">C2 - B2 +1</f>
        <v>182</v>
      </c>
      <c r="F2" s="19" t="n">
        <f aca="false">NETWORKDAYS(B2, C2, holiday!A$2:A$500)</f>
        <v>130</v>
      </c>
      <c r="G2" s="20" t="n">
        <f aca="false">D2/F2</f>
        <v>0.446153846153846</v>
      </c>
      <c r="H2" s="21" t="n">
        <v>0</v>
      </c>
      <c r="I2" s="21" t="n">
        <f aca="false">_xlfn.FLOOR.MATH(G2, 0.25) + 0.25</f>
        <v>0.5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45911</v>
      </c>
      <c r="C3" s="7" t="n">
        <v>46069</v>
      </c>
      <c r="D3" s="1" t="n">
        <v>156</v>
      </c>
      <c r="E3" s="19" t="n">
        <f aca="false">C3 - B3 +1</f>
        <v>159</v>
      </c>
      <c r="F3" s="19" t="n">
        <f aca="false">NETWORKDAYS(B3, C3, holiday!A$2:A$500)</f>
        <v>113</v>
      </c>
      <c r="G3" s="20" t="n">
        <f aca="false">D3/F3</f>
        <v>1.38053097345133</v>
      </c>
      <c r="H3" s="21" t="n">
        <v>0</v>
      </c>
      <c r="I3" s="21" t="n">
        <f aca="false">_xlfn.FLOOR.MATH(G3, 0.25) + 0.25</f>
        <v>1.5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45894</v>
      </c>
      <c r="C4" s="7" t="n">
        <v>45977</v>
      </c>
      <c r="D4" s="1" t="n">
        <v>6</v>
      </c>
      <c r="E4" s="19" t="n">
        <f aca="false">C4 - B4 +1</f>
        <v>84</v>
      </c>
      <c r="F4" s="19" t="n">
        <f aca="false">NETWORKDAYS(B4, C4, holiday!A$2:A$500)</f>
        <v>60</v>
      </c>
      <c r="G4" s="20" t="n">
        <f aca="false">D4/F4</f>
        <v>0.1</v>
      </c>
      <c r="H4" s="21" t="n">
        <v>0</v>
      </c>
      <c r="I4" s="21" t="n">
        <f aca="false">_xlfn.FLOOR.MATH(G4, 0.25) + 0.25</f>
        <v>0.25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46071</v>
      </c>
      <c r="C5" s="7" t="n">
        <v>46074</v>
      </c>
      <c r="D5" s="1" t="n">
        <v>2</v>
      </c>
      <c r="E5" s="19" t="n">
        <f aca="false">C5 - B5 +1</f>
        <v>4</v>
      </c>
      <c r="F5" s="19" t="n">
        <f aca="false">NETWORKDAYS(B5, C5, holiday!A$2:A$500)</f>
        <v>3</v>
      </c>
      <c r="G5" s="20" t="n">
        <f aca="false">D5/F5</f>
        <v>0.666666666666667</v>
      </c>
      <c r="H5" s="21" t="n">
        <v>0</v>
      </c>
      <c r="I5" s="21" t="n">
        <f aca="false">_xlfn.FLOOR.MATH(G5, 0.25) + 0.25</f>
        <v>0.75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45972</v>
      </c>
      <c r="C6" s="7" t="n">
        <v>46052</v>
      </c>
      <c r="D6" s="1" t="n">
        <v>26</v>
      </c>
      <c r="E6" s="19" t="n">
        <f aca="false">C6 - B6 +1</f>
        <v>81</v>
      </c>
      <c r="F6" s="19" t="n">
        <f aca="false">NETWORKDAYS(B6, C6, holiday!A$2:A$500)</f>
        <v>59</v>
      </c>
      <c r="G6" s="20" t="n">
        <f aca="false">D6/F6</f>
        <v>0.440677966101695</v>
      </c>
      <c r="H6" s="21" t="n">
        <v>0</v>
      </c>
      <c r="I6" s="21" t="n">
        <f aca="false">_xlfn.FLOOR.MATH(G6, 0.25) + 0.25</f>
        <v>0.5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45883</v>
      </c>
      <c r="C7" s="7" t="n">
        <v>46036</v>
      </c>
      <c r="D7" s="1" t="n">
        <v>204</v>
      </c>
      <c r="E7" s="19" t="n">
        <f aca="false">C7 - B7 +1</f>
        <v>154</v>
      </c>
      <c r="F7" s="19" t="n">
        <f aca="false">NETWORKDAYS(B7, C7, holiday!A$2:A$500)</f>
        <v>110</v>
      </c>
      <c r="G7" s="20" t="n">
        <f aca="false">D7/F7</f>
        <v>1.85454545454545</v>
      </c>
      <c r="H7" s="21" t="n">
        <v>0</v>
      </c>
      <c r="I7" s="21" t="n">
        <f aca="false">_xlfn.FLOOR.MATH(G7, 0.25) + 0.25</f>
        <v>2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46077</v>
      </c>
      <c r="C8" s="7" t="n">
        <v>46077</v>
      </c>
      <c r="D8" s="1" t="n">
        <v>2</v>
      </c>
      <c r="E8" s="19" t="n">
        <f aca="false">C8 - B8 +1</f>
        <v>1</v>
      </c>
      <c r="F8" s="19" t="n">
        <f aca="false">NETWORKDAYS(B8, C8, holiday!A$2:A$500)</f>
        <v>1</v>
      </c>
      <c r="G8" s="20" t="n">
        <f aca="false">D8/F8</f>
        <v>2</v>
      </c>
      <c r="H8" s="21" t="n">
        <v>0</v>
      </c>
      <c r="I8" s="21" t="n">
        <f aca="false">_xlfn.FLOOR.MATH(G8, 0.25) + 0.25</f>
        <v>2.25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45786</v>
      </c>
      <c r="C9" s="7" t="n">
        <v>45786</v>
      </c>
      <c r="D9" s="1" t="n">
        <v>1</v>
      </c>
      <c r="E9" s="19" t="n">
        <f aca="false">C9 - B9 +1</f>
        <v>1</v>
      </c>
      <c r="F9" s="19" t="n">
        <f aca="false">NETWORKDAYS(B9, C9, holiday!A$2:A$500)</f>
        <v>1</v>
      </c>
      <c r="G9" s="20" t="n">
        <f aca="false">D9/F9</f>
        <v>1</v>
      </c>
      <c r="H9" s="21" t="n">
        <v>0</v>
      </c>
      <c r="I9" s="21" t="n">
        <f aca="false">_xlfn.FLOOR.MATH(G9, 0.25) + 0.25</f>
        <v>1.25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46000</v>
      </c>
      <c r="C10" s="7" t="n">
        <v>46050</v>
      </c>
      <c r="D10" s="1" t="n">
        <v>31</v>
      </c>
      <c r="E10" s="19" t="n">
        <f aca="false">C10 - B10 +1</f>
        <v>51</v>
      </c>
      <c r="F10" s="19" t="n">
        <f aca="false">NETWORKDAYS(B10, C10, holiday!A$2:A$500)</f>
        <v>37</v>
      </c>
      <c r="G10" s="20" t="n">
        <f aca="false">D10/F10</f>
        <v>0.837837837837838</v>
      </c>
      <c r="H10" s="21" t="n">
        <v>0</v>
      </c>
      <c r="I10" s="21" t="n">
        <f aca="false">_xlfn.FLOOR.MATH(G10, 0.25) + 0.25</f>
        <v>1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45936</v>
      </c>
      <c r="C11" s="7" t="n">
        <v>46002</v>
      </c>
      <c r="D11" s="1" t="n">
        <v>46</v>
      </c>
      <c r="E11" s="19" t="n">
        <f aca="false">C11 - B11 +1</f>
        <v>67</v>
      </c>
      <c r="F11" s="19" t="n">
        <f aca="false">NETWORKDAYS(B11, C11, holiday!A$2:A$500)</f>
        <v>49</v>
      </c>
      <c r="G11" s="20" t="n">
        <f aca="false">D11/F11</f>
        <v>0.938775510204082</v>
      </c>
      <c r="H11" s="21" t="n">
        <v>0</v>
      </c>
      <c r="I11" s="21" t="n">
        <f aca="false">_xlfn.FLOOR.MATH(G11, 0.25) + 0.25</f>
        <v>1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45871</v>
      </c>
      <c r="C12" s="7" t="n">
        <v>45895</v>
      </c>
      <c r="D12" s="1" t="n">
        <v>20</v>
      </c>
      <c r="E12" s="19" t="n">
        <f aca="false">C12 - B12 +1</f>
        <v>25</v>
      </c>
      <c r="F12" s="19" t="n">
        <f aca="false">NETWORKDAYS(B12, C12, holiday!A$2:A$500)</f>
        <v>17</v>
      </c>
      <c r="G12" s="20" t="n">
        <f aca="false">D12/F12</f>
        <v>1.17647058823529</v>
      </c>
      <c r="H12" s="21" t="n">
        <v>0</v>
      </c>
      <c r="I12" s="21" t="n">
        <f aca="false">_xlfn.FLOOR.MATH(G12, 0.25) + 0.25</f>
        <v>1.25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7" t="n">
        <v>45868</v>
      </c>
      <c r="C13" s="7" t="n">
        <v>46033</v>
      </c>
      <c r="D13" s="1" t="n">
        <v>163</v>
      </c>
      <c r="E13" s="19" t="n">
        <f aca="false">C13 - B13 +1</f>
        <v>166</v>
      </c>
      <c r="F13" s="19" t="n">
        <f aca="false">NETWORKDAYS(B13, C13, holiday!A$2:A$500)</f>
        <v>118</v>
      </c>
      <c r="G13" s="20" t="n">
        <f aca="false">D13/F13</f>
        <v>1.38135593220339</v>
      </c>
      <c r="H13" s="21" t="n">
        <v>0</v>
      </c>
      <c r="I13" s="21" t="n">
        <f aca="false">_xlfn.FLOOR.MATH(G13, 0.25) + 0.25</f>
        <v>1.5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7" t="n">
        <v>45855</v>
      </c>
      <c r="C14" s="7" t="n">
        <v>45957</v>
      </c>
      <c r="D14" s="1" t="n">
        <v>85</v>
      </c>
      <c r="E14" s="19" t="n">
        <f aca="false">C14 - B14 +1</f>
        <v>103</v>
      </c>
      <c r="F14" s="19" t="n">
        <f aca="false">NETWORKDAYS(B14, C14, holiday!A$2:A$500)</f>
        <v>73</v>
      </c>
      <c r="G14" s="20" t="n">
        <f aca="false">D14/F14</f>
        <v>1.16438356164384</v>
      </c>
      <c r="H14" s="21" t="n">
        <v>0</v>
      </c>
      <c r="I14" s="21" t="n">
        <f aca="false">_xlfn.FLOOR.MATH(G14, 0.25) + 0.25</f>
        <v>1.25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7" t="n">
        <v>45861</v>
      </c>
      <c r="C15" s="7" t="n">
        <v>45877</v>
      </c>
      <c r="D15" s="1" t="n">
        <v>1</v>
      </c>
      <c r="E15" s="19" t="n">
        <f aca="false">C15 - B15 +1</f>
        <v>17</v>
      </c>
      <c r="F15" s="19" t="n">
        <f aca="false">NETWORKDAYS(B15, C15, holiday!A$2:A$500)</f>
        <v>13</v>
      </c>
      <c r="G15" s="20" t="n">
        <f aca="false">D15/F15</f>
        <v>0.0769230769230769</v>
      </c>
      <c r="H15" s="21" t="n">
        <v>0</v>
      </c>
      <c r="I15" s="21" t="n">
        <f aca="false">_xlfn.FLOOR.MATH(G15, 0.25) + 0.25</f>
        <v>0.25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7" t="n">
        <v>45715</v>
      </c>
      <c r="C16" s="7" t="n">
        <v>46070</v>
      </c>
      <c r="D16" s="1" t="n">
        <v>151</v>
      </c>
      <c r="E16" s="19" t="n">
        <f aca="false">C16 - B16 +1</f>
        <v>356</v>
      </c>
      <c r="F16" s="19" t="n">
        <f aca="false">NETWORKDAYS(B16, C16, holiday!A$2:A$500)</f>
        <v>254</v>
      </c>
      <c r="G16" s="20" t="n">
        <f aca="false">D16/F16</f>
        <v>0.594488188976378</v>
      </c>
      <c r="H16" s="21" t="n">
        <v>0</v>
      </c>
      <c r="I16" s="21" t="n">
        <f aca="false">_xlfn.FLOOR.MATH(G16, 0.25) + 0.25</f>
        <v>0.75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7" t="n">
        <v>45785</v>
      </c>
      <c r="C17" s="7" t="n">
        <v>45856</v>
      </c>
      <c r="D17" s="1" t="n">
        <v>20</v>
      </c>
      <c r="E17" s="19" t="n">
        <f aca="false">C17 - B17 +1</f>
        <v>72</v>
      </c>
      <c r="F17" s="19" t="n">
        <f aca="false">NETWORKDAYS(B17, C17, holiday!A$2:A$500)</f>
        <v>52</v>
      </c>
      <c r="G17" s="20" t="n">
        <f aca="false">D17/F17</f>
        <v>0.384615384615385</v>
      </c>
      <c r="H17" s="21" t="n">
        <v>0</v>
      </c>
      <c r="I17" s="21" t="n">
        <f aca="false">_xlfn.FLOOR.MATH(G17, 0.25) + 0.25</f>
        <v>0.5</v>
      </c>
      <c r="J17" s="2" t="n">
        <f aca="false">COUNTIF(assign!$B$1:$B$563, A17) &gt; 0</f>
        <v>1</v>
      </c>
      <c r="K17" s="2" t="n">
        <f aca="false">C17&gt;misc!$A$2</f>
        <v>1</v>
      </c>
      <c r="L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7" t="n">
        <v>45901</v>
      </c>
      <c r="C18" s="7" t="n">
        <v>45974</v>
      </c>
      <c r="D18" s="1" t="n">
        <v>47</v>
      </c>
      <c r="E18" s="19" t="n">
        <f aca="false">C18 - B18 +1</f>
        <v>74</v>
      </c>
      <c r="F18" s="19" t="n">
        <f aca="false">NETWORKDAYS(B18, C18, holiday!A$2:A$500)</f>
        <v>54</v>
      </c>
      <c r="G18" s="20" t="n">
        <f aca="false">D18/F18</f>
        <v>0.87037037037037</v>
      </c>
      <c r="H18" s="21" t="n">
        <v>0</v>
      </c>
      <c r="I18" s="21" t="n">
        <f aca="false">_xlfn.FLOOR.MATH(G18, 0.25) + 0.25</f>
        <v>1</v>
      </c>
      <c r="J18" s="2" t="n">
        <f aca="false">COUNTIF(assign!$B$1:$B$563, A18) &gt; 0</f>
        <v>1</v>
      </c>
      <c r="K18" s="2" t="n">
        <f aca="false">C18&gt;misc!$A$2</f>
        <v>1</v>
      </c>
      <c r="L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7" t="n">
        <v>45813</v>
      </c>
      <c r="C19" s="7" t="n">
        <v>46072</v>
      </c>
      <c r="D19" s="1" t="n">
        <v>134</v>
      </c>
      <c r="E19" s="19" t="n">
        <f aca="false">C19 - B19 +1</f>
        <v>260</v>
      </c>
      <c r="F19" s="19" t="n">
        <f aca="false">NETWORKDAYS(B19, C19, holiday!A$2:A$500)</f>
        <v>186</v>
      </c>
      <c r="G19" s="20" t="n">
        <f aca="false">D19/F19</f>
        <v>0.720430107526882</v>
      </c>
      <c r="H19" s="21" t="n">
        <v>0</v>
      </c>
      <c r="I19" s="21" t="n">
        <f aca="false">_xlfn.FLOOR.MATH(G19, 0.25) + 0.25</f>
        <v>0.75</v>
      </c>
      <c r="J19" s="2" t="n">
        <f aca="false">COUNTIF(assign!$B$1:$B$563, A19) &gt; 0</f>
        <v>1</v>
      </c>
      <c r="K19" s="2" t="n">
        <f aca="false">C19&gt;misc!$A$2</f>
        <v>1</v>
      </c>
      <c r="L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30</v>
      </c>
      <c r="B20" s="7" t="n">
        <v>45889</v>
      </c>
      <c r="C20" s="7" t="n">
        <v>45893</v>
      </c>
      <c r="D20" s="1" t="n">
        <v>6</v>
      </c>
      <c r="E20" s="19" t="n">
        <f aca="false">C20 - B20 +1</f>
        <v>5</v>
      </c>
      <c r="F20" s="19" t="n">
        <f aca="false">NETWORKDAYS(B20, C20, holiday!A$2:A$500)</f>
        <v>3</v>
      </c>
      <c r="G20" s="20" t="n">
        <f aca="false">D20/F20</f>
        <v>2</v>
      </c>
      <c r="H20" s="21" t="n">
        <v>0</v>
      </c>
      <c r="I20" s="21" t="n">
        <f aca="false">_xlfn.FLOOR.MATH(G20, 0.25) + 0.25</f>
        <v>2.25</v>
      </c>
      <c r="J20" s="2" t="n">
        <f aca="false">COUNTIF(assign!$B$1:$B$563, A20) &gt; 0</f>
        <v>1</v>
      </c>
      <c r="K20" s="2" t="n">
        <f aca="false">C20&gt;misc!$A$2</f>
        <v>1</v>
      </c>
      <c r="L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31</v>
      </c>
      <c r="B21" s="7" t="n">
        <v>45814</v>
      </c>
      <c r="C21" s="7" t="n">
        <v>46067</v>
      </c>
      <c r="D21" s="1" t="n">
        <v>311</v>
      </c>
      <c r="E21" s="19" t="n">
        <f aca="false">C21 - B21 +1</f>
        <v>254</v>
      </c>
      <c r="F21" s="19" t="n">
        <f aca="false">NETWORKDAYS(B21, C21, holiday!A$2:A$500)</f>
        <v>181</v>
      </c>
      <c r="G21" s="20" t="n">
        <f aca="false">D21/F21</f>
        <v>1.7182320441989</v>
      </c>
      <c r="H21" s="21" t="n">
        <v>0</v>
      </c>
      <c r="I21" s="21" t="n">
        <f aca="false">_xlfn.FLOOR.MATH(G21, 0.25) + 0.25</f>
        <v>1.75</v>
      </c>
      <c r="J21" s="2" t="n">
        <f aca="false">COUNTIF(assign!$B$1:$B$563, A21) &gt; 0</f>
        <v>1</v>
      </c>
      <c r="K21" s="2" t="n">
        <f aca="false">C21&gt;misc!$A$2</f>
        <v>1</v>
      </c>
      <c r="L21" s="2" t="n">
        <f aca="false">AND(ISNUMBER(B21), ISNUMBER(C21), B21&lt;=C21)</f>
        <v>1</v>
      </c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32</v>
      </c>
      <c r="B1" s="12" t="s">
        <v>33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1" t="s">
        <v>2</v>
      </c>
      <c r="B20" s="1" t="s">
        <v>30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1" t="s">
        <v>2</v>
      </c>
      <c r="B21" s="1" t="s">
        <v>31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7" activeCellId="0" sqref="E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32</v>
      </c>
      <c r="B1" s="12" t="s">
        <v>33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45896</v>
      </c>
      <c r="D2" s="26" t="n">
        <f aca="false">VLOOKUP(B2, task!A$2:I$300, 3, 0)</f>
        <v>46077</v>
      </c>
      <c r="E2" s="27" t="n">
        <f aca="false">VLOOKUP(B2, task!A$2:I$300, 8, 0)</f>
        <v>0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45911</v>
      </c>
      <c r="D3" s="26" t="n">
        <f aca="false">VLOOKUP(B3, task!A$2:I$300, 3, 0)</f>
        <v>46069</v>
      </c>
      <c r="E3" s="27" t="n">
        <f aca="false">VLOOKUP(B3, task!A$2:I$300, 8, 0)</f>
        <v>0</v>
      </c>
      <c r="F3" s="27" t="n">
        <f aca="false">VLOOKUP(B3, task!A$2:I$300, 9, 0)</f>
        <v>1.5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45894</v>
      </c>
      <c r="D4" s="26" t="n">
        <f aca="false">VLOOKUP(B4, task!A$2:I$300, 3, 0)</f>
        <v>45977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46071</v>
      </c>
      <c r="D5" s="26" t="n">
        <f aca="false">VLOOKUP(B5, task!A$2:I$300, 3, 0)</f>
        <v>46074</v>
      </c>
      <c r="E5" s="27" t="n">
        <f aca="false">VLOOKUP(B5, task!A$2:I$300, 8, 0)</f>
        <v>0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45972</v>
      </c>
      <c r="D6" s="26" t="n">
        <f aca="false">VLOOKUP(B6, task!A$2:I$300, 3, 0)</f>
        <v>46052</v>
      </c>
      <c r="E6" s="27" t="n">
        <f aca="false">VLOOKUP(B6, task!A$2:I$300, 8, 0)</f>
        <v>0</v>
      </c>
      <c r="F6" s="27" t="n">
        <f aca="false">VLOOKUP(B6, task!A$2:I$300, 9, 0)</f>
        <v>0.5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45883</v>
      </c>
      <c r="D7" s="26" t="n">
        <f aca="false">VLOOKUP(B7, task!A$2:I$300, 3, 0)</f>
        <v>46036</v>
      </c>
      <c r="E7" s="27" t="n">
        <f aca="false">VLOOKUP(B7, task!A$2:I$300, 8, 0)</f>
        <v>0</v>
      </c>
      <c r="F7" s="27" t="n">
        <f aca="false">VLOOKUP(B7, task!A$2:I$300, 9, 0)</f>
        <v>2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46077</v>
      </c>
      <c r="D8" s="26" t="n">
        <f aca="false">VLOOKUP(B8, task!A$2:I$300, 3, 0)</f>
        <v>46077</v>
      </c>
      <c r="E8" s="27" t="n">
        <f aca="false">VLOOKUP(B8, task!A$2:I$300, 8, 0)</f>
        <v>0</v>
      </c>
      <c r="F8" s="27" t="n">
        <f aca="false">VLOOKUP(B8, task!A$2:I$300, 9, 0)</f>
        <v>2.25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45786</v>
      </c>
      <c r="D9" s="26" t="n">
        <f aca="false">VLOOKUP(B9, task!A$2:I$300, 3, 0)</f>
        <v>45786</v>
      </c>
      <c r="E9" s="27" t="n">
        <f aca="false">VLOOKUP(B9, task!A$2:I$300, 8, 0)</f>
        <v>0</v>
      </c>
      <c r="F9" s="27" t="n">
        <f aca="false">VLOOKUP(B9, task!A$2:I$300, 9, 0)</f>
        <v>1.25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46000</v>
      </c>
      <c r="D10" s="26" t="n">
        <f aca="false">VLOOKUP(B10, task!A$2:I$300, 3, 0)</f>
        <v>46050</v>
      </c>
      <c r="E10" s="27" t="n">
        <f aca="false">VLOOKUP(B10, task!A$2:I$300, 8, 0)</f>
        <v>0</v>
      </c>
      <c r="F10" s="27" t="n">
        <f aca="false">VLOOKUP(B10, task!A$2:I$300, 9, 0)</f>
        <v>1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45936</v>
      </c>
      <c r="D11" s="26" t="n">
        <f aca="false">VLOOKUP(B11, task!A$2:I$300, 3, 0)</f>
        <v>46002</v>
      </c>
      <c r="E11" s="27" t="n">
        <f aca="false">VLOOKUP(B11, task!A$2:I$300, 8, 0)</f>
        <v>0</v>
      </c>
      <c r="F11" s="27" t="n">
        <f aca="false">VLOOKUP(B11, task!A$2:I$300, 9, 0)</f>
        <v>1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26" t="n">
        <f aca="false">VLOOKUP(B12, task!A$2:I$300, 2, 0)</f>
        <v>45936</v>
      </c>
      <c r="D12" s="26" t="n">
        <f aca="false">VLOOKUP(B12, task!A$2:I$300, 3, 0)</f>
        <v>46002</v>
      </c>
      <c r="E12" s="27" t="n">
        <f aca="false">VLOOKUP(B12, task!A$2:I$300, 8, 0)</f>
        <v>0</v>
      </c>
      <c r="F12" s="27" t="n">
        <f aca="false">VLOOKUP(B12, task!A$2:I$300, 9, 0)</f>
        <v>1</v>
      </c>
      <c r="G12" s="2" t="n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26" t="n">
        <f aca="false">VLOOKUP(B13, task!A$2:I$300, 2, 0)</f>
        <v>45871</v>
      </c>
      <c r="D13" s="26" t="n">
        <f aca="false">VLOOKUP(B13, task!A$2:I$300, 3, 0)</f>
        <v>45895</v>
      </c>
      <c r="E13" s="27" t="n">
        <f aca="false">VLOOKUP(B13, task!A$2:I$300, 8, 0)</f>
        <v>0</v>
      </c>
      <c r="F13" s="27" t="n">
        <f aca="false">VLOOKUP(B13, task!A$2:I$300, 9, 0)</f>
        <v>1.25</v>
      </c>
      <c r="G13" s="2" t="n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6" t="n">
        <f aca="false">VLOOKUP(B14, task!A$2:I$300, 2, 0)</f>
        <v>45868</v>
      </c>
      <c r="D14" s="26" t="n">
        <f aca="false">VLOOKUP(B14, task!A$2:I$300, 3, 0)</f>
        <v>46033</v>
      </c>
      <c r="E14" s="27" t="n">
        <f aca="false">VLOOKUP(B14, task!A$2:I$300, 8, 0)</f>
        <v>0</v>
      </c>
      <c r="F14" s="27" t="n">
        <f aca="false">VLOOKUP(B14, task!A$2:I$300, 9, 0)</f>
        <v>1.5</v>
      </c>
      <c r="G14" s="2" t="n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26" t="n">
        <f aca="false">VLOOKUP(B15, task!A$2:I$300, 2, 0)</f>
        <v>45855</v>
      </c>
      <c r="D15" s="26" t="n">
        <f aca="false">VLOOKUP(B15, task!A$2:I$300, 3, 0)</f>
        <v>45957</v>
      </c>
      <c r="E15" s="27" t="n">
        <f aca="false">VLOOKUP(B15, task!A$2:I$300, 8, 0)</f>
        <v>0</v>
      </c>
      <c r="F15" s="27" t="n">
        <f aca="false">VLOOKUP(B15, task!A$2:I$300, 9, 0)</f>
        <v>1.25</v>
      </c>
      <c r="G15" s="2" t="n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6" t="n">
        <f aca="false">VLOOKUP(B16, task!A$2:I$300, 2, 0)</f>
        <v>45861</v>
      </c>
      <c r="D16" s="26" t="n">
        <f aca="false">VLOOKUP(B16, task!A$2:I$300, 3, 0)</f>
        <v>45877</v>
      </c>
      <c r="E16" s="27" t="n">
        <f aca="false">VLOOKUP(B16, task!A$2:I$300, 8, 0)</f>
        <v>0</v>
      </c>
      <c r="F16" s="27" t="n">
        <f aca="false">VLOOKUP(B16, task!A$2:I$300, 9, 0)</f>
        <v>0.25</v>
      </c>
      <c r="G16" s="2" t="n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26</v>
      </c>
      <c r="C17" s="26" t="n">
        <f aca="false">VLOOKUP(B17, task!A$2:I$300, 2, 0)</f>
        <v>45715</v>
      </c>
      <c r="D17" s="26" t="n">
        <f aca="false">VLOOKUP(B17, task!A$2:I$300, 3, 0)</f>
        <v>46070</v>
      </c>
      <c r="E17" s="27" t="n">
        <f aca="false">VLOOKUP(B17, task!A$2:I$300, 8, 0)</f>
        <v>0</v>
      </c>
      <c r="F17" s="27" t="n">
        <f aca="false">VLOOKUP(B17, task!A$2:I$300, 9, 0)</f>
        <v>0.75</v>
      </c>
      <c r="G17" s="2" t="n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6" t="n">
        <f aca="false">VLOOKUP(B18, task!A$2:I$300, 2, 0)</f>
        <v>45785</v>
      </c>
      <c r="D18" s="26" t="n">
        <f aca="false">VLOOKUP(B18, task!A$2:I$300, 3, 0)</f>
        <v>45856</v>
      </c>
      <c r="E18" s="27" t="n">
        <f aca="false">VLOOKUP(B18, task!A$2:I$300, 8, 0)</f>
        <v>0</v>
      </c>
      <c r="F18" s="27" t="n">
        <f aca="false">VLOOKUP(B18, task!A$2:I$300, 9, 0)</f>
        <v>0.5</v>
      </c>
      <c r="G18" s="2" t="n">
        <f aca="false">COUNTIF(expert!$A$2:$A$949, A18) &gt; 0</f>
        <v>1</v>
      </c>
      <c r="H18" s="2" t="n">
        <f aca="false">COUNTIF(task!$A$2:$A$613,B18)&gt;0</f>
        <v>1</v>
      </c>
      <c r="I18" s="2" t="n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28</v>
      </c>
      <c r="C19" s="26" t="n">
        <f aca="false">VLOOKUP(B19, task!A$2:I$300, 2, 0)</f>
        <v>45901</v>
      </c>
      <c r="D19" s="26" t="n">
        <f aca="false">VLOOKUP(B19, task!A$2:I$300, 3, 0)</f>
        <v>45974</v>
      </c>
      <c r="E19" s="27" t="n">
        <f aca="false">VLOOKUP(B19, task!A$2:I$300, 8, 0)</f>
        <v>0</v>
      </c>
      <c r="F19" s="27" t="n">
        <f aca="false">VLOOKUP(B19, task!A$2:I$300, 9, 0)</f>
        <v>1</v>
      </c>
      <c r="G19" s="2" t="n">
        <f aca="false">COUNTIF(expert!$A$2:$A$949, A19) &gt; 0</f>
        <v>1</v>
      </c>
      <c r="H19" s="2" t="n">
        <f aca="false">COUNTIF(task!$A$2:$A$613,B19)&gt;0</f>
        <v>1</v>
      </c>
      <c r="I19" s="2" t="n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29</v>
      </c>
      <c r="C20" s="26" t="n">
        <f aca="false">VLOOKUP(B20, task!A$2:I$300, 2, 0)</f>
        <v>45813</v>
      </c>
      <c r="D20" s="26" t="n">
        <f aca="false">VLOOKUP(B20, task!A$2:I$300, 3, 0)</f>
        <v>46072</v>
      </c>
      <c r="E20" s="27" t="n">
        <f aca="false">VLOOKUP(B20, task!A$2:I$300, 8, 0)</f>
        <v>0</v>
      </c>
      <c r="F20" s="27" t="n">
        <f aca="false">VLOOKUP(B20, task!A$2:I$300, 9, 0)</f>
        <v>0.75</v>
      </c>
      <c r="G20" s="2" t="n">
        <f aca="false">COUNTIF(expert!$A$2:$A$949, A20) &gt; 0</f>
        <v>1</v>
      </c>
      <c r="H20" s="2" t="n">
        <f aca="false">COUNTIF(task!$A$2:$A$613,B20)&gt;0</f>
        <v>1</v>
      </c>
      <c r="I20" s="2" t="n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26" t="n">
        <f aca="false">VLOOKUP(B21, task!A$2:I$300, 2, 0)</f>
        <v>45889</v>
      </c>
      <c r="D21" s="26" t="n">
        <f aca="false">VLOOKUP(B21, task!A$2:I$300, 3, 0)</f>
        <v>45893</v>
      </c>
      <c r="E21" s="27" t="n">
        <f aca="false">VLOOKUP(B21, task!A$2:I$300, 8, 0)</f>
        <v>0</v>
      </c>
      <c r="F21" s="27" t="n">
        <f aca="false">VLOOKUP(B21, task!A$2:I$300, 9, 0)</f>
        <v>2.25</v>
      </c>
      <c r="G21" s="2" t="n">
        <f aca="false">COUNTIF(expert!$A$2:$A$949, A21) &gt; 0</f>
        <v>1</v>
      </c>
      <c r="H21" s="2" t="n">
        <f aca="false">COUNTIF(task!$A$2:$A$613,B21)&gt;0</f>
        <v>1</v>
      </c>
      <c r="I21" s="2" t="n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31</v>
      </c>
      <c r="C22" s="26" t="n">
        <f aca="false">VLOOKUP(B22, task!A$2:I$300, 2, 0)</f>
        <v>45814</v>
      </c>
      <c r="D22" s="26" t="n">
        <f aca="false">VLOOKUP(B22, task!A$2:I$300, 3, 0)</f>
        <v>46067</v>
      </c>
      <c r="E22" s="27" t="n">
        <f aca="false">VLOOKUP(B22, task!A$2:I$300, 8, 0)</f>
        <v>0</v>
      </c>
      <c r="F22" s="27" t="n">
        <f aca="false">VLOOKUP(B22, task!A$2:I$300, 9, 0)</f>
        <v>1.75</v>
      </c>
      <c r="G22" s="2" t="n">
        <f aca="false">COUNTIF(expert!$A$2:$A$949, A22) &gt; 0</f>
        <v>1</v>
      </c>
      <c r="H22" s="2" t="n">
        <f aca="false">COUNTIF(task!$A$2:$A$613,B22)&gt;0</f>
        <v>1</v>
      </c>
      <c r="I22" s="2" t="n">
        <f aca="false">AND(ISNUMBER(C22), ISNUMBER(D22), C22&lt;=D22)</f>
        <v>1</v>
      </c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32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32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34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35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36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37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38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39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40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41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42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43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32</v>
      </c>
      <c r="B1" s="28" t="s">
        <v>44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34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45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3758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2025-02-23T18:42:15Z</dcterms:modified>
  <cp:revision>606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