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357EA3EA-0EFB-4F72-8C7D-D6548C6016EC}" xr6:coauthVersionLast="47" xr6:coauthVersionMax="47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externalReferences>
    <externalReference r:id="rId19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4" l="1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H2" i="4"/>
  <c r="G2" i="4"/>
  <c r="I2" i="4"/>
  <c r="D22" i="4"/>
  <c r="C22" i="4"/>
  <c r="D21" i="4"/>
  <c r="D20" i="4"/>
  <c r="C21" i="4" s="1"/>
  <c r="C20" i="4"/>
  <c r="D11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L2" i="2"/>
  <c r="K2" i="2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E3" i="2"/>
  <c r="F3" i="2"/>
  <c r="G3" i="2" s="1"/>
  <c r="H3" i="2" s="1"/>
  <c r="I3" i="2" s="1"/>
  <c r="E4" i="2"/>
  <c r="F4" i="2"/>
  <c r="G4" i="2" s="1"/>
  <c r="H4" i="2" s="1"/>
  <c r="I4" i="2" s="1"/>
  <c r="E5" i="2"/>
  <c r="F5" i="2"/>
  <c r="G5" i="2" s="1"/>
  <c r="H5" i="2" s="1"/>
  <c r="I5" i="2" s="1"/>
  <c r="E6" i="2"/>
  <c r="F6" i="2"/>
  <c r="G6" i="2" s="1"/>
  <c r="H6" i="2" s="1"/>
  <c r="I6" i="2" s="1"/>
  <c r="E7" i="2"/>
  <c r="F7" i="2"/>
  <c r="G7" i="2"/>
  <c r="H7" i="2" s="1"/>
  <c r="I7" i="2" s="1"/>
  <c r="E8" i="2"/>
  <c r="F8" i="2"/>
  <c r="G8" i="2"/>
  <c r="H8" i="2" s="1"/>
  <c r="I8" i="2" s="1"/>
  <c r="E9" i="2"/>
  <c r="F9" i="2"/>
  <c r="G9" i="2"/>
  <c r="H9" i="2" s="1"/>
  <c r="I9" i="2" s="1"/>
  <c r="E10" i="2"/>
  <c r="F10" i="2"/>
  <c r="G10" i="2" s="1"/>
  <c r="H10" i="2" s="1"/>
  <c r="I10" i="2" s="1"/>
  <c r="E11" i="2"/>
  <c r="F11" i="2"/>
  <c r="G11" i="2" s="1"/>
  <c r="H11" i="2" s="1"/>
  <c r="I11" i="2" s="1"/>
  <c r="E12" i="2"/>
  <c r="F12" i="2"/>
  <c r="G12" i="2" s="1"/>
  <c r="H12" i="2" s="1"/>
  <c r="I12" i="2" s="1"/>
  <c r="E13" i="2"/>
  <c r="F13" i="2"/>
  <c r="G13" i="2" s="1"/>
  <c r="H13" i="2" s="1"/>
  <c r="I13" i="2" s="1"/>
  <c r="E14" i="2"/>
  <c r="F14" i="2"/>
  <c r="G14" i="2" s="1"/>
  <c r="H14" i="2" s="1"/>
  <c r="I14" i="2" s="1"/>
  <c r="E15" i="2"/>
  <c r="F15" i="2"/>
  <c r="G15" i="2" s="1"/>
  <c r="H15" i="2" s="1"/>
  <c r="I15" i="2" s="1"/>
  <c r="E16" i="2"/>
  <c r="F16" i="2"/>
  <c r="G16" i="2"/>
  <c r="H16" i="2" s="1"/>
  <c r="I16" i="2" s="1"/>
  <c r="E17" i="2"/>
  <c r="F17" i="2"/>
  <c r="G17" i="2" s="1"/>
  <c r="H17" i="2" s="1"/>
  <c r="I17" i="2" s="1"/>
  <c r="E18" i="2"/>
  <c r="F18" i="2"/>
  <c r="G18" i="2" s="1"/>
  <c r="H18" i="2" s="1"/>
  <c r="I18" i="2" s="1"/>
  <c r="E19" i="2"/>
  <c r="F19" i="2"/>
  <c r="G19" i="2" s="1"/>
  <c r="H19" i="2" s="1"/>
  <c r="I19" i="2" s="1"/>
  <c r="E20" i="2"/>
  <c r="F20" i="2"/>
  <c r="G20" i="2" s="1"/>
  <c r="H20" i="2" s="1"/>
  <c r="I20" i="2" s="1"/>
  <c r="E21" i="2"/>
  <c r="F21" i="2"/>
  <c r="G21" i="2" s="1"/>
  <c r="H21" i="2" s="1"/>
  <c r="I21" i="2" s="1"/>
  <c r="E22" i="2"/>
  <c r="F22" i="2"/>
  <c r="G22" i="2" s="1"/>
  <c r="H22" i="2" s="1"/>
  <c r="I22" i="2" s="1"/>
  <c r="F2" i="2"/>
  <c r="G2" i="2" s="1"/>
  <c r="H2" i="2" s="1"/>
  <c r="I2" i="2" s="1"/>
  <c r="E2" i="2"/>
  <c r="C22" i="2" l="1"/>
  <c r="C21" i="2"/>
  <c r="B22" i="2" s="1"/>
  <c r="C20" i="2"/>
  <c r="B21" i="2" s="1"/>
  <c r="B20" i="2"/>
  <c r="C11" i="2"/>
  <c r="H1" i="4" l="1"/>
  <c r="G1" i="4"/>
  <c r="I1" i="4"/>
  <c r="E2" i="15" l="1"/>
  <c r="H2" i="15" s="1"/>
  <c r="E2" i="14"/>
  <c r="J2" i="14" s="1"/>
  <c r="E2" i="13"/>
  <c r="J2" i="13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3"/>
  <c r="C2" i="3"/>
  <c r="C2" i="1"/>
  <c r="C1" i="1" s="1"/>
  <c r="E1" i="10" l="1"/>
  <c r="D2" i="12"/>
  <c r="F2" i="15" s="1"/>
  <c r="I2" i="15" s="1"/>
  <c r="C1" i="3"/>
  <c r="J1" i="2"/>
  <c r="D1" i="3"/>
  <c r="K1" i="2" l="1"/>
  <c r="F2" i="13"/>
  <c r="K2" i="13" s="1"/>
  <c r="F2" i="14"/>
  <c r="K2" i="14" s="1"/>
  <c r="L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AA49B8F-221E-4901-95F8-F5C2B986A12A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BF4A2098-F2CC-42B0-A490-0EE39A5D8FAF}">
      <text>
        <r>
          <rPr>
            <sz val="10"/>
            <rFont val="Arial"/>
            <family val="2"/>
          </rPr>
          <t>Valid task?</t>
        </r>
      </text>
    </comment>
    <comment ref="I1" authorId="0" shapeId="0" xr:uid="{96F7B01A-B6AD-4C57-B730-10D36A28CD8A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<sst xmlns="http://schemas.openxmlformats.org/spreadsheetml/2006/main" count="262" uniqueCount="87">
  <si>
    <t>Name</t>
  </si>
  <si>
    <t>Comment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</si>
  <si>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</si>
  <si>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</si>
  <si>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</si>
  <si>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</si>
  <si>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</si>
  <si>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</si>
  <si>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</si>
  <si>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</si>
  <si>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</si>
  <si>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</si>
  <si>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</si>
  <si>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</si>
  <si>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</si>
  <si>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</si>
  <si>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</si>
  <si>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</si>
  <si>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</si>
  <si>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</si>
  <si>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</si>
  <si>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</si>
  <si>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</si>
  <si>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</si>
  <si>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</si>
  <si>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</si>
  <si>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</si>
  <si>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</si>
  <si>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</si>
  <si>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</si>
  <si>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</si>
  <si>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</si>
  <si>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</si>
  <si>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</si>
  <si>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</si>
  <si>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</si>
  <si>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</si>
  <si>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</si>
  <si>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</si>
  <si>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</si>
  <si>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</si>
  <si>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</si>
  <si>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</si>
  <si>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</si>
  <si>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</si>
  <si>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</si>
  <si>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</si>
  <si>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</si>
  <si>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</si>
  <si>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</si>
  <si>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</si>
  <si>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</si>
  <si>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</si>
  <si>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</si>
  <si>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</si>
  <si>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</si>
  <si>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</si>
  <si>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</si>
  <si>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</si>
  <si>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</si>
  <si>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</si>
  <si>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</si>
  <si>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</si>
  <si>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</si>
  <si>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the 1st unit</t>
  </si>
  <si>
    <t>charlie.sf</t>
  </si>
  <si>
    <t>charlie.sm</t>
  </si>
  <si>
    <t>echo.sf</t>
  </si>
  <si>
    <t>echo.sm</t>
  </si>
  <si>
    <t>SA.Adrian</t>
  </si>
  <si>
    <t>alpha.sf</t>
  </si>
  <si>
    <t>alpha.sm</t>
  </si>
  <si>
    <t>beta.sf</t>
  </si>
  <si>
    <t>beta.sm</t>
  </si>
  <si>
    <t>delta.sf</t>
  </si>
  <si>
    <t>delta.sm</t>
  </si>
  <si>
    <t>kilo.se</t>
  </si>
  <si>
    <t>kilo.sf</t>
  </si>
  <si>
    <t>kilo.sm</t>
  </si>
  <si>
    <t>lima.se</t>
  </si>
  <si>
    <t>lima.sf</t>
  </si>
  <si>
    <t>lima.sm</t>
  </si>
  <si>
    <t>mike.se</t>
  </si>
  <si>
    <t>mike.sf</t>
  </si>
  <si>
    <t>mike.sm</t>
  </si>
  <si>
    <t>golf.sm</t>
  </si>
  <si>
    <t>golf.sf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</si>
</sst>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z_p\yumbo\23-PM-Fabian.xlsx" TargetMode="External"/><Relationship Id="rId1" Type="http://schemas.openxmlformats.org/officeDocument/2006/relationships/externalLinkPath" Target="23-PM-Fab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ts"/>
      <sheetName val="tasks"/>
      <sheetName val="links"/>
      <sheetName val="xbday"/>
      <sheetName val="xbsum"/>
      <sheetName val="ubday"/>
      <sheetName val="ubsum"/>
      <sheetName val="expert bounds"/>
      <sheetName val="invoicing periods"/>
      <sheetName val="invoicing periods bounds"/>
      <sheetName val="public holidays"/>
      <sheetName val="misc"/>
      <sheetName val="himg"/>
      <sheetName val="timg"/>
      <sheetName val="simg"/>
      <sheetName val="gimg"/>
      <sheetName val="wimg"/>
      <sheetName val="bi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45658</v>
          </cell>
        </row>
        <row r="3">
          <cell r="A3">
            <v>45767</v>
          </cell>
        </row>
        <row r="4">
          <cell r="A4">
            <v>45778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</sheetData>
      <sheetData sheetId="11">
        <row r="2">
          <cell r="A2">
            <v>45656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A3" sqref="A3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69</v>
      </c>
      <c r="B2" s="1" t="s">
        <v>64</v>
      </c>
      <c r="C2" s="5" t="b">
        <f>COUNTIF(links!$A$1:$A$526,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21" sqref="A21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10</v>
      </c>
      <c r="B1" s="18" t="s">
        <v>24</v>
      </c>
      <c r="C1" s="18" t="s">
        <v>8</v>
      </c>
      <c r="D1" s="18" t="s">
        <v>9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69</v>
      </c>
      <c r="B2" s="21" t="s">
        <v>12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69</v>
      </c>
      <c r="B3" s="21" t="s">
        <v>13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69</v>
      </c>
      <c r="B4" s="23" t="s">
        <v>14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69</v>
      </c>
      <c r="B5" s="23" t="s">
        <v>15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69</v>
      </c>
      <c r="B6" s="23" t="s">
        <v>16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69</v>
      </c>
      <c r="B7" s="23" t="s">
        <v>17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69</v>
      </c>
      <c r="B8" s="23" t="s">
        <v>18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69</v>
      </c>
      <c r="B9" s="23" t="s">
        <v>19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69</v>
      </c>
      <c r="B10" s="23" t="s">
        <v>20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69</v>
      </c>
      <c r="B11" s="23" t="s">
        <v>21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69</v>
      </c>
      <c r="B12" s="23" t="s">
        <v>22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69</v>
      </c>
      <c r="B13" s="23" t="s">
        <v>23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25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26</v>
      </c>
      <c r="B1" s="8" t="s">
        <v>27</v>
      </c>
      <c r="C1" s="8" t="s">
        <v>28</v>
      </c>
      <c r="D1" s="26" t="s">
        <v>29</v>
      </c>
    </row>
    <row r="2" spans="1:4" x14ac:dyDescent="0.2">
      <c r="A2" s="13">
        <v>45656</v>
      </c>
      <c r="B2" s="6">
        <v>8</v>
      </c>
      <c r="C2" s="6" t="s">
        <v>30</v>
      </c>
      <c r="D2" s="27">
        <f>MAX(MAX('invoicing periods'!C2:C900),MAX(tasks!C2:C604))</f>
        <v>46002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27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39</v>
      </c>
      <c r="H2" s="13" t="s">
        <v>40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41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34</v>
      </c>
      <c r="H1" s="8" t="s">
        <v>35</v>
      </c>
      <c r="I1" s="8" t="s">
        <v>36</v>
      </c>
      <c r="J1" s="26" t="s">
        <v>37</v>
      </c>
      <c r="K1" s="26" t="s">
        <v>38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13" t="s">
        <v>42</v>
      </c>
      <c r="H2" s="13" t="s">
        <v>43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44</v>
      </c>
      <c r="B1" s="8" t="s">
        <v>31</v>
      </c>
      <c r="C1" s="8" t="s">
        <v>32</v>
      </c>
      <c r="D1" s="8" t="s">
        <v>33</v>
      </c>
      <c r="E1" s="8" t="s">
        <v>2</v>
      </c>
      <c r="F1" s="8" t="s">
        <v>3</v>
      </c>
      <c r="G1" s="8" t="s">
        <v>36</v>
      </c>
      <c r="H1" s="26" t="s">
        <v>37</v>
      </c>
      <c r="I1" s="26" t="s">
        <v>38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46002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45</v>
      </c>
      <c r="B1" s="8" t="s">
        <v>31</v>
      </c>
      <c r="C1" s="8" t="s">
        <v>32</v>
      </c>
      <c r="D1" s="8" t="s">
        <v>33</v>
      </c>
      <c r="E1" s="8" t="s">
        <v>46</v>
      </c>
      <c r="F1" s="8" t="s">
        <v>47</v>
      </c>
      <c r="G1" s="8" t="s">
        <v>48</v>
      </c>
    </row>
    <row r="2" spans="1:7" x14ac:dyDescent="0.2">
      <c r="B2" s="6">
        <v>8</v>
      </c>
      <c r="C2" s="6">
        <v>4</v>
      </c>
      <c r="D2" s="6">
        <v>150</v>
      </c>
      <c r="E2" s="13" t="s">
        <v>49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50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51</v>
      </c>
      <c r="G1" s="8" t="s">
        <v>52</v>
      </c>
    </row>
    <row r="2" spans="1:7" x14ac:dyDescent="0.2">
      <c r="B2" s="6">
        <v>8</v>
      </c>
      <c r="C2" s="6">
        <v>4</v>
      </c>
      <c r="D2" s="6">
        <v>150</v>
      </c>
      <c r="E2" s="13" t="s">
        <v>53</v>
      </c>
      <c r="F2" s="6" t="s">
        <v>54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55</v>
      </c>
      <c r="B1" s="8" t="s">
        <v>31</v>
      </c>
      <c r="C1" s="8" t="s">
        <v>32</v>
      </c>
      <c r="D1" s="8" t="s">
        <v>33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</row>
    <row r="2" spans="1:10" x14ac:dyDescent="0.2">
      <c r="B2" s="6">
        <v>8</v>
      </c>
      <c r="C2" s="6">
        <v>4</v>
      </c>
      <c r="D2" s="6">
        <v>150</v>
      </c>
      <c r="E2" s="13" t="s">
        <v>62</v>
      </c>
      <c r="F2" s="13" t="s">
        <v>40</v>
      </c>
      <c r="G2" s="6">
        <v>0.2</v>
      </c>
      <c r="H2" s="6" t="s">
        <v>63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120" zoomScaleNormal="120" workbookViewId="0">
      <selection activeCell="H2" sqref="H2:I22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2" x14ac:dyDescent="0.2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9" t="s">
        <v>6</v>
      </c>
      <c r="G1" s="10" t="s">
        <v>7</v>
      </c>
      <c r="H1" s="11" t="s">
        <v>8</v>
      </c>
      <c r="I1" s="11" t="s">
        <v>9</v>
      </c>
      <c r="J1" s="12" t="b">
        <f>AND(J2:J607)</f>
        <v>1</v>
      </c>
      <c r="K1" s="12" t="b">
        <f>AND(K2:K612)</f>
        <v>1</v>
      </c>
      <c r="L1" s="12" t="b">
        <f>AND(L2:L612)</f>
        <v>1</v>
      </c>
    </row>
    <row r="2" spans="1:12" x14ac:dyDescent="0.2">
      <c r="A2" s="1" t="s">
        <v>71</v>
      </c>
      <c r="B2" s="13">
        <v>45658</v>
      </c>
      <c r="C2" s="13">
        <v>45748</v>
      </c>
      <c r="D2" s="1">
        <v>10</v>
      </c>
      <c r="E2" s="14">
        <f t="shared" ref="E2" si="0">C2 - B2 +1</f>
        <v>91</v>
      </c>
      <c r="F2" s="14">
        <f>NETWORKDAYS(B2, C2, '[1]public holidays'!A$2:A$500)</f>
        <v>64</v>
      </c>
      <c r="G2" s="15">
        <f t="shared" ref="G2" si="1">D2/F2</f>
        <v>0.15625</v>
      </c>
      <c r="H2" s="16">
        <f t="shared" ref="H2" si="2">_xlfn.FLOOR.MATH(G2, 0.25)</f>
        <v>0</v>
      </c>
      <c r="I2" s="16">
        <f t="shared" ref="I2" si="3">H2 + 0.25</f>
        <v>0.25</v>
      </c>
      <c r="J2" s="5" t="b">
        <f>COUNTIF(links!$B$1:$B$528, A2) &gt; 0</f>
        <v>1</v>
      </c>
      <c r="K2" s="5" t="b">
        <f>C2&gt;[1]misc!$A$2</f>
        <v>1</v>
      </c>
      <c r="L2" s="5" t="b">
        <f t="shared" ref="L2" si="4">AND(ISNUMBER(B2), ISNUMBER(C2), B2&lt;=C2)</f>
        <v>1</v>
      </c>
    </row>
    <row r="3" spans="1:12" x14ac:dyDescent="0.2">
      <c r="A3" s="1" t="s">
        <v>70</v>
      </c>
      <c r="B3" s="13">
        <v>45749</v>
      </c>
      <c r="C3" s="13">
        <v>45779</v>
      </c>
      <c r="D3" s="1">
        <v>5</v>
      </c>
      <c r="E3" s="14">
        <f t="shared" ref="E3:E22" si="5">C3 - B3 +1</f>
        <v>31</v>
      </c>
      <c r="F3" s="14">
        <f>NETWORKDAYS(B3, C3, '[1]public holidays'!A$2:A$500)</f>
        <v>22</v>
      </c>
      <c r="G3" s="15">
        <f t="shared" ref="G3:G22" si="6">D3/F3</f>
        <v>0.22727272727272727</v>
      </c>
      <c r="H3" s="16">
        <f t="shared" ref="H3:H22" si="7">_xlfn.FLOOR.MATH(G3, 0.25)</f>
        <v>0</v>
      </c>
      <c r="I3" s="16">
        <f t="shared" ref="I3:I22" si="8">H3 + 0.25</f>
        <v>0.25</v>
      </c>
      <c r="J3" s="5" t="b">
        <f>COUNTIF(links!$B$1:$B$528, A3) &gt; 0</f>
        <v>1</v>
      </c>
      <c r="K3" s="5" t="b">
        <f>C3&gt;[1]misc!$A$2</f>
        <v>1</v>
      </c>
      <c r="L3" s="5" t="b">
        <f t="shared" ref="L3:L22" si="9">AND(ISNUMBER(B3), ISNUMBER(C3), B3&lt;=C3)</f>
        <v>1</v>
      </c>
    </row>
    <row r="4" spans="1:12" x14ac:dyDescent="0.2">
      <c r="A4" s="1" t="s">
        <v>73</v>
      </c>
      <c r="B4" s="13">
        <v>45658</v>
      </c>
      <c r="C4" s="13">
        <v>45828</v>
      </c>
      <c r="D4" s="1">
        <v>10</v>
      </c>
      <c r="E4" s="14">
        <f t="shared" si="5"/>
        <v>171</v>
      </c>
      <c r="F4" s="14">
        <f>NETWORKDAYS(B4, C4, '[1]public holidays'!A$2:A$500)</f>
        <v>121</v>
      </c>
      <c r="G4" s="15">
        <f t="shared" si="6"/>
        <v>8.2644628099173556E-2</v>
      </c>
      <c r="H4" s="16">
        <f t="shared" si="7"/>
        <v>0</v>
      </c>
      <c r="I4" s="16">
        <f t="shared" si="8"/>
        <v>0.25</v>
      </c>
      <c r="J4" s="5" t="b">
        <f>COUNTIF(links!$B$1:$B$528, A4) &gt; 0</f>
        <v>1</v>
      </c>
      <c r="K4" s="5" t="b">
        <f>C4&gt;[1]misc!$A$2</f>
        <v>1</v>
      </c>
      <c r="L4" s="5" t="b">
        <f t="shared" si="9"/>
        <v>1</v>
      </c>
    </row>
    <row r="5" spans="1:12" x14ac:dyDescent="0.2">
      <c r="A5" s="1" t="s">
        <v>72</v>
      </c>
      <c r="B5" s="13">
        <v>45829</v>
      </c>
      <c r="C5" s="13">
        <v>45874</v>
      </c>
      <c r="D5" s="1">
        <v>5</v>
      </c>
      <c r="E5" s="14">
        <f t="shared" si="5"/>
        <v>46</v>
      </c>
      <c r="F5" s="14">
        <f>NETWORKDAYS(B5, C5, '[1]public holidays'!A$2:A$500)</f>
        <v>32</v>
      </c>
      <c r="G5" s="15">
        <f t="shared" si="6"/>
        <v>0.15625</v>
      </c>
      <c r="H5" s="16">
        <f t="shared" si="7"/>
        <v>0</v>
      </c>
      <c r="I5" s="16">
        <f t="shared" si="8"/>
        <v>0.25</v>
      </c>
      <c r="J5" s="5" t="b">
        <f>COUNTIF(links!$B$1:$B$528, A5) &gt; 0</f>
        <v>1</v>
      </c>
      <c r="K5" s="5" t="b">
        <f>C5&gt;[1]misc!$A$2</f>
        <v>1</v>
      </c>
      <c r="L5" s="5" t="b">
        <f t="shared" si="9"/>
        <v>1</v>
      </c>
    </row>
    <row r="6" spans="1:12" x14ac:dyDescent="0.2">
      <c r="A6" s="1" t="s">
        <v>66</v>
      </c>
      <c r="B6" s="13">
        <v>45658</v>
      </c>
      <c r="C6" s="13">
        <v>45813</v>
      </c>
      <c r="D6" s="14">
        <v>15</v>
      </c>
      <c r="E6" s="14">
        <f t="shared" si="5"/>
        <v>156</v>
      </c>
      <c r="F6" s="14">
        <f>NETWORKDAYS(B6, C6, '[1]public holidays'!A$2:A$500)</f>
        <v>110</v>
      </c>
      <c r="G6" s="15">
        <f t="shared" si="6"/>
        <v>0.13636363636363635</v>
      </c>
      <c r="H6" s="16">
        <f t="shared" si="7"/>
        <v>0</v>
      </c>
      <c r="I6" s="16">
        <f t="shared" si="8"/>
        <v>0.25</v>
      </c>
      <c r="J6" s="5" t="b">
        <f>COUNTIF(links!$B$1:$B$528, A6) &gt; 0</f>
        <v>1</v>
      </c>
      <c r="K6" s="5" t="b">
        <f>C6&gt;[1]misc!$A$2</f>
        <v>1</v>
      </c>
      <c r="L6" s="5" t="b">
        <f t="shared" si="9"/>
        <v>1</v>
      </c>
    </row>
    <row r="7" spans="1:12" x14ac:dyDescent="0.2">
      <c r="A7" s="1" t="s">
        <v>65</v>
      </c>
      <c r="B7" s="13">
        <v>45814</v>
      </c>
      <c r="C7" s="13">
        <v>45844</v>
      </c>
      <c r="D7" s="14">
        <v>5</v>
      </c>
      <c r="E7" s="14">
        <f t="shared" si="5"/>
        <v>31</v>
      </c>
      <c r="F7" s="14">
        <f>NETWORKDAYS(B7, C7, '[1]public holidays'!A$2:A$500)</f>
        <v>21</v>
      </c>
      <c r="G7" s="15">
        <f t="shared" si="6"/>
        <v>0.23809523809523808</v>
      </c>
      <c r="H7" s="16">
        <f t="shared" si="7"/>
        <v>0</v>
      </c>
      <c r="I7" s="16">
        <f t="shared" si="8"/>
        <v>0.25</v>
      </c>
      <c r="J7" s="5" t="b">
        <f>COUNTIF(links!$B$1:$B$528, A7) &gt; 0</f>
        <v>1</v>
      </c>
      <c r="K7" s="5" t="b">
        <f>C7&gt;[1]misc!$A$2</f>
        <v>1</v>
      </c>
      <c r="L7" s="5" t="b">
        <f t="shared" si="9"/>
        <v>1</v>
      </c>
    </row>
    <row r="8" spans="1:12" x14ac:dyDescent="0.2">
      <c r="A8" s="1" t="s">
        <v>75</v>
      </c>
      <c r="B8" s="13">
        <v>45658</v>
      </c>
      <c r="C8" s="13">
        <v>45713</v>
      </c>
      <c r="D8" s="14">
        <v>5</v>
      </c>
      <c r="E8" s="14">
        <f t="shared" si="5"/>
        <v>56</v>
      </c>
      <c r="F8" s="14">
        <f>NETWORKDAYS(B8, C8, '[1]public holidays'!A$2:A$500)</f>
        <v>39</v>
      </c>
      <c r="G8" s="15">
        <f t="shared" si="6"/>
        <v>0.12820512820512819</v>
      </c>
      <c r="H8" s="16">
        <f t="shared" si="7"/>
        <v>0</v>
      </c>
      <c r="I8" s="16">
        <f t="shared" si="8"/>
        <v>0.25</v>
      </c>
      <c r="J8" s="5" t="b">
        <f>COUNTIF(links!$B$1:$B$528, A8) &gt; 0</f>
        <v>1</v>
      </c>
      <c r="K8" s="5" t="b">
        <f>C8&gt;[1]misc!$A$2</f>
        <v>1</v>
      </c>
      <c r="L8" s="5" t="b">
        <f t="shared" si="9"/>
        <v>1</v>
      </c>
    </row>
    <row r="9" spans="1:12" x14ac:dyDescent="0.2">
      <c r="A9" s="1" t="s">
        <v>74</v>
      </c>
      <c r="B9" s="13">
        <v>45714</v>
      </c>
      <c r="C9" s="13">
        <v>45759</v>
      </c>
      <c r="D9" s="14">
        <v>5</v>
      </c>
      <c r="E9" s="14">
        <f t="shared" si="5"/>
        <v>46</v>
      </c>
      <c r="F9" s="14">
        <f>NETWORKDAYS(B9, C9, '[1]public holidays'!A$2:A$500)</f>
        <v>33</v>
      </c>
      <c r="G9" s="15">
        <f t="shared" si="6"/>
        <v>0.15151515151515152</v>
      </c>
      <c r="H9" s="16">
        <f t="shared" si="7"/>
        <v>0</v>
      </c>
      <c r="I9" s="16">
        <f t="shared" si="8"/>
        <v>0.25</v>
      </c>
      <c r="J9" s="5" t="b">
        <f>COUNTIF(links!$B$1:$B$528, A9) &gt; 0</f>
        <v>1</v>
      </c>
      <c r="K9" s="5" t="b">
        <f>C9&gt;[1]misc!$A$2</f>
        <v>1</v>
      </c>
      <c r="L9" s="5" t="b">
        <f t="shared" si="9"/>
        <v>1</v>
      </c>
    </row>
    <row r="10" spans="1:12" x14ac:dyDescent="0.2">
      <c r="A10" s="1" t="s">
        <v>68</v>
      </c>
      <c r="B10" s="13">
        <v>45658</v>
      </c>
      <c r="C10" s="13">
        <v>45731</v>
      </c>
      <c r="D10" s="1">
        <v>5</v>
      </c>
      <c r="E10" s="14">
        <f t="shared" si="5"/>
        <v>74</v>
      </c>
      <c r="F10" s="14">
        <f>NETWORKDAYS(B10, C10, '[1]public holidays'!A$2:A$500)</f>
        <v>52</v>
      </c>
      <c r="G10" s="15">
        <f t="shared" si="6"/>
        <v>9.6153846153846159E-2</v>
      </c>
      <c r="H10" s="16">
        <f t="shared" si="7"/>
        <v>0</v>
      </c>
      <c r="I10" s="16">
        <f t="shared" si="8"/>
        <v>0.25</v>
      </c>
      <c r="J10" s="5" t="b">
        <f>COUNTIF(links!$B$1:$B$528, A10) &gt; 0</f>
        <v>1</v>
      </c>
      <c r="K10" s="5" t="b">
        <f>C10&gt;[1]misc!$A$2</f>
        <v>1</v>
      </c>
      <c r="L10" s="5" t="b">
        <f t="shared" si="9"/>
        <v>1</v>
      </c>
    </row>
    <row r="11" spans="1:12" x14ac:dyDescent="0.2">
      <c r="A11" s="1" t="s">
        <v>67</v>
      </c>
      <c r="B11" s="13">
        <v>45749</v>
      </c>
      <c r="C11" s="13">
        <f>B11+45</f>
        <v>45794</v>
      </c>
      <c r="D11" s="1">
        <v>8</v>
      </c>
      <c r="E11" s="14">
        <f t="shared" si="5"/>
        <v>46</v>
      </c>
      <c r="F11" s="14">
        <f>NETWORKDAYS(B11, C11, '[1]public holidays'!A$2:A$500)</f>
        <v>32</v>
      </c>
      <c r="G11" s="15">
        <f t="shared" si="6"/>
        <v>0.25</v>
      </c>
      <c r="H11" s="16">
        <f t="shared" si="7"/>
        <v>0.25</v>
      </c>
      <c r="I11" s="16">
        <f t="shared" si="8"/>
        <v>0.5</v>
      </c>
      <c r="J11" s="5" t="b">
        <f>COUNTIF(links!$B$1:$B$528, A11) &gt; 0</f>
        <v>1</v>
      </c>
      <c r="K11" s="5" t="b">
        <f>C11&gt;[1]misc!$A$2</f>
        <v>1</v>
      </c>
      <c r="L11" s="5" t="b">
        <f t="shared" si="9"/>
        <v>1</v>
      </c>
    </row>
    <row r="12" spans="1:12" x14ac:dyDescent="0.2">
      <c r="A12" s="1" t="s">
        <v>85</v>
      </c>
      <c r="B12" s="13">
        <v>45658</v>
      </c>
      <c r="C12" s="13">
        <v>45789</v>
      </c>
      <c r="D12" s="1">
        <v>10</v>
      </c>
      <c r="E12" s="14">
        <f t="shared" si="5"/>
        <v>132</v>
      </c>
      <c r="F12" s="14">
        <f>NETWORKDAYS(B12, C12, '[1]public holidays'!A$2:A$500)</f>
        <v>92</v>
      </c>
      <c r="G12" s="15">
        <f t="shared" si="6"/>
        <v>0.10869565217391304</v>
      </c>
      <c r="H12" s="16">
        <f t="shared" si="7"/>
        <v>0</v>
      </c>
      <c r="I12" s="16">
        <f t="shared" si="8"/>
        <v>0.25</v>
      </c>
      <c r="J12" s="5" t="b">
        <f>COUNTIF(links!$B$1:$B$528, A12) &gt; 0</f>
        <v>1</v>
      </c>
      <c r="K12" s="5" t="b">
        <f>C12&gt;[1]misc!$A$2</f>
        <v>1</v>
      </c>
      <c r="L12" s="5" t="b">
        <f t="shared" si="9"/>
        <v>1</v>
      </c>
    </row>
    <row r="13" spans="1:12" x14ac:dyDescent="0.2">
      <c r="A13" s="1" t="s">
        <v>86</v>
      </c>
      <c r="B13" s="13">
        <v>45790</v>
      </c>
      <c r="C13" s="13">
        <v>45835</v>
      </c>
      <c r="D13" s="1">
        <v>8</v>
      </c>
      <c r="E13" s="14">
        <f t="shared" si="5"/>
        <v>46</v>
      </c>
      <c r="F13" s="14">
        <f>NETWORKDAYS(B13, C13, '[1]public holidays'!A$2:A$500)</f>
        <v>34</v>
      </c>
      <c r="G13" s="15">
        <f t="shared" si="6"/>
        <v>0.23529411764705882</v>
      </c>
      <c r="H13" s="16">
        <f t="shared" si="7"/>
        <v>0</v>
      </c>
      <c r="I13" s="16">
        <f t="shared" si="8"/>
        <v>0.25</v>
      </c>
      <c r="J13" s="5" t="b">
        <f>COUNTIF(links!$B$1:$B$528, A13) &gt; 0</f>
        <v>1</v>
      </c>
      <c r="K13" s="5" t="b">
        <f>C13&gt;[1]misc!$A$2</f>
        <v>1</v>
      </c>
      <c r="L13" s="5" t="b">
        <f t="shared" si="9"/>
        <v>1</v>
      </c>
    </row>
    <row r="14" spans="1:12" x14ac:dyDescent="0.2">
      <c r="A14" s="1" t="s">
        <v>76</v>
      </c>
      <c r="B14" s="13">
        <v>45717</v>
      </c>
      <c r="C14" s="13">
        <v>45740</v>
      </c>
      <c r="D14" s="1">
        <v>15</v>
      </c>
      <c r="E14" s="14">
        <f t="shared" si="5"/>
        <v>24</v>
      </c>
      <c r="F14" s="14">
        <f>NETWORKDAYS(B14, C14, '[1]public holidays'!A$2:A$500)</f>
        <v>16</v>
      </c>
      <c r="G14" s="15">
        <f t="shared" si="6"/>
        <v>0.9375</v>
      </c>
      <c r="H14" s="16">
        <f t="shared" si="7"/>
        <v>0.75</v>
      </c>
      <c r="I14" s="16">
        <f t="shared" si="8"/>
        <v>1</v>
      </c>
      <c r="J14" s="5" t="b">
        <f>COUNTIF(links!$B$1:$B$528, A14) &gt; 0</f>
        <v>1</v>
      </c>
      <c r="K14" s="5" t="b">
        <f>C14&gt;[1]misc!$A$2</f>
        <v>1</v>
      </c>
      <c r="L14" s="5" t="b">
        <f t="shared" si="9"/>
        <v>1</v>
      </c>
    </row>
    <row r="15" spans="1:12" x14ac:dyDescent="0.2">
      <c r="A15" s="1" t="s">
        <v>78</v>
      </c>
      <c r="B15" s="13">
        <v>45741</v>
      </c>
      <c r="C15" s="13">
        <v>45870</v>
      </c>
      <c r="D15" s="1">
        <v>10</v>
      </c>
      <c r="E15" s="14">
        <f t="shared" si="5"/>
        <v>130</v>
      </c>
      <c r="F15" s="14">
        <f>NETWORKDAYS(B15, C15, '[1]public holidays'!A$2:A$500)</f>
        <v>93</v>
      </c>
      <c r="G15" s="15">
        <f t="shared" si="6"/>
        <v>0.10752688172043011</v>
      </c>
      <c r="H15" s="16">
        <f t="shared" si="7"/>
        <v>0</v>
      </c>
      <c r="I15" s="16">
        <f t="shared" si="8"/>
        <v>0.25</v>
      </c>
      <c r="J15" s="5" t="b">
        <f>COUNTIF(links!$B$1:$B$528, A15) &gt; 0</f>
        <v>1</v>
      </c>
      <c r="K15" s="5" t="b">
        <f>C15&gt;[1]misc!$A$2</f>
        <v>1</v>
      </c>
      <c r="L15" s="5" t="b">
        <f t="shared" si="9"/>
        <v>1</v>
      </c>
    </row>
    <row r="16" spans="1:12" x14ac:dyDescent="0.2">
      <c r="A16" s="1" t="s">
        <v>77</v>
      </c>
      <c r="B16" s="13">
        <v>45871</v>
      </c>
      <c r="C16" s="13">
        <v>45916</v>
      </c>
      <c r="D16" s="1">
        <v>5</v>
      </c>
      <c r="E16" s="14">
        <f t="shared" si="5"/>
        <v>46</v>
      </c>
      <c r="F16" s="14">
        <f>NETWORKDAYS(B16, C16, '[1]public holidays'!A$2:A$500)</f>
        <v>32</v>
      </c>
      <c r="G16" s="15">
        <f t="shared" si="6"/>
        <v>0.15625</v>
      </c>
      <c r="H16" s="16">
        <f t="shared" si="7"/>
        <v>0</v>
      </c>
      <c r="I16" s="16">
        <f t="shared" si="8"/>
        <v>0.25</v>
      </c>
      <c r="J16" s="5" t="b">
        <f>COUNTIF(links!$B$1:$B$528, A16) &gt; 0</f>
        <v>1</v>
      </c>
      <c r="K16" s="5" t="b">
        <f>C16&gt;[1]misc!$A$2</f>
        <v>1</v>
      </c>
      <c r="L16" s="5" t="b">
        <f t="shared" si="9"/>
        <v>1</v>
      </c>
    </row>
    <row r="17" spans="1:12" x14ac:dyDescent="0.2">
      <c r="A17" s="1" t="s">
        <v>79</v>
      </c>
      <c r="B17" s="13">
        <v>45737</v>
      </c>
      <c r="C17" s="13">
        <v>45766</v>
      </c>
      <c r="D17" s="1">
        <v>36</v>
      </c>
      <c r="E17" s="14">
        <f t="shared" si="5"/>
        <v>30</v>
      </c>
      <c r="F17" s="14">
        <f>NETWORKDAYS(B17, C17, '[1]public holidays'!A$2:A$500)</f>
        <v>21</v>
      </c>
      <c r="G17" s="15">
        <f t="shared" si="6"/>
        <v>1.7142857142857142</v>
      </c>
      <c r="H17" s="16">
        <f t="shared" si="7"/>
        <v>1.5</v>
      </c>
      <c r="I17" s="16">
        <f t="shared" si="8"/>
        <v>1.75</v>
      </c>
      <c r="J17" s="5" t="b">
        <f>COUNTIF(links!$B$1:$B$528, A17) &gt; 0</f>
        <v>1</v>
      </c>
      <c r="K17" s="5" t="b">
        <f>C17&gt;[1]misc!$A$2</f>
        <v>1</v>
      </c>
      <c r="L17" s="5" t="b">
        <f t="shared" si="9"/>
        <v>1</v>
      </c>
    </row>
    <row r="18" spans="1:12" x14ac:dyDescent="0.2">
      <c r="A18" s="1" t="s">
        <v>81</v>
      </c>
      <c r="B18" s="13">
        <v>45767</v>
      </c>
      <c r="C18" s="13">
        <v>45962</v>
      </c>
      <c r="D18" s="1">
        <v>10</v>
      </c>
      <c r="E18" s="14">
        <f t="shared" si="5"/>
        <v>196</v>
      </c>
      <c r="F18" s="14">
        <f>NETWORKDAYS(B18, C18, '[1]public holidays'!A$2:A$500)</f>
        <v>139</v>
      </c>
      <c r="G18" s="15">
        <f t="shared" si="6"/>
        <v>7.1942446043165464E-2</v>
      </c>
      <c r="H18" s="16">
        <f t="shared" si="7"/>
        <v>0</v>
      </c>
      <c r="I18" s="16">
        <f t="shared" si="8"/>
        <v>0.25</v>
      </c>
      <c r="J18" s="5" t="b">
        <f>COUNTIF(links!$B$1:$B$528, A18) &gt; 0</f>
        <v>1</v>
      </c>
      <c r="K18" s="5" t="b">
        <f>C18&gt;[1]misc!$A$2</f>
        <v>1</v>
      </c>
      <c r="L18" s="5" t="b">
        <f t="shared" si="9"/>
        <v>1</v>
      </c>
    </row>
    <row r="19" spans="1:12" x14ac:dyDescent="0.2">
      <c r="A19" s="1" t="s">
        <v>80</v>
      </c>
      <c r="B19" s="13">
        <v>45963</v>
      </c>
      <c r="C19" s="13">
        <v>45991</v>
      </c>
      <c r="D19" s="1">
        <v>5</v>
      </c>
      <c r="E19" s="14">
        <f t="shared" si="5"/>
        <v>29</v>
      </c>
      <c r="F19" s="14">
        <f>NETWORKDAYS(B19, C19, '[1]public holidays'!A$2:A$500)</f>
        <v>20</v>
      </c>
      <c r="G19" s="15">
        <f t="shared" si="6"/>
        <v>0.25</v>
      </c>
      <c r="H19" s="16">
        <f t="shared" si="7"/>
        <v>0.25</v>
      </c>
      <c r="I19" s="16">
        <f t="shared" si="8"/>
        <v>0.5</v>
      </c>
      <c r="J19" s="5" t="b">
        <f>COUNTIF(links!$B$1:$B$528, A19) &gt; 0</f>
        <v>1</v>
      </c>
      <c r="K19" s="5" t="b">
        <f>C19&gt;[1]misc!$A$2</f>
        <v>1</v>
      </c>
      <c r="L19" s="5" t="b">
        <f t="shared" si="9"/>
        <v>1</v>
      </c>
    </row>
    <row r="20" spans="1:12" x14ac:dyDescent="0.2">
      <c r="A20" s="1" t="s">
        <v>82</v>
      </c>
      <c r="B20" s="13">
        <f>B17</f>
        <v>45737</v>
      </c>
      <c r="C20" s="13">
        <f>C17</f>
        <v>45766</v>
      </c>
      <c r="D20" s="1">
        <v>15</v>
      </c>
      <c r="E20" s="14">
        <f t="shared" si="5"/>
        <v>30</v>
      </c>
      <c r="F20" s="14">
        <f>NETWORKDAYS(B20, C20, '[1]public holidays'!A$2:A$500)</f>
        <v>21</v>
      </c>
      <c r="G20" s="15">
        <f t="shared" si="6"/>
        <v>0.7142857142857143</v>
      </c>
      <c r="H20" s="16">
        <f t="shared" si="7"/>
        <v>0.5</v>
      </c>
      <c r="I20" s="16">
        <f t="shared" si="8"/>
        <v>0.75</v>
      </c>
      <c r="J20" s="5" t="b">
        <f>COUNTIF(links!$B$1:$B$528, A20) &gt; 0</f>
        <v>1</v>
      </c>
      <c r="K20" s="5" t="b">
        <f>C20&gt;[1]misc!$A$2</f>
        <v>1</v>
      </c>
      <c r="L20" s="5" t="b">
        <f t="shared" si="9"/>
        <v>1</v>
      </c>
    </row>
    <row r="21" spans="1:12" x14ac:dyDescent="0.2">
      <c r="A21" s="1" t="s">
        <v>84</v>
      </c>
      <c r="B21" s="13">
        <f>C20+1</f>
        <v>45767</v>
      </c>
      <c r="C21" s="13">
        <f>C18</f>
        <v>45962</v>
      </c>
      <c r="D21" s="1">
        <v>10</v>
      </c>
      <c r="E21" s="14">
        <f t="shared" si="5"/>
        <v>196</v>
      </c>
      <c r="F21" s="14">
        <f>NETWORKDAYS(B21, C21, '[1]public holidays'!A$2:A$500)</f>
        <v>139</v>
      </c>
      <c r="G21" s="15">
        <f t="shared" si="6"/>
        <v>7.1942446043165464E-2</v>
      </c>
      <c r="H21" s="16">
        <f t="shared" si="7"/>
        <v>0</v>
      </c>
      <c r="I21" s="16">
        <f t="shared" si="8"/>
        <v>0.25</v>
      </c>
      <c r="J21" s="5" t="b">
        <f>COUNTIF(links!$B$1:$B$528, A21) &gt; 0</f>
        <v>1</v>
      </c>
      <c r="K21" s="5" t="b">
        <f>C21&gt;[1]misc!$A$2</f>
        <v>1</v>
      </c>
      <c r="L21" s="5" t="b">
        <f t="shared" si="9"/>
        <v>1</v>
      </c>
    </row>
    <row r="22" spans="1:12" x14ac:dyDescent="0.2">
      <c r="A22" s="1" t="s">
        <v>83</v>
      </c>
      <c r="B22" s="13">
        <f>C21+1</f>
        <v>45963</v>
      </c>
      <c r="C22" s="13">
        <f>C19</f>
        <v>45991</v>
      </c>
      <c r="D22" s="1">
        <v>5</v>
      </c>
      <c r="E22" s="14">
        <f t="shared" si="5"/>
        <v>29</v>
      </c>
      <c r="F22" s="14">
        <f>NETWORKDAYS(B22, C22, '[1]public holidays'!A$2:A$500)</f>
        <v>20</v>
      </c>
      <c r="G22" s="15">
        <f t="shared" si="6"/>
        <v>0.25</v>
      </c>
      <c r="H22" s="16">
        <f t="shared" si="7"/>
        <v>0.25</v>
      </c>
      <c r="I22" s="16">
        <f t="shared" si="8"/>
        <v>0.5</v>
      </c>
      <c r="J22" s="5" t="b">
        <f>COUNTIF(links!$B$1:$B$528, A22) &gt; 0</f>
        <v>1</v>
      </c>
      <c r="K22" s="5" t="b">
        <f>C22&gt;[1]misc!$A$2</f>
        <v>1</v>
      </c>
      <c r="L22" s="5" t="b">
        <f t="shared" si="9"/>
        <v>1</v>
      </c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A14 A17" xr:uid="{025EE4B8-7FBD-4022-B9BA-EAFF191D3A9A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B19 B16 B12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zoomScale="120" zoomScaleNormal="120" workbookViewId="0">
      <selection activeCell="A3" sqref="A3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10</v>
      </c>
      <c r="B1" s="7" t="s">
        <v>11</v>
      </c>
      <c r="C1" s="4" t="b">
        <f>AND(C2:C591)</f>
        <v>1</v>
      </c>
      <c r="D1" s="4" t="b">
        <f>AND(D2:D591)</f>
        <v>1</v>
      </c>
    </row>
    <row r="2" spans="1:4" x14ac:dyDescent="0.2">
      <c r="A2" s="1" t="s">
        <v>69</v>
      </c>
      <c r="B2" s="1" t="s">
        <v>70</v>
      </c>
      <c r="C2" s="17" t="b">
        <f>COUNTIF(experts!$A$2:$A$954, A2) &gt; 0</f>
        <v>1</v>
      </c>
      <c r="D2" s="17" t="b">
        <f>COUNTIF(tasks!$A$2:$A$607, B2) &gt; 0</f>
        <v>1</v>
      </c>
    </row>
    <row r="3" spans="1:4" x14ac:dyDescent="0.2">
      <c r="A3" s="1" t="s">
        <v>69</v>
      </c>
      <c r="B3" s="1" t="s">
        <v>71</v>
      </c>
      <c r="C3" s="17" t="b">
        <f>COUNTIF(experts!$A$2:$A$954, A3) &gt; 0</f>
        <v>1</v>
      </c>
      <c r="D3" s="17" t="b">
        <f>COUNTIF(tasks!$A$2:$A$607, B3) &gt; 0</f>
        <v>1</v>
      </c>
    </row>
    <row r="4" spans="1:4" x14ac:dyDescent="0.2">
      <c r="A4" s="1" t="s">
        <v>69</v>
      </c>
      <c r="B4" s="1" t="s">
        <v>72</v>
      </c>
      <c r="C4" s="17" t="b">
        <f>COUNTIF(experts!$A$2:$A$954, A4) &gt; 0</f>
        <v>1</v>
      </c>
      <c r="D4" s="17" t="b">
        <f>COUNTIF(tasks!$A$2:$A$607, B4) &gt; 0</f>
        <v>1</v>
      </c>
    </row>
    <row r="5" spans="1:4" x14ac:dyDescent="0.2">
      <c r="A5" s="1" t="s">
        <v>69</v>
      </c>
      <c r="B5" s="1" t="s">
        <v>73</v>
      </c>
      <c r="C5" s="17" t="b">
        <f>COUNTIF(experts!$A$2:$A$954, A5) &gt; 0</f>
        <v>1</v>
      </c>
      <c r="D5" s="17" t="b">
        <f>COUNTIF(tasks!$A$2:$A$607, B5) &gt; 0</f>
        <v>1</v>
      </c>
    </row>
    <row r="6" spans="1:4" x14ac:dyDescent="0.2">
      <c r="A6" s="1" t="s">
        <v>69</v>
      </c>
      <c r="B6" s="14" t="s">
        <v>65</v>
      </c>
      <c r="C6" s="17" t="b">
        <f>COUNTIF(experts!$A$2:$A$954, A6) &gt; 0</f>
        <v>1</v>
      </c>
      <c r="D6" s="17" t="b">
        <f>COUNTIF(tasks!$A$2:$A$607, B6) &gt; 0</f>
        <v>1</v>
      </c>
    </row>
    <row r="7" spans="1:4" x14ac:dyDescent="0.2">
      <c r="A7" s="1" t="s">
        <v>69</v>
      </c>
      <c r="B7" s="14" t="s">
        <v>66</v>
      </c>
      <c r="C7" s="17" t="b">
        <f>COUNTIF(experts!$A$2:$A$954, A7) &gt; 0</f>
        <v>1</v>
      </c>
      <c r="D7" s="17" t="b">
        <f>COUNTIF(tasks!$A$2:$A$607, B7) &gt; 0</f>
        <v>1</v>
      </c>
    </row>
    <row r="8" spans="1:4" x14ac:dyDescent="0.2">
      <c r="A8" s="1" t="s">
        <v>69</v>
      </c>
      <c r="B8" s="14" t="s">
        <v>74</v>
      </c>
      <c r="C8" s="17" t="b">
        <f>COUNTIF(experts!$A$2:$A$954, A8) &gt; 0</f>
        <v>1</v>
      </c>
      <c r="D8" s="17" t="b">
        <f>COUNTIF(tasks!$A$2:$A$607, B8) &gt; 0</f>
        <v>1</v>
      </c>
    </row>
    <row r="9" spans="1:4" x14ac:dyDescent="0.2">
      <c r="A9" s="1" t="s">
        <v>69</v>
      </c>
      <c r="B9" s="14" t="s">
        <v>75</v>
      </c>
      <c r="C9" s="17" t="b">
        <f>COUNTIF(experts!$A$2:$A$954, A9) &gt; 0</f>
        <v>1</v>
      </c>
      <c r="D9" s="17" t="b">
        <f>COUNTIF(tasks!$A$2:$A$607, B9) &gt; 0</f>
        <v>1</v>
      </c>
    </row>
    <row r="10" spans="1:4" x14ac:dyDescent="0.2">
      <c r="A10" s="1" t="s">
        <v>69</v>
      </c>
      <c r="B10" s="14" t="s">
        <v>67</v>
      </c>
      <c r="C10" s="17" t="b">
        <f>COUNTIF(experts!$A$2:$A$954, A10) &gt; 0</f>
        <v>1</v>
      </c>
      <c r="D10" s="17" t="b">
        <f>COUNTIF(tasks!$A$2:$A$607, B10) &gt; 0</f>
        <v>1</v>
      </c>
    </row>
    <row r="11" spans="1:4" x14ac:dyDescent="0.2">
      <c r="A11" s="1" t="s">
        <v>69</v>
      </c>
      <c r="B11" s="14" t="s">
        <v>68</v>
      </c>
      <c r="C11" s="17" t="b">
        <f>COUNTIF(experts!$A$2:$A$954, A11) &gt; 0</f>
        <v>1</v>
      </c>
      <c r="D11" s="17" t="b">
        <f>COUNTIF(tasks!$A$2:$A$607, B11) &gt; 0</f>
        <v>1</v>
      </c>
    </row>
    <row r="12" spans="1:4" x14ac:dyDescent="0.2">
      <c r="A12" s="1" t="s">
        <v>69</v>
      </c>
      <c r="B12" s="14" t="s">
        <v>86</v>
      </c>
      <c r="C12" s="17" t="b">
        <f>COUNTIF(experts!$A$2:$A$954, A12) &gt; 0</f>
        <v>1</v>
      </c>
      <c r="D12" s="17" t="b">
        <f>COUNTIF(tasks!$A$2:$A$607, B12) &gt; 0</f>
        <v>1</v>
      </c>
    </row>
    <row r="13" spans="1:4" x14ac:dyDescent="0.2">
      <c r="A13" s="1" t="s">
        <v>69</v>
      </c>
      <c r="B13" s="14" t="s">
        <v>85</v>
      </c>
      <c r="C13" s="17" t="b">
        <f>COUNTIF(experts!$A$2:$A$954, A13) &gt; 0</f>
        <v>1</v>
      </c>
      <c r="D13" s="17" t="b">
        <f>COUNTIF(tasks!$A$2:$A$607, B13) &gt; 0</f>
        <v>1</v>
      </c>
    </row>
    <row r="14" spans="1:4" x14ac:dyDescent="0.2">
      <c r="A14" s="1" t="s">
        <v>69</v>
      </c>
      <c r="B14" s="1" t="s">
        <v>76</v>
      </c>
      <c r="C14" s="17" t="b">
        <f>COUNTIF(experts!$A$2:$A$954, A14) &gt; 0</f>
        <v>1</v>
      </c>
      <c r="D14" s="17" t="b">
        <f>COUNTIF(tasks!$A$2:$A$607, B14) &gt; 0</f>
        <v>1</v>
      </c>
    </row>
    <row r="15" spans="1:4" x14ac:dyDescent="0.2">
      <c r="A15" s="1" t="s">
        <v>69</v>
      </c>
      <c r="B15" s="1" t="s">
        <v>77</v>
      </c>
      <c r="C15" s="17" t="b">
        <f>COUNTIF(experts!$A$2:$A$954, A15) &gt; 0</f>
        <v>1</v>
      </c>
      <c r="D15" s="17" t="b">
        <f>COUNTIF(tasks!$A$2:$A$607, B15) &gt; 0</f>
        <v>1</v>
      </c>
    </row>
    <row r="16" spans="1:4" x14ac:dyDescent="0.2">
      <c r="A16" s="1" t="s">
        <v>69</v>
      </c>
      <c r="B16" s="1" t="s">
        <v>78</v>
      </c>
      <c r="C16" s="17" t="b">
        <f>COUNTIF(experts!$A$2:$A$954, A16) &gt; 0</f>
        <v>1</v>
      </c>
      <c r="D16" s="17" t="b">
        <f>COUNTIF(tasks!$A$2:$A$607, B16) &gt; 0</f>
        <v>1</v>
      </c>
    </row>
    <row r="17" spans="1:4" x14ac:dyDescent="0.2">
      <c r="A17" s="1" t="s">
        <v>69</v>
      </c>
      <c r="B17" s="14" t="s">
        <v>79</v>
      </c>
      <c r="C17" s="17" t="b">
        <f>COUNTIF(experts!$A$2:$A$954, A17) &gt; 0</f>
        <v>1</v>
      </c>
      <c r="D17" s="17" t="b">
        <f>COUNTIF(tasks!$A$2:$A$607, B17) &gt; 0</f>
        <v>1</v>
      </c>
    </row>
    <row r="18" spans="1:4" x14ac:dyDescent="0.2">
      <c r="A18" s="1" t="s">
        <v>69</v>
      </c>
      <c r="B18" s="14" t="s">
        <v>80</v>
      </c>
      <c r="C18" s="17" t="b">
        <f>COUNTIF(experts!$A$2:$A$954, A18) &gt; 0</f>
        <v>1</v>
      </c>
      <c r="D18" s="17" t="b">
        <f>COUNTIF(tasks!$A$2:$A$607, B18) &gt; 0</f>
        <v>1</v>
      </c>
    </row>
    <row r="19" spans="1:4" x14ac:dyDescent="0.2">
      <c r="A19" s="1" t="s">
        <v>69</v>
      </c>
      <c r="B19" s="14" t="s">
        <v>81</v>
      </c>
      <c r="C19" s="17" t="b">
        <f>COUNTIF(experts!$A$2:$A$954, A19) &gt; 0</f>
        <v>1</v>
      </c>
      <c r="D19" s="17" t="b">
        <f>COUNTIF(tasks!$A$2:$A$607, B19) &gt; 0</f>
        <v>1</v>
      </c>
    </row>
    <row r="20" spans="1:4" x14ac:dyDescent="0.2">
      <c r="A20" s="1" t="s">
        <v>69</v>
      </c>
      <c r="B20" s="1" t="s">
        <v>82</v>
      </c>
      <c r="C20" s="17" t="b">
        <f>COUNTIF(experts!$A$2:$A$954, A20) &gt; 0</f>
        <v>1</v>
      </c>
      <c r="D20" s="17" t="b">
        <f>COUNTIF(tasks!$A$2:$A$607, B20) &gt; 0</f>
        <v>1</v>
      </c>
    </row>
    <row r="21" spans="1:4" x14ac:dyDescent="0.2">
      <c r="A21" s="1" t="s">
        <v>69</v>
      </c>
      <c r="B21" s="1" t="s">
        <v>83</v>
      </c>
      <c r="C21" s="17" t="b">
        <f>COUNTIF(experts!$A$2:$A$954, A21) &gt; 0</f>
        <v>1</v>
      </c>
      <c r="D21" s="17" t="b">
        <f>COUNTIF(tasks!$A$2:$A$607, B21) &gt; 0</f>
        <v>1</v>
      </c>
    </row>
    <row r="22" spans="1:4" x14ac:dyDescent="0.2">
      <c r="A22" s="1" t="s">
        <v>69</v>
      </c>
      <c r="B22" s="1" t="s">
        <v>84</v>
      </c>
      <c r="C22" s="17" t="b">
        <f>COUNTIF(experts!$A$2:$A$954, A22) &gt; 0</f>
        <v>1</v>
      </c>
      <c r="D22" s="17" t="b">
        <f>COUNTIF(tasks!$A$2:$A$607, B22)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"/>
  <sheetViews>
    <sheetView tabSelected="1" zoomScale="120" zoomScaleNormal="120" workbookViewId="0">
      <selection activeCell="F29" sqref="F29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  <c r="G1" s="4" t="b">
        <f>AND(G2:G937)</f>
        <v>1</v>
      </c>
      <c r="H1" s="4" t="b">
        <f>AND(H2:H937)</f>
        <v>1</v>
      </c>
      <c r="I1" s="12" t="b">
        <f>AND(I2:I907)</f>
        <v>1</v>
      </c>
    </row>
    <row r="2" spans="1:9" x14ac:dyDescent="0.2">
      <c r="A2" s="1" t="s">
        <v>69</v>
      </c>
      <c r="B2" s="1" t="s">
        <v>71</v>
      </c>
      <c r="C2" s="13">
        <v>45658</v>
      </c>
      <c r="D2" s="13">
        <v>45748</v>
      </c>
      <c r="E2" s="16">
        <v>0</v>
      </c>
      <c r="F2" s="16">
        <v>0.25</v>
      </c>
      <c r="G2" s="2" t="b">
        <f>COUNTIF(experts!$A$2:$A$954, A2) &gt; 0</f>
        <v>1</v>
      </c>
      <c r="H2" s="2" t="b">
        <f>COUNTIF(tasks!$A$2:$A$629,B2)&gt;0</f>
        <v>1</v>
      </c>
      <c r="I2" s="2" t="b">
        <f t="shared" ref="I2" si="0">AND(ISNUMBER(C2), ISNUMBER(D2), C2&lt;=D2)</f>
        <v>1</v>
      </c>
    </row>
    <row r="3" spans="1:9" x14ac:dyDescent="0.2">
      <c r="A3" s="1" t="s">
        <v>69</v>
      </c>
      <c r="B3" s="1" t="s">
        <v>70</v>
      </c>
      <c r="C3" s="13">
        <v>45749</v>
      </c>
      <c r="D3" s="13">
        <v>45779</v>
      </c>
      <c r="E3" s="16">
        <v>0</v>
      </c>
      <c r="F3" s="16">
        <v>0.25</v>
      </c>
      <c r="G3" s="2" t="b">
        <f>COUNTIF(experts!$A$2:$A$954, A3) &gt; 0</f>
        <v>1</v>
      </c>
      <c r="H3" s="2" t="b">
        <f>COUNTIF(tasks!$A$2:$A$629,B3)&gt;0</f>
        <v>1</v>
      </c>
      <c r="I3" s="2" t="b">
        <f t="shared" ref="I3:I22" si="1">AND(ISNUMBER(C3), ISNUMBER(D3), C3&lt;=D3)</f>
        <v>1</v>
      </c>
    </row>
    <row r="4" spans="1:9" x14ac:dyDescent="0.2">
      <c r="A4" s="1" t="s">
        <v>69</v>
      </c>
      <c r="B4" s="1" t="s">
        <v>73</v>
      </c>
      <c r="C4" s="13">
        <v>45658</v>
      </c>
      <c r="D4" s="13">
        <v>45828</v>
      </c>
      <c r="E4" s="16">
        <v>0</v>
      </c>
      <c r="F4" s="16">
        <v>0.25</v>
      </c>
      <c r="G4" s="2" t="b">
        <f>COUNTIF(experts!$A$2:$A$954, A4) &gt; 0</f>
        <v>1</v>
      </c>
      <c r="H4" s="2" t="b">
        <f>COUNTIF(tasks!$A$2:$A$629,B4)&gt;0</f>
        <v>1</v>
      </c>
      <c r="I4" s="2" t="b">
        <f t="shared" si="1"/>
        <v>1</v>
      </c>
    </row>
    <row r="5" spans="1:9" x14ac:dyDescent="0.2">
      <c r="A5" s="1" t="s">
        <v>69</v>
      </c>
      <c r="B5" s="1" t="s">
        <v>72</v>
      </c>
      <c r="C5" s="13">
        <v>45829</v>
      </c>
      <c r="D5" s="13">
        <v>45874</v>
      </c>
      <c r="E5" s="16">
        <v>0</v>
      </c>
      <c r="F5" s="16">
        <v>0.25</v>
      </c>
      <c r="G5" s="2" t="b">
        <f>COUNTIF(experts!$A$2:$A$954, A5) &gt; 0</f>
        <v>1</v>
      </c>
      <c r="H5" s="2" t="b">
        <f>COUNTIF(tasks!$A$2:$A$629,B5)&gt;0</f>
        <v>1</v>
      </c>
      <c r="I5" s="2" t="b">
        <f t="shared" si="1"/>
        <v>1</v>
      </c>
    </row>
    <row r="6" spans="1:9" x14ac:dyDescent="0.2">
      <c r="A6" s="1" t="s">
        <v>69</v>
      </c>
      <c r="B6" s="1" t="s">
        <v>66</v>
      </c>
      <c r="C6" s="13">
        <v>45658</v>
      </c>
      <c r="D6" s="13">
        <v>45813</v>
      </c>
      <c r="E6" s="16">
        <v>0</v>
      </c>
      <c r="F6" s="16">
        <v>0.25</v>
      </c>
      <c r="G6" s="2" t="b">
        <f>COUNTIF(experts!$A$2:$A$954, A6) &gt; 0</f>
        <v>1</v>
      </c>
      <c r="H6" s="2" t="b">
        <f>COUNTIF(tasks!$A$2:$A$629,B6)&gt;0</f>
        <v>1</v>
      </c>
      <c r="I6" s="2" t="b">
        <f t="shared" si="1"/>
        <v>1</v>
      </c>
    </row>
    <row r="7" spans="1:9" x14ac:dyDescent="0.2">
      <c r="A7" s="1" t="s">
        <v>69</v>
      </c>
      <c r="B7" s="1" t="s">
        <v>65</v>
      </c>
      <c r="C7" s="13">
        <v>45814</v>
      </c>
      <c r="D7" s="13">
        <v>45844</v>
      </c>
      <c r="E7" s="16">
        <v>0</v>
      </c>
      <c r="F7" s="16">
        <v>0.25</v>
      </c>
      <c r="G7" s="2" t="b">
        <f>COUNTIF(experts!$A$2:$A$954, A7) &gt; 0</f>
        <v>1</v>
      </c>
      <c r="H7" s="2" t="b">
        <f>COUNTIF(tasks!$A$2:$A$629,B7)&gt;0</f>
        <v>1</v>
      </c>
      <c r="I7" s="2" t="b">
        <f t="shared" si="1"/>
        <v>1</v>
      </c>
    </row>
    <row r="8" spans="1:9" x14ac:dyDescent="0.2">
      <c r="A8" s="1" t="s">
        <v>69</v>
      </c>
      <c r="B8" s="1" t="s">
        <v>75</v>
      </c>
      <c r="C8" s="13">
        <v>45658</v>
      </c>
      <c r="D8" s="13">
        <v>45713</v>
      </c>
      <c r="E8" s="16">
        <v>0</v>
      </c>
      <c r="F8" s="16">
        <v>0.25</v>
      </c>
      <c r="G8" s="2" t="b">
        <f>COUNTIF(experts!$A$2:$A$954, A8) &gt; 0</f>
        <v>1</v>
      </c>
      <c r="H8" s="2" t="b">
        <f>COUNTIF(tasks!$A$2:$A$629,B8)&gt;0</f>
        <v>1</v>
      </c>
      <c r="I8" s="2" t="b">
        <f t="shared" si="1"/>
        <v>1</v>
      </c>
    </row>
    <row r="9" spans="1:9" x14ac:dyDescent="0.2">
      <c r="A9" s="1" t="s">
        <v>69</v>
      </c>
      <c r="B9" s="1" t="s">
        <v>74</v>
      </c>
      <c r="C9" s="13">
        <v>45714</v>
      </c>
      <c r="D9" s="13">
        <v>45759</v>
      </c>
      <c r="E9" s="16">
        <v>0</v>
      </c>
      <c r="F9" s="16">
        <v>0.25</v>
      </c>
      <c r="G9" s="2" t="b">
        <f>COUNTIF(experts!$A$2:$A$954, A9) &gt; 0</f>
        <v>1</v>
      </c>
      <c r="H9" s="2" t="b">
        <f>COUNTIF(tasks!$A$2:$A$629,B9)&gt;0</f>
        <v>1</v>
      </c>
      <c r="I9" s="2" t="b">
        <f t="shared" si="1"/>
        <v>1</v>
      </c>
    </row>
    <row r="10" spans="1:9" x14ac:dyDescent="0.2">
      <c r="A10" s="1" t="s">
        <v>69</v>
      </c>
      <c r="B10" s="1" t="s">
        <v>68</v>
      </c>
      <c r="C10" s="13">
        <v>45658</v>
      </c>
      <c r="D10" s="13">
        <v>45731</v>
      </c>
      <c r="E10" s="16">
        <v>0</v>
      </c>
      <c r="F10" s="16">
        <v>0.25</v>
      </c>
      <c r="G10" s="2" t="b">
        <f>COUNTIF(experts!$A$2:$A$954, A10) &gt; 0</f>
        <v>1</v>
      </c>
      <c r="H10" s="2" t="b">
        <f>COUNTIF(tasks!$A$2:$A$629,B10)&gt;0</f>
        <v>1</v>
      </c>
      <c r="I10" s="2" t="b">
        <f t="shared" si="1"/>
        <v>1</v>
      </c>
    </row>
    <row r="11" spans="1:9" x14ac:dyDescent="0.2">
      <c r="A11" s="1" t="s">
        <v>69</v>
      </c>
      <c r="B11" s="1" t="s">
        <v>67</v>
      </c>
      <c r="C11" s="13">
        <v>45749</v>
      </c>
      <c r="D11" s="13">
        <f>C11+45</f>
        <v>45794</v>
      </c>
      <c r="E11" s="16">
        <v>0.25</v>
      </c>
      <c r="F11" s="16">
        <v>0.5</v>
      </c>
      <c r="G11" s="2" t="b">
        <f>COUNTIF(experts!$A$2:$A$954, A11) &gt; 0</f>
        <v>1</v>
      </c>
      <c r="H11" s="2" t="b">
        <f>COUNTIF(tasks!$A$2:$A$629,B11)&gt;0</f>
        <v>1</v>
      </c>
      <c r="I11" s="2" t="b">
        <f t="shared" si="1"/>
        <v>1</v>
      </c>
    </row>
    <row r="12" spans="1:9" x14ac:dyDescent="0.2">
      <c r="A12" s="1" t="s">
        <v>69</v>
      </c>
      <c r="B12" s="1" t="s">
        <v>85</v>
      </c>
      <c r="C12" s="13">
        <v>45658</v>
      </c>
      <c r="D12" s="13">
        <v>45789</v>
      </c>
      <c r="E12" s="16">
        <v>0</v>
      </c>
      <c r="F12" s="16">
        <v>0.25</v>
      </c>
      <c r="G12" s="2" t="b">
        <f>COUNTIF(experts!$A$2:$A$954, A12) &gt; 0</f>
        <v>1</v>
      </c>
      <c r="H12" s="2" t="b">
        <f>COUNTIF(tasks!$A$2:$A$629,B12)&gt;0</f>
        <v>1</v>
      </c>
      <c r="I12" s="2" t="b">
        <f t="shared" si="1"/>
        <v>1</v>
      </c>
    </row>
    <row r="13" spans="1:9" x14ac:dyDescent="0.2">
      <c r="A13" s="1" t="s">
        <v>69</v>
      </c>
      <c r="B13" s="1" t="s">
        <v>86</v>
      </c>
      <c r="C13" s="13">
        <v>45790</v>
      </c>
      <c r="D13" s="13">
        <v>45835</v>
      </c>
      <c r="E13" s="16">
        <v>0</v>
      </c>
      <c r="F13" s="16">
        <v>0.25</v>
      </c>
      <c r="G13" s="2" t="b">
        <f>COUNTIF(experts!$A$2:$A$954, A13) &gt; 0</f>
        <v>1</v>
      </c>
      <c r="H13" s="2" t="b">
        <f>COUNTIF(tasks!$A$2:$A$629,B13)&gt;0</f>
        <v>1</v>
      </c>
      <c r="I13" s="2" t="b">
        <f t="shared" si="1"/>
        <v>1</v>
      </c>
    </row>
    <row r="14" spans="1:9" x14ac:dyDescent="0.2">
      <c r="A14" s="1" t="s">
        <v>69</v>
      </c>
      <c r="B14" s="1" t="s">
        <v>76</v>
      </c>
      <c r="C14" s="13">
        <v>45717</v>
      </c>
      <c r="D14" s="13">
        <v>45740</v>
      </c>
      <c r="E14" s="16">
        <v>0.75</v>
      </c>
      <c r="F14" s="16">
        <v>1</v>
      </c>
      <c r="G14" s="2" t="b">
        <f>COUNTIF(experts!$A$2:$A$954, A14) &gt; 0</f>
        <v>1</v>
      </c>
      <c r="H14" s="2" t="b">
        <f>COUNTIF(tasks!$A$2:$A$629,B14)&gt;0</f>
        <v>1</v>
      </c>
      <c r="I14" s="2" t="b">
        <f t="shared" si="1"/>
        <v>1</v>
      </c>
    </row>
    <row r="15" spans="1:9" x14ac:dyDescent="0.2">
      <c r="A15" s="1" t="s">
        <v>69</v>
      </c>
      <c r="B15" s="1" t="s">
        <v>78</v>
      </c>
      <c r="C15" s="13">
        <v>45741</v>
      </c>
      <c r="D15" s="13">
        <v>45870</v>
      </c>
      <c r="E15" s="16">
        <v>0</v>
      </c>
      <c r="F15" s="16">
        <v>0.25</v>
      </c>
      <c r="G15" s="2" t="b">
        <f>COUNTIF(experts!$A$2:$A$954, A15) &gt; 0</f>
        <v>1</v>
      </c>
      <c r="H15" s="2" t="b">
        <f>COUNTIF(tasks!$A$2:$A$629,B15)&gt;0</f>
        <v>1</v>
      </c>
      <c r="I15" s="2" t="b">
        <f t="shared" si="1"/>
        <v>1</v>
      </c>
    </row>
    <row r="16" spans="1:9" x14ac:dyDescent="0.2">
      <c r="A16" s="1" t="s">
        <v>69</v>
      </c>
      <c r="B16" s="1" t="s">
        <v>77</v>
      </c>
      <c r="C16" s="13">
        <v>45871</v>
      </c>
      <c r="D16" s="13">
        <v>45916</v>
      </c>
      <c r="E16" s="16">
        <v>0</v>
      </c>
      <c r="F16" s="16">
        <v>0.25</v>
      </c>
      <c r="G16" s="2" t="b">
        <f>COUNTIF(experts!$A$2:$A$954, A16) &gt; 0</f>
        <v>1</v>
      </c>
      <c r="H16" s="2" t="b">
        <f>COUNTIF(tasks!$A$2:$A$629,B16)&gt;0</f>
        <v>1</v>
      </c>
      <c r="I16" s="2" t="b">
        <f t="shared" si="1"/>
        <v>1</v>
      </c>
    </row>
    <row r="17" spans="1:10" x14ac:dyDescent="0.2">
      <c r="A17" s="1" t="s">
        <v>69</v>
      </c>
      <c r="B17" s="1" t="s">
        <v>79</v>
      </c>
      <c r="C17" s="13">
        <v>45737</v>
      </c>
      <c r="D17" s="13">
        <v>45766</v>
      </c>
      <c r="E17" s="16">
        <v>1.5</v>
      </c>
      <c r="F17" s="16">
        <v>1.75</v>
      </c>
      <c r="G17" s="2" t="b">
        <f>COUNTIF(experts!$A$2:$A$954, A17) &gt; 0</f>
        <v>1</v>
      </c>
      <c r="H17" s="2" t="b">
        <f>COUNTIF(tasks!$A$2:$A$629,B17)&gt;0</f>
        <v>1</v>
      </c>
      <c r="I17" s="2" t="b">
        <f t="shared" si="1"/>
        <v>1</v>
      </c>
    </row>
    <row r="18" spans="1:10" x14ac:dyDescent="0.2">
      <c r="A18" s="1" t="s">
        <v>69</v>
      </c>
      <c r="B18" s="1" t="s">
        <v>81</v>
      </c>
      <c r="C18" s="13">
        <v>45767</v>
      </c>
      <c r="D18" s="13">
        <v>45962</v>
      </c>
      <c r="E18" s="16">
        <v>0</v>
      </c>
      <c r="F18" s="16">
        <v>0.25</v>
      </c>
      <c r="G18" s="2" t="b">
        <f>COUNTIF(experts!$A$2:$A$954, A18) &gt; 0</f>
        <v>1</v>
      </c>
      <c r="H18" s="2" t="b">
        <f>COUNTIF(tasks!$A$2:$A$629,B18)&gt;0</f>
        <v>1</v>
      </c>
      <c r="I18" s="2" t="b">
        <f t="shared" si="1"/>
        <v>1</v>
      </c>
    </row>
    <row r="19" spans="1:10" x14ac:dyDescent="0.2">
      <c r="A19" s="1" t="s">
        <v>69</v>
      </c>
      <c r="B19" s="1" t="s">
        <v>80</v>
      </c>
      <c r="C19" s="13">
        <v>45963</v>
      </c>
      <c r="D19" s="13">
        <v>45991</v>
      </c>
      <c r="E19" s="16">
        <v>0.25</v>
      </c>
      <c r="F19" s="16">
        <v>0.5</v>
      </c>
      <c r="G19" s="2" t="b">
        <f>COUNTIF(experts!$A$2:$A$954, A19) &gt; 0</f>
        <v>1</v>
      </c>
      <c r="H19" s="2" t="b">
        <f>COUNTIF(tasks!$A$2:$A$629,B19)&gt;0</f>
        <v>1</v>
      </c>
      <c r="I19" s="2" t="b">
        <f t="shared" si="1"/>
        <v>1</v>
      </c>
    </row>
    <row r="20" spans="1:10" x14ac:dyDescent="0.2">
      <c r="A20" s="1" t="s">
        <v>69</v>
      </c>
      <c r="B20" s="1" t="s">
        <v>82</v>
      </c>
      <c r="C20" s="13">
        <f>C17</f>
        <v>45737</v>
      </c>
      <c r="D20" s="13">
        <f>D17</f>
        <v>45766</v>
      </c>
      <c r="E20" s="16">
        <v>0.5</v>
      </c>
      <c r="F20" s="16">
        <v>0.75</v>
      </c>
      <c r="G20" s="2" t="b">
        <f>COUNTIF(experts!$A$2:$A$954, A20) &gt; 0</f>
        <v>1</v>
      </c>
      <c r="H20" s="2" t="b">
        <f>COUNTIF(tasks!$A$2:$A$629,B20)&gt;0</f>
        <v>1</v>
      </c>
      <c r="I20" s="2" t="b">
        <f t="shared" si="1"/>
        <v>1</v>
      </c>
    </row>
    <row r="21" spans="1:10" x14ac:dyDescent="0.2">
      <c r="A21" s="1" t="s">
        <v>69</v>
      </c>
      <c r="B21" s="1" t="s">
        <v>84</v>
      </c>
      <c r="C21" s="13">
        <f>D20+1</f>
        <v>45767</v>
      </c>
      <c r="D21" s="13">
        <f>D18</f>
        <v>45962</v>
      </c>
      <c r="E21" s="16">
        <v>0</v>
      </c>
      <c r="F21" s="16">
        <v>0.25</v>
      </c>
      <c r="G21" s="2" t="b">
        <f>COUNTIF(experts!$A$2:$A$954, A21) &gt; 0</f>
        <v>1</v>
      </c>
      <c r="H21" s="2" t="b">
        <f>COUNTIF(tasks!$A$2:$A$629,B21)&gt;0</f>
        <v>1</v>
      </c>
      <c r="I21" s="2" t="b">
        <f t="shared" si="1"/>
        <v>1</v>
      </c>
    </row>
    <row r="22" spans="1:10" x14ac:dyDescent="0.2">
      <c r="A22" s="1" t="s">
        <v>69</v>
      </c>
      <c r="B22" s="1" t="s">
        <v>83</v>
      </c>
      <c r="C22" s="13">
        <f>D21+1</f>
        <v>45963</v>
      </c>
      <c r="D22" s="13">
        <f>D19</f>
        <v>45991</v>
      </c>
      <c r="E22" s="16">
        <v>0.25</v>
      </c>
      <c r="F22" s="16">
        <v>0.5</v>
      </c>
      <c r="G22" s="2" t="b">
        <f>COUNTIF(experts!$A$2:$A$954, A22) &gt; 0</f>
        <v>1</v>
      </c>
      <c r="H22" s="2" t="b">
        <f>COUNTIF(tasks!$A$2:$A$629,B22)&gt;0</f>
        <v>1</v>
      </c>
      <c r="I22" s="2" t="b">
        <f t="shared" si="1"/>
        <v>1</v>
      </c>
    </row>
    <row r="23" spans="1:10" x14ac:dyDescent="0.2">
      <c r="C23" s="19"/>
      <c r="D23" s="19"/>
      <c r="E23" s="1"/>
      <c r="F23" s="1"/>
    </row>
    <row r="24" spans="1:10" x14ac:dyDescent="0.2">
      <c r="C24" s="19"/>
      <c r="D24" s="19"/>
      <c r="E24" s="1"/>
      <c r="F24" s="1"/>
    </row>
    <row r="25" spans="1:10" x14ac:dyDescent="0.2">
      <c r="C25" s="19"/>
      <c r="D25" s="19"/>
      <c r="E25" s="1"/>
      <c r="F25" s="1"/>
    </row>
    <row r="26" spans="1:10" x14ac:dyDescent="0.2">
      <c r="C26" s="19"/>
      <c r="D26" s="19"/>
      <c r="E26" s="1"/>
      <c r="F26" s="1"/>
    </row>
    <row r="27" spans="1:10" x14ac:dyDescent="0.2">
      <c r="C27" s="19"/>
      <c r="D27" s="19"/>
      <c r="E27" s="1"/>
      <c r="F27" s="1"/>
    </row>
    <row r="28" spans="1:10" x14ac:dyDescent="0.2">
      <c r="C28" s="19"/>
      <c r="D28" s="19"/>
      <c r="E28" s="1"/>
      <c r="F28" s="1"/>
    </row>
    <row r="29" spans="1:10" x14ac:dyDescent="0.2">
      <c r="C29" s="19"/>
      <c r="D29" s="19"/>
      <c r="E29" s="1"/>
      <c r="F29" s="1"/>
      <c r="I29" s="20"/>
      <c r="J29" s="13"/>
    </row>
    <row r="30" spans="1:10" x14ac:dyDescent="0.2">
      <c r="C30" s="19"/>
      <c r="D30" s="19"/>
      <c r="E30" s="1"/>
      <c r="F30" s="1"/>
      <c r="I30" s="20"/>
      <c r="J30" s="13"/>
    </row>
    <row r="31" spans="1:10" x14ac:dyDescent="0.2">
      <c r="C31" s="19"/>
      <c r="D31" s="19"/>
      <c r="E31" s="1"/>
      <c r="F31" s="1"/>
      <c r="I31" s="20"/>
      <c r="J31" s="13"/>
    </row>
    <row r="32" spans="1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C63" s="19"/>
      <c r="D63" s="19"/>
      <c r="E63" s="1"/>
      <c r="F63" s="1"/>
      <c r="I63" s="20"/>
      <c r="J63" s="13"/>
    </row>
    <row r="64" spans="3:10" x14ac:dyDescent="0.2">
      <c r="C64" s="19"/>
      <c r="D64" s="19"/>
      <c r="E64" s="1"/>
      <c r="F64" s="1"/>
      <c r="I64" s="20"/>
      <c r="J64" s="13"/>
    </row>
    <row r="65" spans="3:10" x14ac:dyDescent="0.2">
      <c r="C65" s="19"/>
      <c r="D65" s="19"/>
      <c r="E65" s="1"/>
      <c r="F65" s="1"/>
      <c r="I65" s="20"/>
      <c r="J65" s="13"/>
    </row>
    <row r="66" spans="3:10" x14ac:dyDescent="0.2">
      <c r="C66" s="19"/>
      <c r="D66" s="19"/>
      <c r="E66" s="1"/>
      <c r="F66" s="1"/>
      <c r="I66" s="20"/>
      <c r="J66" s="13"/>
    </row>
    <row r="67" spans="3:10" x14ac:dyDescent="0.2">
      <c r="C67" s="19"/>
      <c r="D67" s="19"/>
      <c r="E67" s="1"/>
      <c r="F67" s="1"/>
      <c r="I67" s="20"/>
      <c r="J67" s="13"/>
    </row>
    <row r="68" spans="3:10" x14ac:dyDescent="0.2">
      <c r="C68" s="19"/>
      <c r="D68" s="19"/>
      <c r="E68" s="1"/>
      <c r="F68" s="1"/>
      <c r="I68" s="20"/>
      <c r="J68" s="13"/>
    </row>
    <row r="69" spans="3:10" x14ac:dyDescent="0.2">
      <c r="C69" s="19"/>
      <c r="D69" s="19"/>
      <c r="E69" s="1"/>
      <c r="F69" s="1"/>
      <c r="I69" s="20"/>
      <c r="J69" s="13"/>
    </row>
    <row r="70" spans="3:10" x14ac:dyDescent="0.2">
      <c r="C70" s="19"/>
      <c r="D70" s="19"/>
      <c r="E70" s="1"/>
      <c r="F70" s="1"/>
      <c r="I70" s="20"/>
      <c r="J70" s="13"/>
    </row>
    <row r="71" spans="3:10" x14ac:dyDescent="0.2">
      <c r="C71" s="19"/>
      <c r="D71" s="19"/>
      <c r="E71" s="1"/>
      <c r="F71" s="1"/>
      <c r="I71" s="20"/>
      <c r="J71" s="13"/>
    </row>
    <row r="72" spans="3:10" x14ac:dyDescent="0.2">
      <c r="C72" s="19"/>
      <c r="D72" s="19"/>
      <c r="E72" s="1"/>
      <c r="F72" s="1"/>
      <c r="I72" s="20"/>
      <c r="J72" s="13"/>
    </row>
    <row r="73" spans="3:10" x14ac:dyDescent="0.2">
      <c r="C73" s="19"/>
      <c r="D73" s="19"/>
      <c r="E73" s="1"/>
      <c r="F73" s="1"/>
      <c r="I73" s="20"/>
      <c r="J73" s="13"/>
    </row>
    <row r="74" spans="3:10" x14ac:dyDescent="0.2">
      <c r="I74" s="20"/>
      <c r="J74" s="13"/>
    </row>
    <row r="75" spans="3:10" x14ac:dyDescent="0.2">
      <c r="I75" s="20"/>
      <c r="J75" s="13"/>
    </row>
    <row r="76" spans="3:10" x14ac:dyDescent="0.2">
      <c r="I76" s="20"/>
      <c r="J76" s="13"/>
    </row>
    <row r="77" spans="3:10" x14ac:dyDescent="0.2">
      <c r="I77" s="20"/>
      <c r="J77" s="13"/>
    </row>
    <row r="78" spans="3:10" x14ac:dyDescent="0.2">
      <c r="I78" s="20"/>
      <c r="J78" s="13"/>
    </row>
    <row r="79" spans="3:10" x14ac:dyDescent="0.2">
      <c r="I79" s="20"/>
      <c r="J79" s="13"/>
    </row>
    <row r="80" spans="3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  <row r="89" spans="9:10" x14ac:dyDescent="0.2">
      <c r="I89" s="20"/>
      <c r="J89" s="13"/>
    </row>
    <row r="90" spans="9:10" x14ac:dyDescent="0.2">
      <c r="I90" s="20"/>
      <c r="J90" s="13"/>
    </row>
    <row r="91" spans="9:10" x14ac:dyDescent="0.2">
      <c r="I91" s="20"/>
      <c r="J91" s="13"/>
    </row>
    <row r="92" spans="9:10" x14ac:dyDescent="0.2">
      <c r="I92" s="20"/>
      <c r="J92" s="13"/>
    </row>
    <row r="93" spans="9:10" x14ac:dyDescent="0.2">
      <c r="I93" s="20"/>
      <c r="J93" s="13"/>
    </row>
    <row r="94" spans="9:10" x14ac:dyDescent="0.2">
      <c r="I94" s="20"/>
      <c r="J94" s="13"/>
    </row>
    <row r="95" spans="9:10" x14ac:dyDescent="0.2">
      <c r="I95" s="20"/>
      <c r="J95" s="13"/>
    </row>
    <row r="96" spans="9:10" x14ac:dyDescent="0.2">
      <c r="I96" s="20"/>
      <c r="J96" s="13"/>
    </row>
    <row r="97" spans="9:10" x14ac:dyDescent="0.2">
      <c r="I97" s="20"/>
      <c r="J97" s="13"/>
    </row>
    <row r="98" spans="9:10" x14ac:dyDescent="0.2">
      <c r="I98" s="20"/>
      <c r="J98" s="13"/>
    </row>
    <row r="99" spans="9:10" x14ac:dyDescent="0.2">
      <c r="I99" s="20"/>
      <c r="J99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B14 B17" xr:uid="{3301A625-57BE-446B-9389-124A19899399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19 C16 C12" xr:uid="{4A41B8F5-FA41-47DB-8907-010A10BBA527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10</v>
      </c>
      <c r="B1" s="7" t="s">
        <v>11</v>
      </c>
      <c r="C1" s="8" t="s">
        <v>2</v>
      </c>
      <c r="D1" s="8" t="s">
        <v>3</v>
      </c>
      <c r="E1" s="18" t="s">
        <v>8</v>
      </c>
      <c r="F1" s="18" t="s">
        <v>9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10</v>
      </c>
      <c r="B1" s="8" t="s">
        <v>2</v>
      </c>
      <c r="C1" s="8" t="s">
        <v>3</v>
      </c>
      <c r="D1" s="18" t="s">
        <v>8</v>
      </c>
      <c r="E1" s="18" t="s">
        <v>9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2</v>
      </c>
      <c r="C1" s="8" t="s">
        <v>3</v>
      </c>
      <c r="D1" s="12" t="b">
        <f>AND(D2:D908)</f>
        <v>1</v>
      </c>
    </row>
    <row r="2" spans="1:4" x14ac:dyDescent="0.2">
      <c r="A2" s="21" t="s">
        <v>12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13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14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15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16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17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18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19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20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21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22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23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2025-01-26T16:46:51Z</dcterms:modified>
  <dc:language>en-US</dc:language>
</cp:coreProperties>
</file>