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5E2B9ADB-77B3-4E8D-95FE-1502107BBD98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  <externalReference r:id="rId20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7" i="4" l="1"/>
  <c r="H17" i="4"/>
  <c r="I17" i="4"/>
  <c r="G18" i="4"/>
  <c r="H18" i="4"/>
  <c r="I18" i="4"/>
  <c r="D5" i="4"/>
  <c r="C6" i="4" s="1"/>
  <c r="D6" i="4" s="1"/>
  <c r="C7" i="4" s="1"/>
  <c r="D2" i="4"/>
  <c r="C3" i="4" s="1"/>
  <c r="D3" i="4" s="1"/>
  <c r="C4" i="4" s="1"/>
  <c r="E17" i="2"/>
  <c r="F17" i="2"/>
  <c r="G17" i="2" s="1"/>
  <c r="H17" i="2" s="1"/>
  <c r="I17" i="2" s="1"/>
  <c r="J17" i="2"/>
  <c r="K17" i="2"/>
  <c r="L17" i="2"/>
  <c r="E18" i="2"/>
  <c r="F18" i="2"/>
  <c r="G18" i="2" s="1"/>
  <c r="H18" i="2" s="1"/>
  <c r="I18" i="2" s="1"/>
  <c r="J18" i="2"/>
  <c r="K18" i="2"/>
  <c r="L18" i="2"/>
  <c r="C5" i="2"/>
  <c r="B6" i="2" s="1"/>
  <c r="C6" i="2" s="1"/>
  <c r="B7" i="2" s="1"/>
  <c r="C2" i="2"/>
  <c r="B3" i="2" s="1"/>
  <c r="C3" i="2" s="1"/>
  <c r="B4" i="2" s="1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K2" i="2" l="1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H2" i="4"/>
  <c r="G2" i="4"/>
  <c r="I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2" i="2"/>
  <c r="E3" i="2"/>
  <c r="F3" i="2"/>
  <c r="G3" i="2" s="1"/>
  <c r="H3" i="2" s="1"/>
  <c r="I3" i="2" s="1"/>
  <c r="E4" i="2"/>
  <c r="F4" i="2"/>
  <c r="G4" i="2" s="1"/>
  <c r="H4" i="2" s="1"/>
  <c r="I4" i="2" s="1"/>
  <c r="E5" i="2"/>
  <c r="F5" i="2"/>
  <c r="G5" i="2" s="1"/>
  <c r="H5" i="2" s="1"/>
  <c r="I5" i="2" s="1"/>
  <c r="E6" i="2"/>
  <c r="F6" i="2"/>
  <c r="G6" i="2" s="1"/>
  <c r="H6" i="2" s="1"/>
  <c r="I6" i="2" s="1"/>
  <c r="E7" i="2"/>
  <c r="F7" i="2"/>
  <c r="G7" i="2" s="1"/>
  <c r="H7" i="2" s="1"/>
  <c r="I7" i="2" s="1"/>
  <c r="E8" i="2"/>
  <c r="F8" i="2"/>
  <c r="G8" i="2" s="1"/>
  <c r="H8" i="2" s="1"/>
  <c r="I8" i="2" s="1"/>
  <c r="E9" i="2"/>
  <c r="F9" i="2"/>
  <c r="G9" i="2" s="1"/>
  <c r="H9" i="2" s="1"/>
  <c r="I9" i="2" s="1"/>
  <c r="E10" i="2"/>
  <c r="F10" i="2"/>
  <c r="G10" i="2" s="1"/>
  <c r="H10" i="2" s="1"/>
  <c r="I10" i="2" s="1"/>
  <c r="E11" i="2"/>
  <c r="F11" i="2"/>
  <c r="G11" i="2" s="1"/>
  <c r="H11" i="2" s="1"/>
  <c r="I11" i="2" s="1"/>
  <c r="E12" i="2"/>
  <c r="F12" i="2"/>
  <c r="G12" i="2" s="1"/>
  <c r="H12" i="2" s="1"/>
  <c r="I12" i="2" s="1"/>
  <c r="E13" i="2"/>
  <c r="F13" i="2"/>
  <c r="G13" i="2" s="1"/>
  <c r="H13" i="2" s="1"/>
  <c r="I13" i="2" s="1"/>
  <c r="E14" i="2"/>
  <c r="F14" i="2"/>
  <c r="G14" i="2" s="1"/>
  <c r="H14" i="2" s="1"/>
  <c r="I14" i="2" s="1"/>
  <c r="E15" i="2"/>
  <c r="F15" i="2"/>
  <c r="G15" i="2" s="1"/>
  <c r="H15" i="2" s="1"/>
  <c r="I15" i="2" s="1"/>
  <c r="E16" i="2"/>
  <c r="F16" i="2"/>
  <c r="G16" i="2" s="1"/>
  <c r="H16" i="2" s="1"/>
  <c r="I16" i="2" s="1"/>
  <c r="F2" i="2"/>
  <c r="G2" i="2" s="1"/>
  <c r="H2" i="2" s="1"/>
  <c r="I2" i="2" s="1"/>
  <c r="E2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<sst xmlns="http://schemas.openxmlformats.org/spreadsheetml/2006/main" count="242" uniqueCount="83">
  <si>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</si>
  <si>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</si>
  <si>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</si>
  <si>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</si>
  <si>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</si>
  <si>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</si>
  <si>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</si>
  <si>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</si>
  <si>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</si>
  <si>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</si>
  <si>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</si>
  <si>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</si>
  <si>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</si>
  <si>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</si>
  <si>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</si>
  <si>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</si>
  <si>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</si>
  <si>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</si>
  <si>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</si>
  <si>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</si>
  <si>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</si>
  <si>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</si>
  <si>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</si>
  <si>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</si>
  <si>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</si>
  <si>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</si>
  <si>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</si>
  <si>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</si>
  <si>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</si>
  <si>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</si>
  <si>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</si>
  <si>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</si>
  <si>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</si>
  <si>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</si>
  <si>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</si>
  <si>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</si>
  <si>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</si>
  <si>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</si>
  <si>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</si>
  <si>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</si>
  <si>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</si>
  <si>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</si>
  <si>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</si>
  <si>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</si>
  <si>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</si>
  <si>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</si>
  <si>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</si>
  <si>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</si>
  <si>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</si>
  <si>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</si>
  <si>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</si>
  <si>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</si>
  <si>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</si>
  <si>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</si>
  <si>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</si>
  <si>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</si>
  <si>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</si>
  <si>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</si>
  <si>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</si>
  <si>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</si>
  <si>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</si>
  <si>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</si>
  <si>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</si>
  <si>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</si>
  <si>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SA.Kevin</t>
  </si>
  <si>
    <t>alpha2.se</t>
  </si>
  <si>
    <t>alpha2.sf</t>
  </si>
  <si>
    <t>alpha2.sm</t>
  </si>
  <si>
    <t>beta2.se</t>
  </si>
  <si>
    <t>beta2.sf</t>
  </si>
  <si>
    <t>beta2.sm</t>
  </si>
  <si>
    <t>gamma2.sf</t>
  </si>
  <si>
    <t>gamma2.sm</t>
  </si>
  <si>
    <t>quebec2.se</t>
  </si>
  <si>
    <t>quebec2.sf</t>
  </si>
  <si>
    <t>quebec2.sm</t>
  </si>
  <si>
    <t>uniform2.se</t>
  </si>
  <si>
    <t>uniform2.sf</t>
  </si>
  <si>
    <t>uniform2.sm</t>
  </si>
  <si>
    <t>xray2.se</t>
  </si>
  <si>
    <t>xray2.sf</t>
  </si>
  <si>
    <t>xray2.sm</t>
  </si>
  <si>
    <t>the 2nd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</si>
</sst>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5-SA-Adr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s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20" zoomScaleNormal="120" workbookViewId="0">
      <selection activeCell="B2" sqref="B2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64</v>
      </c>
      <c r="B2" s="1" t="s">
        <v>82</v>
      </c>
      <c r="C2" s="5" t="b">
        <f>COUNTIF(links!$A$1:$A$524,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20" sqref="A20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64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64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64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64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64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64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64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64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64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64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64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64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periods'!C2:C900),MAX(tasks!C2:C604))</f>
        <v>46391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46391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46391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46391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20" zoomScaleNormal="120" workbookViewId="0">
      <selection activeCell="H2" sqref="H2:I18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AND(J2:J607)</f>
        <v>1</v>
      </c>
      <c r="K1" s="12" t="e">
        <f>AND(K2:K612)</f>
        <v>#REF!</v>
      </c>
      <c r="L1" s="12" t="b">
        <f>AND(L2:L612)</f>
        <v>1</v>
      </c>
    </row>
    <row r="2" spans="1:12" x14ac:dyDescent="0.2">
      <c r="A2" s="1" t="s">
        <v>65</v>
      </c>
      <c r="B2" s="13">
        <v>45684</v>
      </c>
      <c r="C2" s="13">
        <f>B2+5</f>
        <v>45689</v>
      </c>
      <c r="D2" s="1">
        <v>12</v>
      </c>
      <c r="E2" s="14">
        <f t="shared" ref="E2" si="0">C2 - B2 +1</f>
        <v>6</v>
      </c>
      <c r="F2" s="14">
        <f>NETWORKDAYS(B2, C2, '[1]public holidays'!A$2:A$500)</f>
        <v>5</v>
      </c>
      <c r="G2" s="15">
        <f t="shared" ref="G2" si="1">D2/F2</f>
        <v>2.4</v>
      </c>
      <c r="H2" s="16">
        <f t="shared" ref="H2" si="2">_xlfn.FLOOR.MATH(G2, 0.25)</f>
        <v>2.25</v>
      </c>
      <c r="I2" s="16">
        <f t="shared" ref="I2" si="3">H2 + 0.25</f>
        <v>2.5</v>
      </c>
      <c r="J2" s="5" t="b">
        <f>COUNTIF(links!$B$1:$B$526, A2) &gt; 0</f>
        <v>1</v>
      </c>
      <c r="K2" s="5" t="e">
        <f>C2&gt;[2]misc!$A$2</f>
        <v>#REF!</v>
      </c>
      <c r="L2" s="5" t="b">
        <f t="shared" ref="L2" si="4">AND(ISNUMBER(B2), ISNUMBER(C2), B2&lt;=C2)</f>
        <v>1</v>
      </c>
    </row>
    <row r="3" spans="1:12" x14ac:dyDescent="0.2">
      <c r="A3" s="1" t="s">
        <v>67</v>
      </c>
      <c r="B3" s="13">
        <f>C2+1</f>
        <v>45690</v>
      </c>
      <c r="C3" s="13">
        <f>B3+45</f>
        <v>45735</v>
      </c>
      <c r="D3" s="1">
        <v>24</v>
      </c>
      <c r="E3" s="14">
        <f t="shared" ref="E3:E16" si="5">C3 - B3 +1</f>
        <v>46</v>
      </c>
      <c r="F3" s="14">
        <f>NETWORKDAYS(B3, C3, '[1]public holidays'!A$2:A$500)</f>
        <v>33</v>
      </c>
      <c r="G3" s="15">
        <f t="shared" ref="G3:G16" si="6">D3/F3</f>
        <v>0.72727272727272729</v>
      </c>
      <c r="H3" s="16">
        <f t="shared" ref="H3:H16" si="7">_xlfn.FLOOR.MATH(G3, 0.25)</f>
        <v>0.5</v>
      </c>
      <c r="I3" s="16">
        <f t="shared" ref="I3:I16" si="8">H3 + 0.25</f>
        <v>0.75</v>
      </c>
      <c r="J3" s="5" t="b">
        <f>COUNTIF(links!$B$1:$B$526, A3) &gt; 0</f>
        <v>1</v>
      </c>
      <c r="K3" s="5" t="b">
        <f>C3&gt;[1]misc!$A$2</f>
        <v>1</v>
      </c>
      <c r="L3" s="5" t="b">
        <f t="shared" ref="L3:L16" si="9">AND(ISNUMBER(B3), ISNUMBER(C3), B3&lt;=C3)</f>
        <v>1</v>
      </c>
    </row>
    <row r="4" spans="1:12" x14ac:dyDescent="0.2">
      <c r="A4" s="1" t="s">
        <v>66</v>
      </c>
      <c r="B4" s="13">
        <f>C3+1</f>
        <v>45736</v>
      </c>
      <c r="C4" s="13">
        <v>45748</v>
      </c>
      <c r="D4" s="1">
        <v>8</v>
      </c>
      <c r="E4" s="14">
        <f t="shared" si="5"/>
        <v>13</v>
      </c>
      <c r="F4" s="14">
        <f>NETWORKDAYS(B4, C4, '[1]public holidays'!A$2:A$500)</f>
        <v>9</v>
      </c>
      <c r="G4" s="15">
        <f t="shared" si="6"/>
        <v>0.88888888888888884</v>
      </c>
      <c r="H4" s="16">
        <f t="shared" si="7"/>
        <v>0.75</v>
      </c>
      <c r="I4" s="16">
        <f t="shared" si="8"/>
        <v>1</v>
      </c>
      <c r="J4" s="5" t="b">
        <f>COUNTIF(links!$B$1:$B$526,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68</v>
      </c>
      <c r="B5" s="13">
        <v>45662</v>
      </c>
      <c r="C5" s="13">
        <f>B5+10</f>
        <v>45672</v>
      </c>
      <c r="D5" s="1">
        <v>30</v>
      </c>
      <c r="E5" s="14">
        <f t="shared" si="5"/>
        <v>11</v>
      </c>
      <c r="F5" s="14">
        <f>NETWORKDAYS(B5, C5, '[1]public holidays'!A$2:A$500)</f>
        <v>8</v>
      </c>
      <c r="G5" s="15">
        <f t="shared" si="6"/>
        <v>3.75</v>
      </c>
      <c r="H5" s="16">
        <f t="shared" si="7"/>
        <v>3.75</v>
      </c>
      <c r="I5" s="16">
        <f t="shared" si="8"/>
        <v>4</v>
      </c>
      <c r="J5" s="5" t="b">
        <f>COUNTIF(links!$B$1:$B$526,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70</v>
      </c>
      <c r="B6" s="13">
        <f>C5+1</f>
        <v>45673</v>
      </c>
      <c r="C6" s="13">
        <f>B6+180</f>
        <v>45853</v>
      </c>
      <c r="D6" s="1">
        <v>60</v>
      </c>
      <c r="E6" s="14">
        <f t="shared" si="5"/>
        <v>181</v>
      </c>
      <c r="F6" s="14">
        <f>NETWORKDAYS(B6, C6, '[1]public holidays'!A$2:A$500)</f>
        <v>128</v>
      </c>
      <c r="G6" s="15">
        <f t="shared" si="6"/>
        <v>0.46875</v>
      </c>
      <c r="H6" s="16">
        <f t="shared" si="7"/>
        <v>0.25</v>
      </c>
      <c r="I6" s="16">
        <f t="shared" si="8"/>
        <v>0.5</v>
      </c>
      <c r="J6" s="5" t="b">
        <f>COUNTIF(links!$B$1:$B$526,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69</v>
      </c>
      <c r="B7" s="13">
        <f>C6+1</f>
        <v>45854</v>
      </c>
      <c r="C7" s="13">
        <v>45873</v>
      </c>
      <c r="D7" s="1">
        <v>40</v>
      </c>
      <c r="E7" s="14">
        <f t="shared" si="5"/>
        <v>20</v>
      </c>
      <c r="F7" s="14">
        <f>NETWORKDAYS(B7, C7, '[1]public holidays'!A$2:A$500)</f>
        <v>14</v>
      </c>
      <c r="G7" s="15">
        <f t="shared" si="6"/>
        <v>2.8571428571428572</v>
      </c>
      <c r="H7" s="16">
        <f t="shared" si="7"/>
        <v>2.75</v>
      </c>
      <c r="I7" s="16">
        <f t="shared" si="8"/>
        <v>3</v>
      </c>
      <c r="J7" s="5" t="b">
        <f>COUNTIF(links!$B$1:$B$526, A7) &gt; 0</f>
        <v>1</v>
      </c>
      <c r="K7" s="5" t="b">
        <f>C7&gt;[1]misc!$A$2</f>
        <v>1</v>
      </c>
      <c r="L7" s="5" t="b">
        <f t="shared" si="9"/>
        <v>1</v>
      </c>
    </row>
    <row r="8" spans="1:12" x14ac:dyDescent="0.2">
      <c r="A8" s="1" t="s">
        <v>72</v>
      </c>
      <c r="B8" s="13">
        <v>45658</v>
      </c>
      <c r="C8" s="13">
        <v>45678</v>
      </c>
      <c r="D8" s="14">
        <v>15</v>
      </c>
      <c r="E8" s="14">
        <f t="shared" si="5"/>
        <v>21</v>
      </c>
      <c r="F8" s="14">
        <f>NETWORKDAYS(B8, C8, '[1]public holidays'!A$2:A$500)</f>
        <v>14</v>
      </c>
      <c r="G8" s="15">
        <f t="shared" si="6"/>
        <v>1.0714285714285714</v>
      </c>
      <c r="H8" s="16">
        <f t="shared" si="7"/>
        <v>1</v>
      </c>
      <c r="I8" s="16">
        <f t="shared" si="8"/>
        <v>1.25</v>
      </c>
      <c r="J8" s="5" t="b">
        <f>COUNTIF(links!$B$1:$B$526, A8) &gt; 0</f>
        <v>1</v>
      </c>
      <c r="K8" s="5" t="b">
        <f>C8&gt;[1]misc!$A$2</f>
        <v>1</v>
      </c>
      <c r="L8" s="5" t="b">
        <f t="shared" si="9"/>
        <v>1</v>
      </c>
    </row>
    <row r="9" spans="1:12" x14ac:dyDescent="0.2">
      <c r="A9" s="1" t="s">
        <v>71</v>
      </c>
      <c r="B9" s="13">
        <v>45679</v>
      </c>
      <c r="C9" s="13">
        <v>45691</v>
      </c>
      <c r="D9" s="14">
        <v>5</v>
      </c>
      <c r="E9" s="14">
        <f t="shared" si="5"/>
        <v>13</v>
      </c>
      <c r="F9" s="14">
        <f>NETWORKDAYS(B9, C9, '[1]public holidays'!A$2:A$500)</f>
        <v>9</v>
      </c>
      <c r="G9" s="15">
        <f t="shared" si="6"/>
        <v>0.55555555555555558</v>
      </c>
      <c r="H9" s="16">
        <f t="shared" si="7"/>
        <v>0.5</v>
      </c>
      <c r="I9" s="16">
        <f t="shared" si="8"/>
        <v>0.75</v>
      </c>
      <c r="J9" s="5" t="b">
        <f>COUNTIF(links!$B$1:$B$526, A9) &gt; 0</f>
        <v>1</v>
      </c>
      <c r="K9" s="5" t="b">
        <f>C9&gt;[1]misc!$A$2</f>
        <v>1</v>
      </c>
      <c r="L9" s="5" t="b">
        <f t="shared" si="9"/>
        <v>1</v>
      </c>
    </row>
    <row r="10" spans="1:12" x14ac:dyDescent="0.2">
      <c r="A10" s="1" t="s">
        <v>73</v>
      </c>
      <c r="B10" s="13">
        <v>45809</v>
      </c>
      <c r="C10" s="13">
        <v>45834</v>
      </c>
      <c r="D10" s="1">
        <v>40</v>
      </c>
      <c r="E10" s="14">
        <f t="shared" si="5"/>
        <v>26</v>
      </c>
      <c r="F10" s="14">
        <f>NETWORKDAYS(B10, C10, '[1]public holidays'!A$2:A$500)</f>
        <v>19</v>
      </c>
      <c r="G10" s="15">
        <f t="shared" si="6"/>
        <v>2.1052631578947367</v>
      </c>
      <c r="H10" s="16">
        <f t="shared" si="7"/>
        <v>2</v>
      </c>
      <c r="I10" s="16">
        <f t="shared" si="8"/>
        <v>2.25</v>
      </c>
      <c r="J10" s="5" t="b">
        <f>COUNTIF(links!$B$1:$B$526, A10) &gt; 0</f>
        <v>1</v>
      </c>
      <c r="K10" s="5" t="b">
        <f>C10&gt;[1]misc!$A$2</f>
        <v>1</v>
      </c>
      <c r="L10" s="5" t="b">
        <f t="shared" si="9"/>
        <v>1</v>
      </c>
    </row>
    <row r="11" spans="1:12" x14ac:dyDescent="0.2">
      <c r="A11" s="1" t="s">
        <v>75</v>
      </c>
      <c r="B11" s="13">
        <v>45835</v>
      </c>
      <c r="C11" s="13">
        <v>46335</v>
      </c>
      <c r="D11" s="1">
        <v>20</v>
      </c>
      <c r="E11" s="14">
        <f t="shared" si="5"/>
        <v>501</v>
      </c>
      <c r="F11" s="14">
        <f>NETWORKDAYS(B11, C11, '[1]public holidays'!A$2:A$500)</f>
        <v>357</v>
      </c>
      <c r="G11" s="15">
        <f t="shared" si="6"/>
        <v>5.6022408963585436E-2</v>
      </c>
      <c r="H11" s="16">
        <f t="shared" si="7"/>
        <v>0</v>
      </c>
      <c r="I11" s="16">
        <f t="shared" si="8"/>
        <v>0.25</v>
      </c>
      <c r="J11" s="5" t="b">
        <f>COUNTIF(links!$B$1:$B$526, A11) &gt; 0</f>
        <v>1</v>
      </c>
      <c r="K11" s="5" t="b">
        <f>C11&gt;[1]misc!$A$2</f>
        <v>1</v>
      </c>
      <c r="L11" s="5" t="b">
        <f t="shared" si="9"/>
        <v>1</v>
      </c>
    </row>
    <row r="12" spans="1:12" x14ac:dyDescent="0.2">
      <c r="A12" s="1" t="s">
        <v>74</v>
      </c>
      <c r="B12" s="13">
        <v>46336</v>
      </c>
      <c r="C12" s="13">
        <v>46391</v>
      </c>
      <c r="D12" s="1">
        <v>20</v>
      </c>
      <c r="E12" s="14">
        <f t="shared" si="5"/>
        <v>56</v>
      </c>
      <c r="F12" s="14">
        <f>NETWORKDAYS(B12, C12, '[1]public holidays'!A$2:A$500)</f>
        <v>40</v>
      </c>
      <c r="G12" s="15">
        <f t="shared" si="6"/>
        <v>0.5</v>
      </c>
      <c r="H12" s="16">
        <f t="shared" si="7"/>
        <v>0.5</v>
      </c>
      <c r="I12" s="16">
        <f t="shared" si="8"/>
        <v>0.75</v>
      </c>
      <c r="J12" s="5" t="b">
        <f>COUNTIF(links!$B$1:$B$526, A12) &gt; 0</f>
        <v>1</v>
      </c>
      <c r="K12" s="5" t="b">
        <f>C12&gt;[1]misc!$A$2</f>
        <v>1</v>
      </c>
      <c r="L12" s="5" t="b">
        <f t="shared" si="9"/>
        <v>1</v>
      </c>
    </row>
    <row r="13" spans="1:12" x14ac:dyDescent="0.2">
      <c r="A13" s="1" t="s">
        <v>76</v>
      </c>
      <c r="B13" s="13">
        <v>45778</v>
      </c>
      <c r="C13" s="13">
        <v>45793</v>
      </c>
      <c r="D13" s="1">
        <v>60</v>
      </c>
      <c r="E13" s="14">
        <f t="shared" si="5"/>
        <v>16</v>
      </c>
      <c r="F13" s="14">
        <f>NETWORKDAYS(B13, C13, '[1]public holidays'!A$2:A$500)</f>
        <v>11</v>
      </c>
      <c r="G13" s="15">
        <f t="shared" si="6"/>
        <v>5.4545454545454541</v>
      </c>
      <c r="H13" s="16">
        <f t="shared" si="7"/>
        <v>5.25</v>
      </c>
      <c r="I13" s="16">
        <f t="shared" si="8"/>
        <v>5.5</v>
      </c>
      <c r="J13" s="5" t="b">
        <f>COUNTIF(links!$B$1:$B$526, A13) &gt; 0</f>
        <v>1</v>
      </c>
      <c r="K13" s="5" t="b">
        <f>C13&gt;[1]misc!$A$2</f>
        <v>1</v>
      </c>
      <c r="L13" s="5" t="b">
        <f t="shared" si="9"/>
        <v>1</v>
      </c>
    </row>
    <row r="14" spans="1:12" x14ac:dyDescent="0.2">
      <c r="A14" s="1" t="s">
        <v>78</v>
      </c>
      <c r="B14" s="13">
        <v>45794</v>
      </c>
      <c r="C14" s="13">
        <v>46064</v>
      </c>
      <c r="D14" s="1">
        <v>50</v>
      </c>
      <c r="E14" s="14">
        <f t="shared" si="5"/>
        <v>271</v>
      </c>
      <c r="F14" s="14">
        <f>NETWORKDAYS(B14, C14, '[1]public holidays'!A$2:A$500)</f>
        <v>193</v>
      </c>
      <c r="G14" s="15">
        <f t="shared" si="6"/>
        <v>0.25906735751295334</v>
      </c>
      <c r="H14" s="16">
        <f t="shared" si="7"/>
        <v>0.25</v>
      </c>
      <c r="I14" s="16">
        <f t="shared" si="8"/>
        <v>0.5</v>
      </c>
      <c r="J14" s="5" t="b">
        <f>COUNTIF(links!$B$1:$B$526, A14) &gt; 0</f>
        <v>1</v>
      </c>
      <c r="K14" s="5" t="b">
        <f>C14&gt;[1]misc!$A$2</f>
        <v>1</v>
      </c>
      <c r="L14" s="5" t="b">
        <f t="shared" si="9"/>
        <v>1</v>
      </c>
    </row>
    <row r="15" spans="1:12" x14ac:dyDescent="0.2">
      <c r="A15" s="1" t="s">
        <v>77</v>
      </c>
      <c r="B15" s="13">
        <v>46065</v>
      </c>
      <c r="C15" s="13">
        <v>46083</v>
      </c>
      <c r="D15" s="1">
        <v>20</v>
      </c>
      <c r="E15" s="14">
        <f t="shared" si="5"/>
        <v>19</v>
      </c>
      <c r="F15" s="14">
        <f>NETWORKDAYS(B15, C15, '[1]public holidays'!A$2:A$500)</f>
        <v>13</v>
      </c>
      <c r="G15" s="15">
        <f t="shared" si="6"/>
        <v>1.5384615384615385</v>
      </c>
      <c r="H15" s="16">
        <f t="shared" si="7"/>
        <v>1.5</v>
      </c>
      <c r="I15" s="16">
        <f t="shared" si="8"/>
        <v>1.75</v>
      </c>
      <c r="J15" s="5" t="b">
        <f>COUNTIF(links!$B$1:$B$526, A15) &gt; 0</f>
        <v>1</v>
      </c>
      <c r="K15" s="5" t="b">
        <f>C15&gt;[1]misc!$A$2</f>
        <v>1</v>
      </c>
      <c r="L15" s="5" t="b">
        <f t="shared" si="9"/>
        <v>1</v>
      </c>
    </row>
    <row r="16" spans="1:12" x14ac:dyDescent="0.2">
      <c r="A16" s="1" t="s">
        <v>79</v>
      </c>
      <c r="B16" s="13">
        <v>45853</v>
      </c>
      <c r="C16" s="13">
        <v>45878</v>
      </c>
      <c r="D16" s="1">
        <v>20</v>
      </c>
      <c r="E16" s="14">
        <f t="shared" si="5"/>
        <v>26</v>
      </c>
      <c r="F16" s="14">
        <f>NETWORKDAYS(B16, C16, '[1]public holidays'!A$2:A$500)</f>
        <v>19</v>
      </c>
      <c r="G16" s="15">
        <f t="shared" si="6"/>
        <v>1.0526315789473684</v>
      </c>
      <c r="H16" s="16">
        <f t="shared" si="7"/>
        <v>1</v>
      </c>
      <c r="I16" s="16">
        <f t="shared" si="8"/>
        <v>1.25</v>
      </c>
      <c r="J16" s="5" t="b">
        <f>COUNTIF(links!$B$1:$B$526, A16) &gt; 0</f>
        <v>1</v>
      </c>
      <c r="K16" s="5" t="b">
        <f>C16&gt;[1]misc!$A$2</f>
        <v>1</v>
      </c>
      <c r="L16" s="5" t="b">
        <f t="shared" si="9"/>
        <v>1</v>
      </c>
    </row>
    <row r="17" spans="1:12" x14ac:dyDescent="0.2">
      <c r="A17" s="1" t="s">
        <v>81</v>
      </c>
      <c r="B17" s="13">
        <v>45879</v>
      </c>
      <c r="C17" s="13">
        <v>46029</v>
      </c>
      <c r="D17" s="1">
        <v>30</v>
      </c>
      <c r="E17" s="14">
        <f t="shared" ref="E17:E18" si="10">C17 - B17 +1</f>
        <v>151</v>
      </c>
      <c r="F17" s="14">
        <f>NETWORKDAYS(B17, C17, '[1]public holidays'!A$2:A$500)</f>
        <v>108</v>
      </c>
      <c r="G17" s="15">
        <f t="shared" ref="G17:G18" si="11">D17/F17</f>
        <v>0.27777777777777779</v>
      </c>
      <c r="H17" s="16">
        <f t="shared" ref="H17:H18" si="12">_xlfn.FLOOR.MATH(G17, 0.25)</f>
        <v>0.25</v>
      </c>
      <c r="I17" s="16">
        <f t="shared" ref="I17:I18" si="13">H17 + 0.25</f>
        <v>0.5</v>
      </c>
      <c r="J17" s="5" t="b">
        <f>COUNTIF(links!$B$1:$B$526, A17) &gt; 0</f>
        <v>1</v>
      </c>
      <c r="K17" s="5" t="b">
        <f>C17&gt;[1]misc!$A$2</f>
        <v>1</v>
      </c>
      <c r="L17" s="5" t="b">
        <f t="shared" ref="L17:L18" si="14">AND(ISNUMBER(B17), ISNUMBER(C17), B17&lt;=C17)</f>
        <v>1</v>
      </c>
    </row>
    <row r="18" spans="1:12" x14ac:dyDescent="0.2">
      <c r="A18" s="1" t="s">
        <v>80</v>
      </c>
      <c r="B18" s="13">
        <v>46030</v>
      </c>
      <c r="C18" s="13">
        <v>46054</v>
      </c>
      <c r="D18" s="1">
        <v>20</v>
      </c>
      <c r="E18" s="14">
        <f t="shared" si="10"/>
        <v>25</v>
      </c>
      <c r="F18" s="14">
        <f>NETWORKDAYS(B18, C18, '[1]public holidays'!A$2:A$500)</f>
        <v>17</v>
      </c>
      <c r="G18" s="15">
        <f t="shared" si="11"/>
        <v>1.1764705882352942</v>
      </c>
      <c r="H18" s="16">
        <f t="shared" si="12"/>
        <v>1</v>
      </c>
      <c r="I18" s="16">
        <f t="shared" si="13"/>
        <v>1.25</v>
      </c>
      <c r="J18" s="5" t="b">
        <f>COUNTIF(links!$B$1:$B$526, A18) &gt; 0</f>
        <v>1</v>
      </c>
      <c r="K18" s="5" t="b">
        <f>C18&gt;[1]misc!$A$2</f>
        <v>1</v>
      </c>
      <c r="L18" s="5" t="b">
        <f t="shared" si="14"/>
        <v>1</v>
      </c>
    </row>
    <row r="19" spans="1:12" x14ac:dyDescent="0.2">
      <c r="B19" s="13"/>
      <c r="C19" s="13"/>
      <c r="D19" s="1"/>
      <c r="E19" s="14"/>
      <c r="F19" s="14"/>
      <c r="G19" s="15"/>
      <c r="H19" s="16"/>
      <c r="I19" s="16"/>
      <c r="J19" s="5"/>
      <c r="K19" s="5"/>
      <c r="L19" s="5"/>
    </row>
    <row r="20" spans="1:12" x14ac:dyDescent="0.2">
      <c r="B20" s="13"/>
      <c r="C20" s="13"/>
      <c r="D20" s="1"/>
      <c r="E20" s="14"/>
      <c r="F20" s="14"/>
      <c r="G20" s="15"/>
      <c r="H20" s="16"/>
      <c r="I20" s="16"/>
      <c r="J20" s="5"/>
      <c r="K20" s="5"/>
      <c r="L20" s="5"/>
    </row>
    <row r="21" spans="1:12" x14ac:dyDescent="0.2">
      <c r="B21" s="13"/>
      <c r="C21" s="13"/>
      <c r="D21" s="1"/>
      <c r="E21" s="14"/>
      <c r="F21" s="14"/>
      <c r="G21" s="15"/>
      <c r="H21" s="16"/>
      <c r="I21" s="16"/>
      <c r="J21" s="5"/>
      <c r="K21" s="5"/>
      <c r="L21" s="5"/>
    </row>
    <row r="22" spans="1:12" x14ac:dyDescent="0.2">
      <c r="B22" s="13"/>
      <c r="C22" s="13"/>
      <c r="D22" s="1"/>
      <c r="E22" s="14"/>
      <c r="F22" s="14"/>
      <c r="G22" s="15"/>
      <c r="H22" s="16"/>
      <c r="I22" s="16"/>
      <c r="J22" s="5"/>
      <c r="K22" s="5"/>
      <c r="L22" s="5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14 A17 B2 B5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9 B16 B12 C4 C7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20" zoomScaleNormal="120" workbookViewId="0">
      <selection activeCell="B24" sqref="B24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AND(C2:C589)</f>
        <v>1</v>
      </c>
      <c r="D1" s="4" t="b">
        <f>AND(D2:D589)</f>
        <v>1</v>
      </c>
    </row>
    <row r="2" spans="1:4" x14ac:dyDescent="0.2">
      <c r="A2" s="1" t="s">
        <v>64</v>
      </c>
      <c r="B2" s="14" t="s">
        <v>65</v>
      </c>
      <c r="C2" s="17" t="b">
        <f>COUNTIF(experts!$A$2:$A$954, A2) &gt; 0</f>
        <v>1</v>
      </c>
      <c r="D2" s="17" t="b">
        <f>COUNTIF(tasks!$A$2:$A$607, B2) &gt; 0</f>
        <v>1</v>
      </c>
    </row>
    <row r="3" spans="1:4" x14ac:dyDescent="0.2">
      <c r="A3" s="1" t="s">
        <v>64</v>
      </c>
      <c r="B3" s="14" t="s">
        <v>66</v>
      </c>
      <c r="C3" s="17" t="b">
        <f>COUNTIF(experts!$A$2:$A$954, A3) &gt; 0</f>
        <v>1</v>
      </c>
      <c r="D3" s="17" t="b">
        <f>COUNTIF(tasks!$A$2:$A$607, B3) &gt; 0</f>
        <v>1</v>
      </c>
    </row>
    <row r="4" spans="1:4" x14ac:dyDescent="0.2">
      <c r="A4" s="1" t="s">
        <v>64</v>
      </c>
      <c r="B4" s="14" t="s">
        <v>67</v>
      </c>
      <c r="C4" s="17" t="b">
        <f>COUNTIF(experts!$A$2:$A$954, A4) &gt; 0</f>
        <v>1</v>
      </c>
      <c r="D4" s="17" t="b">
        <f>COUNTIF(tasks!$A$2:$A$607, B4) &gt; 0</f>
        <v>1</v>
      </c>
    </row>
    <row r="5" spans="1:4" x14ac:dyDescent="0.2">
      <c r="A5" s="1" t="s">
        <v>64</v>
      </c>
      <c r="B5" s="14" t="s">
        <v>68</v>
      </c>
      <c r="C5" s="17" t="b">
        <f>COUNTIF(experts!$A$2:$A$954, A5) &gt; 0</f>
        <v>1</v>
      </c>
      <c r="D5" s="17" t="b">
        <f>COUNTIF(tasks!$A$2:$A$607, B5) &gt; 0</f>
        <v>1</v>
      </c>
    </row>
    <row r="6" spans="1:4" x14ac:dyDescent="0.2">
      <c r="A6" s="1" t="s">
        <v>64</v>
      </c>
      <c r="B6" s="14" t="s">
        <v>69</v>
      </c>
      <c r="C6" s="17" t="b">
        <f>COUNTIF(experts!$A$2:$A$954, A6) &gt; 0</f>
        <v>1</v>
      </c>
      <c r="D6" s="17" t="b">
        <f>COUNTIF(tasks!$A$2:$A$607, B6) &gt; 0</f>
        <v>1</v>
      </c>
    </row>
    <row r="7" spans="1:4" x14ac:dyDescent="0.2">
      <c r="A7" s="1" t="s">
        <v>64</v>
      </c>
      <c r="B7" s="14" t="s">
        <v>70</v>
      </c>
      <c r="C7" s="17" t="b">
        <f>COUNTIF(experts!$A$2:$A$954, A7) &gt; 0</f>
        <v>1</v>
      </c>
      <c r="D7" s="17" t="b">
        <f>COUNTIF(tasks!$A$2:$A$607, B7) &gt; 0</f>
        <v>1</v>
      </c>
    </row>
    <row r="8" spans="1:4" x14ac:dyDescent="0.2">
      <c r="A8" s="1" t="s">
        <v>64</v>
      </c>
      <c r="B8" s="14" t="s">
        <v>71</v>
      </c>
      <c r="C8" s="17" t="b">
        <f>COUNTIF(experts!$A$2:$A$954, A8) &gt; 0</f>
        <v>1</v>
      </c>
      <c r="D8" s="17" t="b">
        <f>COUNTIF(tasks!$A$2:$A$607, B8) &gt; 0</f>
        <v>1</v>
      </c>
    </row>
    <row r="9" spans="1:4" x14ac:dyDescent="0.2">
      <c r="A9" s="1" t="s">
        <v>64</v>
      </c>
      <c r="B9" s="14" t="s">
        <v>72</v>
      </c>
      <c r="C9" s="17" t="b">
        <f>COUNTIF(experts!$A$2:$A$954, A9) &gt; 0</f>
        <v>1</v>
      </c>
      <c r="D9" s="17" t="b">
        <f>COUNTIF(tasks!$A$2:$A$607, B9) &gt; 0</f>
        <v>1</v>
      </c>
    </row>
    <row r="10" spans="1:4" x14ac:dyDescent="0.2">
      <c r="A10" s="1" t="s">
        <v>64</v>
      </c>
      <c r="B10" s="14" t="s">
        <v>73</v>
      </c>
      <c r="C10" s="17" t="b">
        <f>COUNTIF(experts!$A$2:$A$954, A10) &gt; 0</f>
        <v>1</v>
      </c>
      <c r="D10" s="17" t="b">
        <f>COUNTIF(tasks!$A$2:$A$607, B10) &gt; 0</f>
        <v>1</v>
      </c>
    </row>
    <row r="11" spans="1:4" x14ac:dyDescent="0.2">
      <c r="A11" s="1" t="s">
        <v>64</v>
      </c>
      <c r="B11" s="14" t="s">
        <v>74</v>
      </c>
      <c r="C11" s="17" t="b">
        <f>COUNTIF(experts!$A$2:$A$954, A11) &gt; 0</f>
        <v>1</v>
      </c>
      <c r="D11" s="17" t="b">
        <f>COUNTIF(tasks!$A$2:$A$607, B11) &gt; 0</f>
        <v>1</v>
      </c>
    </row>
    <row r="12" spans="1:4" x14ac:dyDescent="0.2">
      <c r="A12" s="1" t="s">
        <v>64</v>
      </c>
      <c r="B12" s="14" t="s">
        <v>75</v>
      </c>
      <c r="C12" s="17" t="b">
        <f>COUNTIF(experts!$A$2:$A$954, A12) &gt; 0</f>
        <v>1</v>
      </c>
      <c r="D12" s="17" t="b">
        <f>COUNTIF(tasks!$A$2:$A$607, B12) &gt; 0</f>
        <v>1</v>
      </c>
    </row>
    <row r="13" spans="1:4" x14ac:dyDescent="0.2">
      <c r="A13" s="1" t="s">
        <v>64</v>
      </c>
      <c r="B13" s="14" t="s">
        <v>76</v>
      </c>
      <c r="C13" s="17" t="b">
        <f>COUNTIF(experts!$A$2:$A$954, A13) &gt; 0</f>
        <v>1</v>
      </c>
      <c r="D13" s="17" t="b">
        <f>COUNTIF(tasks!$A$2:$A$607, B13) &gt; 0</f>
        <v>1</v>
      </c>
    </row>
    <row r="14" spans="1:4" x14ac:dyDescent="0.2">
      <c r="A14" s="1" t="s">
        <v>64</v>
      </c>
      <c r="B14" s="14" t="s">
        <v>77</v>
      </c>
      <c r="C14" s="17" t="b">
        <f>COUNTIF(experts!$A$2:$A$954, A14) &gt; 0</f>
        <v>1</v>
      </c>
      <c r="D14" s="17" t="b">
        <f>COUNTIF(tasks!$A$2:$A$607, B14) &gt; 0</f>
        <v>1</v>
      </c>
    </row>
    <row r="15" spans="1:4" x14ac:dyDescent="0.2">
      <c r="A15" s="1" t="s">
        <v>64</v>
      </c>
      <c r="B15" s="14" t="s">
        <v>78</v>
      </c>
      <c r="C15" s="17" t="b">
        <f>COUNTIF(experts!$A$2:$A$954, A15) &gt; 0</f>
        <v>1</v>
      </c>
      <c r="D15" s="17" t="b">
        <f>COUNTIF(tasks!$A$2:$A$607, B15) &gt; 0</f>
        <v>1</v>
      </c>
    </row>
    <row r="16" spans="1:4" x14ac:dyDescent="0.2">
      <c r="A16" s="1" t="s">
        <v>64</v>
      </c>
      <c r="B16" s="14" t="s">
        <v>79</v>
      </c>
      <c r="C16" s="17" t="b">
        <f>COUNTIF(experts!$A$2:$A$954, A16) &gt; 0</f>
        <v>1</v>
      </c>
      <c r="D16" s="17" t="b">
        <f>COUNTIF(tasks!$A$2:$A$607, B16) &gt; 0</f>
        <v>1</v>
      </c>
    </row>
    <row r="17" spans="1:4" x14ac:dyDescent="0.2">
      <c r="A17" s="1" t="s">
        <v>64</v>
      </c>
      <c r="B17" s="14" t="s">
        <v>80</v>
      </c>
      <c r="C17" s="17" t="b">
        <f>COUNTIF(experts!$A$2:$A$954, A17) &gt; 0</f>
        <v>1</v>
      </c>
      <c r="D17" s="17" t="b">
        <f>COUNTIF(tasks!$A$2:$A$607, B17) &gt; 0</f>
        <v>1</v>
      </c>
    </row>
    <row r="18" spans="1:4" x14ac:dyDescent="0.2">
      <c r="A18" s="1" t="s">
        <v>64</v>
      </c>
      <c r="B18" s="14" t="s">
        <v>81</v>
      </c>
      <c r="C18" s="17" t="b">
        <f>COUNTIF(experts!$A$2:$A$954, A18) &gt; 0</f>
        <v>1</v>
      </c>
      <c r="D18" s="17" t="b">
        <f>COUNTIF(tasks!$A$2:$A$607, B18) &gt; 0</f>
        <v>1</v>
      </c>
    </row>
    <row r="19" spans="1:4" x14ac:dyDescent="0.2">
      <c r="C19" s="17"/>
      <c r="D19" s="17"/>
    </row>
    <row r="20" spans="1:4" x14ac:dyDescent="0.2">
      <c r="C20" s="17"/>
      <c r="D20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zoomScale="120" zoomScaleNormal="120" workbookViewId="0">
      <selection activeCell="A20" sqref="A20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64</v>
      </c>
      <c r="B2" s="1" t="s">
        <v>65</v>
      </c>
      <c r="C2" s="13">
        <v>45684</v>
      </c>
      <c r="D2" s="13">
        <f>C2+5</f>
        <v>45689</v>
      </c>
      <c r="E2" s="16">
        <v>2.25</v>
      </c>
      <c r="F2" s="16">
        <v>2.5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64</v>
      </c>
      <c r="B3" s="1" t="s">
        <v>67</v>
      </c>
      <c r="C3" s="13">
        <f>D2+1</f>
        <v>45690</v>
      </c>
      <c r="D3" s="13">
        <f>C3+45</f>
        <v>45735</v>
      </c>
      <c r="E3" s="16">
        <v>0.5</v>
      </c>
      <c r="F3" s="16">
        <v>0.75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ref="I3:I16" si="1">AND(ISNUMBER(C3), ISNUMBER(D3), C3&lt;=D3)</f>
        <v>1</v>
      </c>
    </row>
    <row r="4" spans="1:9" x14ac:dyDescent="0.2">
      <c r="A4" s="1" t="s">
        <v>64</v>
      </c>
      <c r="B4" s="1" t="s">
        <v>66</v>
      </c>
      <c r="C4" s="13">
        <f>D3+1</f>
        <v>45736</v>
      </c>
      <c r="D4" s="13">
        <v>45748</v>
      </c>
      <c r="E4" s="16">
        <v>0.75</v>
      </c>
      <c r="F4" s="16">
        <v>1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1"/>
        <v>1</v>
      </c>
    </row>
    <row r="5" spans="1:9" x14ac:dyDescent="0.2">
      <c r="A5" s="1" t="s">
        <v>64</v>
      </c>
      <c r="B5" s="1" t="s">
        <v>68</v>
      </c>
      <c r="C5" s="13">
        <v>45662</v>
      </c>
      <c r="D5" s="13">
        <f>C5+10</f>
        <v>45672</v>
      </c>
      <c r="E5" s="16">
        <v>3.75</v>
      </c>
      <c r="F5" s="16">
        <v>4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1"/>
        <v>1</v>
      </c>
    </row>
    <row r="6" spans="1:9" x14ac:dyDescent="0.2">
      <c r="A6" s="1" t="s">
        <v>64</v>
      </c>
      <c r="B6" s="1" t="s">
        <v>70</v>
      </c>
      <c r="C6" s="13">
        <f>D5+1</f>
        <v>45673</v>
      </c>
      <c r="D6" s="13">
        <f>C6+180</f>
        <v>45853</v>
      </c>
      <c r="E6" s="16">
        <v>0.25</v>
      </c>
      <c r="F6" s="16">
        <v>0.5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1"/>
        <v>1</v>
      </c>
    </row>
    <row r="7" spans="1:9" x14ac:dyDescent="0.2">
      <c r="A7" s="1" t="s">
        <v>64</v>
      </c>
      <c r="B7" s="1" t="s">
        <v>69</v>
      </c>
      <c r="C7" s="13">
        <f>D6+1</f>
        <v>45854</v>
      </c>
      <c r="D7" s="13">
        <v>45873</v>
      </c>
      <c r="E7" s="16">
        <v>2.75</v>
      </c>
      <c r="F7" s="16">
        <v>3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1"/>
        <v>1</v>
      </c>
    </row>
    <row r="8" spans="1:9" x14ac:dyDescent="0.2">
      <c r="A8" s="1" t="s">
        <v>64</v>
      </c>
      <c r="B8" s="1" t="s">
        <v>72</v>
      </c>
      <c r="C8" s="13">
        <v>45658</v>
      </c>
      <c r="D8" s="13">
        <v>45678</v>
      </c>
      <c r="E8" s="16">
        <v>1</v>
      </c>
      <c r="F8" s="16">
        <v>1.25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1"/>
        <v>1</v>
      </c>
    </row>
    <row r="9" spans="1:9" x14ac:dyDescent="0.2">
      <c r="A9" s="1" t="s">
        <v>64</v>
      </c>
      <c r="B9" s="1" t="s">
        <v>71</v>
      </c>
      <c r="C9" s="13">
        <v>45679</v>
      </c>
      <c r="D9" s="13">
        <v>45691</v>
      </c>
      <c r="E9" s="16">
        <v>0.5</v>
      </c>
      <c r="F9" s="16">
        <v>0.75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1"/>
        <v>1</v>
      </c>
    </row>
    <row r="10" spans="1:9" x14ac:dyDescent="0.2">
      <c r="A10" s="1" t="s">
        <v>64</v>
      </c>
      <c r="B10" s="1" t="s">
        <v>73</v>
      </c>
      <c r="C10" s="13">
        <v>45809</v>
      </c>
      <c r="D10" s="13">
        <v>45834</v>
      </c>
      <c r="E10" s="16">
        <v>2</v>
      </c>
      <c r="F10" s="16">
        <v>2.25</v>
      </c>
      <c r="G10" s="2" t="b">
        <f>COUNTIF(experts!$A$2:$A$954, A10) &gt; 0</f>
        <v>1</v>
      </c>
      <c r="H10" s="2" t="b">
        <f>COUNTIF(tasks!$A$2:$A$629,B10)&gt;0</f>
        <v>1</v>
      </c>
      <c r="I10" s="2" t="b">
        <f t="shared" si="1"/>
        <v>1</v>
      </c>
    </row>
    <row r="11" spans="1:9" x14ac:dyDescent="0.2">
      <c r="A11" s="1" t="s">
        <v>64</v>
      </c>
      <c r="B11" s="1" t="s">
        <v>75</v>
      </c>
      <c r="C11" s="13">
        <v>45835</v>
      </c>
      <c r="D11" s="13">
        <v>46335</v>
      </c>
      <c r="E11" s="16">
        <v>0</v>
      </c>
      <c r="F11" s="16">
        <v>0.25</v>
      </c>
      <c r="G11" s="2" t="b">
        <f>COUNTIF(experts!$A$2:$A$954, A11) &gt; 0</f>
        <v>1</v>
      </c>
      <c r="H11" s="2" t="b">
        <f>COUNTIF(tasks!$A$2:$A$629,B11)&gt;0</f>
        <v>1</v>
      </c>
      <c r="I11" s="2" t="b">
        <f t="shared" si="1"/>
        <v>1</v>
      </c>
    </row>
    <row r="12" spans="1:9" x14ac:dyDescent="0.2">
      <c r="A12" s="1" t="s">
        <v>64</v>
      </c>
      <c r="B12" s="1" t="s">
        <v>74</v>
      </c>
      <c r="C12" s="13">
        <v>46336</v>
      </c>
      <c r="D12" s="13">
        <v>46391</v>
      </c>
      <c r="E12" s="16">
        <v>0.5</v>
      </c>
      <c r="F12" s="16">
        <v>0.75</v>
      </c>
      <c r="G12" s="2" t="b">
        <f>COUNTIF(experts!$A$2:$A$954, A12) &gt; 0</f>
        <v>1</v>
      </c>
      <c r="H12" s="2" t="b">
        <f>COUNTIF(tasks!$A$2:$A$629,B12)&gt;0</f>
        <v>1</v>
      </c>
      <c r="I12" s="2" t="b">
        <f t="shared" si="1"/>
        <v>1</v>
      </c>
    </row>
    <row r="13" spans="1:9" x14ac:dyDescent="0.2">
      <c r="A13" s="1" t="s">
        <v>64</v>
      </c>
      <c r="B13" s="1" t="s">
        <v>76</v>
      </c>
      <c r="C13" s="13">
        <v>45778</v>
      </c>
      <c r="D13" s="13">
        <v>45793</v>
      </c>
      <c r="E13" s="16">
        <v>5.25</v>
      </c>
      <c r="F13" s="16">
        <v>5.5</v>
      </c>
      <c r="G13" s="2" t="b">
        <f>COUNTIF(experts!$A$2:$A$954, A13) &gt; 0</f>
        <v>1</v>
      </c>
      <c r="H13" s="2" t="b">
        <f>COUNTIF(tasks!$A$2:$A$629,B13)&gt;0</f>
        <v>1</v>
      </c>
      <c r="I13" s="2" t="b">
        <f t="shared" si="1"/>
        <v>1</v>
      </c>
    </row>
    <row r="14" spans="1:9" x14ac:dyDescent="0.2">
      <c r="A14" s="1" t="s">
        <v>64</v>
      </c>
      <c r="B14" s="1" t="s">
        <v>78</v>
      </c>
      <c r="C14" s="13">
        <v>45794</v>
      </c>
      <c r="D14" s="13">
        <v>46064</v>
      </c>
      <c r="E14" s="16">
        <v>0.25</v>
      </c>
      <c r="F14" s="16">
        <v>0.5</v>
      </c>
      <c r="G14" s="2" t="b">
        <f>COUNTIF(experts!$A$2:$A$954, A14) &gt; 0</f>
        <v>1</v>
      </c>
      <c r="H14" s="2" t="b">
        <f>COUNTIF(tasks!$A$2:$A$629,B14)&gt;0</f>
        <v>1</v>
      </c>
      <c r="I14" s="2" t="b">
        <f t="shared" si="1"/>
        <v>1</v>
      </c>
    </row>
    <row r="15" spans="1:9" x14ac:dyDescent="0.2">
      <c r="A15" s="1" t="s">
        <v>64</v>
      </c>
      <c r="B15" s="1" t="s">
        <v>77</v>
      </c>
      <c r="C15" s="13">
        <v>46065</v>
      </c>
      <c r="D15" s="13">
        <v>46083</v>
      </c>
      <c r="E15" s="16">
        <v>1.5</v>
      </c>
      <c r="F15" s="16">
        <v>1.75</v>
      </c>
      <c r="G15" s="2" t="b">
        <f>COUNTIF(experts!$A$2:$A$954, A15) &gt; 0</f>
        <v>1</v>
      </c>
      <c r="H15" s="2" t="b">
        <f>COUNTIF(tasks!$A$2:$A$629,B15)&gt;0</f>
        <v>1</v>
      </c>
      <c r="I15" s="2" t="b">
        <f t="shared" si="1"/>
        <v>1</v>
      </c>
    </row>
    <row r="16" spans="1:9" x14ac:dyDescent="0.2">
      <c r="A16" s="1" t="s">
        <v>64</v>
      </c>
      <c r="B16" s="1" t="s">
        <v>79</v>
      </c>
      <c r="C16" s="13">
        <v>45853</v>
      </c>
      <c r="D16" s="13">
        <v>45878</v>
      </c>
      <c r="E16" s="16">
        <v>1</v>
      </c>
      <c r="F16" s="16">
        <v>1.25</v>
      </c>
      <c r="G16" s="2" t="b">
        <f>COUNTIF(experts!$A$2:$A$954, A16) &gt; 0</f>
        <v>1</v>
      </c>
      <c r="H16" s="2" t="b">
        <f>COUNTIF(tasks!$A$2:$A$629,B16)&gt;0</f>
        <v>1</v>
      </c>
      <c r="I16" s="2" t="b">
        <f t="shared" si="1"/>
        <v>1</v>
      </c>
    </row>
    <row r="17" spans="1:10" x14ac:dyDescent="0.2">
      <c r="A17" s="1" t="s">
        <v>64</v>
      </c>
      <c r="B17" s="1" t="s">
        <v>81</v>
      </c>
      <c r="C17" s="13">
        <v>45879</v>
      </c>
      <c r="D17" s="13">
        <v>46029</v>
      </c>
      <c r="E17" s="16">
        <v>0.25</v>
      </c>
      <c r="F17" s="16">
        <v>0.5</v>
      </c>
      <c r="G17" s="2" t="b">
        <f>COUNTIF(experts!$A$2:$A$954, A17) &gt; 0</f>
        <v>1</v>
      </c>
      <c r="H17" s="2" t="b">
        <f>COUNTIF(tasks!$A$2:$A$629,B17)&gt;0</f>
        <v>1</v>
      </c>
      <c r="I17" s="2" t="b">
        <f t="shared" ref="I17:I18" si="2">AND(ISNUMBER(C17), ISNUMBER(D17), C17&lt;=D17)</f>
        <v>1</v>
      </c>
    </row>
    <row r="18" spans="1:10" x14ac:dyDescent="0.2">
      <c r="A18" s="1" t="s">
        <v>64</v>
      </c>
      <c r="B18" s="1" t="s">
        <v>80</v>
      </c>
      <c r="C18" s="13">
        <v>46030</v>
      </c>
      <c r="D18" s="13">
        <v>46054</v>
      </c>
      <c r="E18" s="16">
        <v>1</v>
      </c>
      <c r="F18" s="16">
        <v>1.25</v>
      </c>
      <c r="G18" s="2" t="b">
        <f>COUNTIF(experts!$A$2:$A$954, A18) &gt; 0</f>
        <v>1</v>
      </c>
      <c r="H18" s="2" t="b">
        <f>COUNTIF(tasks!$A$2:$A$629,B18)&gt;0</f>
        <v>1</v>
      </c>
      <c r="I18" s="2" t="b">
        <f t="shared" si="2"/>
        <v>1</v>
      </c>
    </row>
    <row r="19" spans="1:10" x14ac:dyDescent="0.2">
      <c r="C19" s="13"/>
      <c r="D19" s="13"/>
      <c r="E19" s="16"/>
      <c r="F19" s="16"/>
    </row>
    <row r="20" spans="1:10" x14ac:dyDescent="0.2">
      <c r="C20" s="13"/>
      <c r="D20" s="13"/>
      <c r="E20" s="16"/>
      <c r="F20" s="16"/>
    </row>
    <row r="21" spans="1:10" x14ac:dyDescent="0.2">
      <c r="C21" s="13"/>
      <c r="D21" s="13"/>
      <c r="E21" s="16"/>
      <c r="F21" s="16"/>
    </row>
    <row r="22" spans="1:10" x14ac:dyDescent="0.2">
      <c r="C22" s="13"/>
      <c r="D22" s="13"/>
      <c r="E22" s="16"/>
      <c r="F22" s="16"/>
    </row>
    <row r="23" spans="1:10" x14ac:dyDescent="0.2">
      <c r="C23" s="19"/>
      <c r="D23" s="19"/>
      <c r="E23" s="1"/>
      <c r="F23" s="1"/>
    </row>
    <row r="24" spans="1:10" x14ac:dyDescent="0.2">
      <c r="C24" s="19"/>
      <c r="D24" s="19"/>
      <c r="E24" s="1"/>
      <c r="F24" s="1"/>
    </row>
    <row r="25" spans="1:10" x14ac:dyDescent="0.2">
      <c r="C25" s="19"/>
      <c r="D25" s="19"/>
      <c r="E25" s="1"/>
      <c r="F25" s="1"/>
    </row>
    <row r="26" spans="1:10" x14ac:dyDescent="0.2">
      <c r="C26" s="19"/>
      <c r="D26" s="19"/>
      <c r="E26" s="1"/>
      <c r="F26" s="1"/>
    </row>
    <row r="27" spans="1:10" x14ac:dyDescent="0.2">
      <c r="C27" s="19"/>
      <c r="D27" s="19"/>
      <c r="E27" s="1"/>
      <c r="F27" s="1"/>
    </row>
    <row r="28" spans="1:10" x14ac:dyDescent="0.2">
      <c r="C28" s="19"/>
      <c r="D28" s="19"/>
      <c r="E28" s="1"/>
      <c r="F28" s="1"/>
    </row>
    <row r="29" spans="1:10" x14ac:dyDescent="0.2">
      <c r="C29" s="19"/>
      <c r="D29" s="19"/>
      <c r="E29" s="1"/>
      <c r="F29" s="1"/>
      <c r="I29" s="20"/>
      <c r="J29" s="13"/>
    </row>
    <row r="30" spans="1:10" x14ac:dyDescent="0.2">
      <c r="C30" s="19"/>
      <c r="D30" s="19"/>
      <c r="E30" s="1"/>
      <c r="F30" s="1"/>
      <c r="I30" s="20"/>
      <c r="J30" s="13"/>
    </row>
    <row r="31" spans="1:10" x14ac:dyDescent="0.2">
      <c r="C31" s="19"/>
      <c r="D31" s="19"/>
      <c r="E31" s="1"/>
      <c r="F31" s="1"/>
      <c r="I31" s="20"/>
      <c r="J31" s="13"/>
    </row>
    <row r="32" spans="1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4 B17 C2 C5" xr:uid="{3F5FF3D7-FC66-491C-A7CE-3361CF3A2FBD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9 C16 C12 D4 D7" xr:uid="{4A41B8F5-FA41-47DB-8907-010A10BBA527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2025-01-27T15:47:03Z</dcterms:modified>
  <dc:language>en-US</dc:language>
</cp:coreProperties>
</file>