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<sst xmlns="http://schemas.openxmlformats.org/spreadsheetml/2006/main" count="217" uniqueCount="88">
  <si>
    <t xml:space="preserve">Name</t>
  </si>
  <si>
    <t xml:space="preserve">Comment</t>
  </si>
  <si>
    <t xml:space="preserve">PM.Anthony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</si>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</sst>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46</v>
      </c>
      <c r="B1" s="8" t="s">
        <v>47</v>
      </c>
      <c r="C1" s="8" t="s">
        <v>48</v>
      </c>
      <c r="D1" s="8" t="s">
        <v>49</v>
      </c>
      <c r="E1" s="27" t="s">
        <v>50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51</v>
      </c>
      <c r="D2" s="6" t="s">
        <v>52</v>
      </c>
      <c r="E2" s="28" t="n">
        <f aca="false">MAX(MAX(period!C2:C900),MAX(task!C2:C604))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9" t="s">
        <v>53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27" t="s">
        <v>57</v>
      </c>
      <c r="H1" s="27" t="s">
        <v>58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0" t="n">
        <f aca="false">misc!A2+1</f>
        <v>45657</v>
      </c>
      <c r="F2" s="20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9" t="s">
        <v>47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62</v>
      </c>
      <c r="C2" s="13" t="s">
        <v>63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64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65</v>
      </c>
      <c r="C2" s="13" t="s">
        <v>66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9" t="s">
        <v>67</v>
      </c>
      <c r="B1" s="8" t="s">
        <v>61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68</v>
      </c>
      <c r="B1" s="8" t="s">
        <v>69</v>
      </c>
      <c r="C1" s="8" t="s">
        <v>70</v>
      </c>
      <c r="D1" s="8" t="s">
        <v>71</v>
      </c>
    </row>
    <row r="2" customFormat="false" ht="12.75" hidden="false" customHeight="false" outlineLevel="0" collapsed="false">
      <c r="B2" s="13" t="s">
        <v>72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73</v>
      </c>
      <c r="B1" s="8" t="s">
        <v>59</v>
      </c>
      <c r="C1" s="8" t="s">
        <v>74</v>
      </c>
      <c r="D1" s="8" t="s">
        <v>75</v>
      </c>
    </row>
    <row r="2" customFormat="false" ht="12.75" hidden="false" customHeight="false" outlineLevel="0" collapsed="false">
      <c r="B2" s="13" t="s">
        <v>76</v>
      </c>
      <c r="C2" s="6" t="s">
        <v>77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9" t="s">
        <v>78</v>
      </c>
      <c r="B1" s="8" t="s">
        <v>79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</row>
    <row r="2" customFormat="false" ht="12.75" hidden="false" customHeight="false" outlineLevel="0" collapsed="false">
      <c r="B2" s="13" t="s">
        <v>85</v>
      </c>
      <c r="C2" s="13" t="s">
        <v>63</v>
      </c>
      <c r="D2" s="6" t="n">
        <v>0.2</v>
      </c>
      <c r="E2" s="6" t="s">
        <v>86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9" t="s">
        <v>87</v>
      </c>
      <c r="B1" s="8" t="s">
        <v>61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B2+170</f>
        <v>45828</v>
      </c>
      <c r="D2" s="1" t="n">
        <v>30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0.247933884297521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B4+20</f>
        <v>45678</v>
      </c>
      <c r="D4" s="1" t="n">
        <v>20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1.42857142857143</v>
      </c>
      <c r="H4" s="16" t="n">
        <f aca="false">_xlfn.FLOOR.MATH(G4, 0.25)</f>
        <v>1.25</v>
      </c>
      <c r="I4" s="16" t="n">
        <f aca="false">H4 + 0.25</f>
        <v>1.5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45679</v>
      </c>
      <c r="C5" s="13" t="n">
        <v>45726</v>
      </c>
      <c r="D5" s="1" t="n">
        <v>10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0.294117647058824</v>
      </c>
      <c r="H5" s="16" t="n">
        <f aca="false">_xlfn.FLOOR.MATH(G5, 0.25)</f>
        <v>0.25</v>
      </c>
      <c r="I5" s="16" t="n">
        <f aca="false">H5 + 0.25</f>
        <v>0.5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B6+80</f>
        <v>45738</v>
      </c>
      <c r="D6" s="1" t="n">
        <v>10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0.175438596491228</v>
      </c>
      <c r="H6" s="16" t="n">
        <f aca="false">_xlfn.FLOOR.MATH(G6, 0.25)</f>
        <v>0</v>
      </c>
      <c r="I6" s="16" t="n">
        <f aca="false">H6 + 0.25</f>
        <v>0.25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45739</v>
      </c>
      <c r="C7" s="13" t="n">
        <v>45748</v>
      </c>
      <c r="D7" s="1" t="n">
        <v>5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0.714285714285714</v>
      </c>
      <c r="H7" s="16" t="n">
        <f aca="false">_xlfn.FLOOR.MATH(G7, 0.25)</f>
        <v>0.5</v>
      </c>
      <c r="I7" s="16" t="n">
        <f aca="false">H7 + 0.25</f>
        <v>0.75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B8+20</f>
        <v>45678</v>
      </c>
      <c r="D8" s="1" t="n">
        <v>15</v>
      </c>
      <c r="E8" s="14" t="n">
        <f aca="false">C8 - B8 +1</f>
        <v>21</v>
      </c>
      <c r="F8" s="14" t="n">
        <f aca="false">NETWORKDAYS(B8, C8, holiday!A$2:A$500)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45679</v>
      </c>
      <c r="C9" s="13" t="n">
        <v>45691</v>
      </c>
      <c r="D9" s="1" t="n">
        <v>10</v>
      </c>
      <c r="E9" s="14" t="n">
        <f aca="false">C9 - B9 +1</f>
        <v>13</v>
      </c>
      <c r="F9" s="14" t="n">
        <f aca="false">NETWORKDAYS(B9, C9, holiday!A$2:A$500)</f>
        <v>9</v>
      </c>
      <c r="G9" s="15" t="n">
        <f aca="false">D9/F9</f>
        <v>1.11111111111111</v>
      </c>
      <c r="H9" s="16" t="n">
        <f aca="false">_xlfn.FLOOR.MATH(G9, 0.25)</f>
        <v>1</v>
      </c>
      <c r="I9" s="16" t="n">
        <f aca="false">H9 + 0.25</f>
        <v>1.25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f aca="false">B10+80</f>
        <v>45738</v>
      </c>
      <c r="D10" s="1" t="n">
        <v>40</v>
      </c>
      <c r="E10" s="14" t="n">
        <f aca="false">C10 - B10 +1</f>
        <v>81</v>
      </c>
      <c r="F10" s="14" t="n">
        <f aca="false">NETWORKDAYS(B10, C10, holiday!A$2:A$500)</f>
        <v>57</v>
      </c>
      <c r="G10" s="15" t="n">
        <f aca="false">D10/F10</f>
        <v>0.701754385964912</v>
      </c>
      <c r="H10" s="16" t="n">
        <f aca="false">_xlfn.FLOOR.MATH(G10, 0.25)</f>
        <v>0.5</v>
      </c>
      <c r="I10" s="16" t="n">
        <f aca="false">H10 + 0.25</f>
        <v>0.75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45739</v>
      </c>
      <c r="C11" s="13" t="n">
        <v>45747</v>
      </c>
      <c r="D11" s="1" t="n">
        <v>15</v>
      </c>
      <c r="E11" s="14" t="n">
        <f aca="false">C11 - B11 +1</f>
        <v>9</v>
      </c>
      <c r="F11" s="14" t="n">
        <f aca="false">NETWORKDAYS(B11, C11, holiday!A$2:A$500)</f>
        <v>6</v>
      </c>
      <c r="G11" s="15" t="n">
        <f aca="false">D11/F11</f>
        <v>2.5</v>
      </c>
      <c r="H11" s="16" t="n">
        <f aca="false">_xlfn.FLOOR.MATH(G11, 0.25)</f>
        <v>2.5</v>
      </c>
      <c r="I11" s="16" t="n">
        <f aca="false">H11 + 0.25</f>
        <v>2.75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f aca="false">B12+45</f>
        <v>45703</v>
      </c>
      <c r="D12" s="1" t="n">
        <v>10</v>
      </c>
      <c r="E12" s="14" t="n">
        <f aca="false">C12 - B12 +1</f>
        <v>46</v>
      </c>
      <c r="F12" s="14" t="n">
        <f aca="false">NETWORKDAYS(B12, C12, holiday!A$2:A$500)</f>
        <v>32</v>
      </c>
      <c r="G12" s="15" t="n">
        <f aca="false">D12/F12</f>
        <v>0.3125</v>
      </c>
      <c r="H12" s="16" t="n">
        <f aca="false">_xlfn.FLOOR.MATH(G12, 0.25)</f>
        <v>0.25</v>
      </c>
      <c r="I12" s="16" t="n">
        <f aca="false">H12 + 0.25</f>
        <v>0.5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f aca="false">C12+1</f>
        <v>45704</v>
      </c>
      <c r="C13" s="13" t="n">
        <v>45713</v>
      </c>
      <c r="D13" s="1" t="n">
        <v>5</v>
      </c>
      <c r="E13" s="14" t="n">
        <f aca="false">C13 - B13 +1</f>
        <v>10</v>
      </c>
      <c r="F13" s="14" t="n">
        <f aca="false">NETWORKDAYS(B13, C13, holiday!A$2:A$500)</f>
        <v>7</v>
      </c>
      <c r="G13" s="15" t="n">
        <f aca="false">D13/F13</f>
        <v>0.714285714285714</v>
      </c>
      <c r="H13" s="16" t="n">
        <f aca="false">_xlfn.FLOOR.MATH(G13, 0.25)</f>
        <v>0.5</v>
      </c>
      <c r="I13" s="16" t="n">
        <f aca="false">H13 + 0.25</f>
        <v>0.75</v>
      </c>
      <c r="J13" s="5" t="n">
        <f aca="false">COUNTIF(assign!$B$1:$B$528,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45689</v>
      </c>
      <c r="C14" s="13" t="n">
        <f aca="false">B14+15</f>
        <v>45704</v>
      </c>
      <c r="D14" s="1" t="n">
        <v>50</v>
      </c>
      <c r="E14" s="14" t="n">
        <f aca="false">C14 - B14 +1</f>
        <v>16</v>
      </c>
      <c r="F14" s="14" t="n">
        <f aca="false">NETWORKDAYS(B14, C14, holiday!A$2:A$500)</f>
        <v>10</v>
      </c>
      <c r="G14" s="15" t="n">
        <f aca="false">D14/F14</f>
        <v>5</v>
      </c>
      <c r="H14" s="16" t="n">
        <f aca="false">_xlfn.FLOOR.MATH(G14, 0.25)</f>
        <v>5</v>
      </c>
      <c r="I14" s="16" t="n">
        <f aca="false">H14 + 0.25</f>
        <v>5.25</v>
      </c>
      <c r="J14" s="5" t="n">
        <f aca="false">COUNTIF(assign!$B$1:$B$528,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f aca="false">C14+1</f>
        <v>45705</v>
      </c>
      <c r="C15" s="13" t="n">
        <f aca="false">B15+210</f>
        <v>45915</v>
      </c>
      <c r="D15" s="1" t="n">
        <v>150</v>
      </c>
      <c r="E15" s="14" t="n">
        <f aca="false">C15 - B15 +1</f>
        <v>211</v>
      </c>
      <c r="F15" s="14" t="n">
        <f aca="false">NETWORKDAYS(B15, C15, holiday!A$2:A$500)</f>
        <v>150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COUNTIF(assign!$B$1:$B$528,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f aca="false">C15+1</f>
        <v>45916</v>
      </c>
      <c r="C16" s="13" t="n">
        <v>45931</v>
      </c>
      <c r="D16" s="1" t="n">
        <v>30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2.5</v>
      </c>
      <c r="H16" s="16" t="n">
        <f aca="false">_xlfn.FLOOR.MATH(G16, 0.25)</f>
        <v>2.5</v>
      </c>
      <c r="I16" s="16" t="n">
        <f aca="false">H16 + 0.25</f>
        <v>2.75</v>
      </c>
      <c r="J16" s="5" t="n">
        <f aca="false">COUNTIF(assign!$B$1:$B$528,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45778</v>
      </c>
      <c r="C17" s="13" t="n">
        <f aca="false">B17+15</f>
        <v>45793</v>
      </c>
      <c r="D17" s="1" t="n">
        <v>50</v>
      </c>
      <c r="E17" s="14" t="n">
        <f aca="false">C17 - B17 +1</f>
        <v>16</v>
      </c>
      <c r="F17" s="14" t="n">
        <f aca="false">NETWORKDAYS(B17, C17, holiday!A$2:A$500)</f>
        <v>11</v>
      </c>
      <c r="G17" s="15" t="n">
        <f aca="false">D17/F17</f>
        <v>4.54545454545455</v>
      </c>
      <c r="H17" s="16" t="n">
        <f aca="false">_xlfn.FLOOR.MATH(G17, 0.25)</f>
        <v>4.5</v>
      </c>
      <c r="I17" s="16" t="n">
        <f aca="false">H17 + 0.25</f>
        <v>4.75</v>
      </c>
      <c r="J17" s="5" t="n">
        <f aca="false">COUNTIF(assign!$B$1:$B$528,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45794</v>
      </c>
      <c r="C18" s="13" t="n">
        <f aca="false">B18+270</f>
        <v>46064</v>
      </c>
      <c r="D18" s="1" t="n">
        <v>160</v>
      </c>
      <c r="E18" s="14" t="n">
        <f aca="false">C18 - B18 +1</f>
        <v>271</v>
      </c>
      <c r="F18" s="14" t="n">
        <f aca="false">NETWORKDAYS(B18, C18, holiday!A$2:A$500)</f>
        <v>193</v>
      </c>
      <c r="G18" s="15" t="n">
        <f aca="false">D18/F18</f>
        <v>0.829015544041451</v>
      </c>
      <c r="H18" s="16" t="n">
        <f aca="false">_xlfn.FLOOR.MATH(G18, 0.25)</f>
        <v>0.75</v>
      </c>
      <c r="I18" s="16" t="n">
        <f aca="false">H18 + 0.25</f>
        <v>1</v>
      </c>
      <c r="J18" s="5" t="n">
        <f aca="false">COUNTIF(assign!$B$1:$B$528,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f aca="false">C18+1</f>
        <v>46065</v>
      </c>
      <c r="C19" s="13" t="n">
        <v>46083</v>
      </c>
      <c r="D19" s="1" t="n">
        <v>20</v>
      </c>
      <c r="E19" s="14" t="n">
        <f aca="false">C19 - B19 +1</f>
        <v>19</v>
      </c>
      <c r="F19" s="14" t="n">
        <f aca="false">NETWORKDAYS(B19, C19, holiday!A$2:A$500)</f>
        <v>13</v>
      </c>
      <c r="G19" s="15" t="n">
        <f aca="false">D19/F19</f>
        <v>1.53846153846154</v>
      </c>
      <c r="H19" s="16" t="n">
        <f aca="false">_xlfn.FLOOR.MATH(G19, 0.25)</f>
        <v>1.5</v>
      </c>
      <c r="I19" s="16" t="n">
        <f aca="false">H19 + 0.25</f>
        <v>1.75</v>
      </c>
      <c r="J19" s="5" t="n">
        <f aca="false">COUNTIF(assign!$B$1:$B$528, A19) &gt; 0</f>
        <v>1</v>
      </c>
      <c r="K19" s="5" t="n">
        <f aca="false">C19&gt;misc!$A$2</f>
        <v>1</v>
      </c>
      <c r="L19" s="5" t="n">
        <f aca="false">AND(ISNUMBER(B19), ISNUMBER(C19), B19&lt;=C19)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3 C5 C9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29</v>
      </c>
      <c r="C18" s="17" t="n">
        <f aca="false">COUNTIF(expert!$A$2:$A$954, A18) &gt; 0</f>
        <v>1</v>
      </c>
      <c r="D18" s="17" t="n">
        <f aca="false">COUNTIF(task!$A$2:$A$607, B18) &gt; 0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17" t="n">
        <f aca="false">COUNTIF(expert!$A$2:$A$954, A19) &gt; 0</f>
        <v>1</v>
      </c>
      <c r="D19" s="17" t="n">
        <f aca="false">COUNTIF(task!$A$2:$A$607, B19)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4" activeCellId="1" sqref="D1:D2 D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9" t="n">
        <v>0</v>
      </c>
      <c r="F2" s="19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9" t="n">
        <v>1.25</v>
      </c>
      <c r="F3" s="19" t="n">
        <v>1.5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9" t="n">
        <v>1.25</v>
      </c>
      <c r="F4" s="19" t="n">
        <v>1.5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9" t="n">
        <v>0.25</v>
      </c>
      <c r="F5" s="19" t="n">
        <v>0.5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9" t="n">
        <v>0</v>
      </c>
      <c r="F6" s="19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9" t="n">
        <v>0.5</v>
      </c>
      <c r="F7" s="19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9" t="n">
        <v>1</v>
      </c>
      <c r="F8" s="19" t="n">
        <v>1.25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9" t="n">
        <v>1</v>
      </c>
      <c r="F9" s="19" t="n">
        <v>1.25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45738</v>
      </c>
      <c r="E10" s="19" t="n">
        <v>0.5</v>
      </c>
      <c r="F10" s="19" t="n">
        <v>0.75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45739</v>
      </c>
      <c r="D11" s="13" t="n">
        <v>45747</v>
      </c>
      <c r="E11" s="19" t="n">
        <v>2.5</v>
      </c>
      <c r="F11" s="19" t="n">
        <v>2.75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45703</v>
      </c>
      <c r="E12" s="19" t="n">
        <v>0.25</v>
      </c>
      <c r="F12" s="19" t="n">
        <v>0.5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45704</v>
      </c>
      <c r="D13" s="13" t="n">
        <v>45713</v>
      </c>
      <c r="E13" s="19" t="n">
        <v>0.5</v>
      </c>
      <c r="F13" s="19" t="n">
        <v>0.75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45689</v>
      </c>
      <c r="D14" s="13" t="n">
        <v>45704</v>
      </c>
      <c r="E14" s="19" t="n">
        <v>5</v>
      </c>
      <c r="F14" s="19" t="n">
        <v>5.25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45705</v>
      </c>
      <c r="D15" s="13" t="n">
        <v>45915</v>
      </c>
      <c r="E15" s="19" t="n">
        <v>1</v>
      </c>
      <c r="F15" s="19" t="n">
        <v>1.25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0" t="n">
        <v>45916</v>
      </c>
      <c r="D16" s="20" t="n">
        <v>45931</v>
      </c>
      <c r="E16" s="19" t="n">
        <v>2.5</v>
      </c>
      <c r="F16" s="19" t="n">
        <v>2.75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0" t="n">
        <v>45778</v>
      </c>
      <c r="D17" s="20" t="n">
        <v>45793</v>
      </c>
      <c r="E17" s="19" t="n">
        <v>4.5</v>
      </c>
      <c r="F17" s="19" t="n">
        <v>4.75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0" t="n">
        <v>45794</v>
      </c>
      <c r="D18" s="20" t="n">
        <v>46064</v>
      </c>
      <c r="E18" s="19" t="n">
        <v>0.75</v>
      </c>
      <c r="F18" s="19" t="n">
        <v>1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0" t="n">
        <v>46065</v>
      </c>
      <c r="D19" s="20" t="n">
        <v>46083</v>
      </c>
      <c r="E19" s="19" t="n">
        <v>1.5</v>
      </c>
      <c r="F19" s="19" t="n">
        <v>1.75</v>
      </c>
      <c r="G19" s="2" t="b">
        <f aca="false">COUNTIF(expert!$A$2:$A$954, A19) &gt; 0</f>
        <v>1</v>
      </c>
      <c r="H19" s="2" t="b">
        <f aca="false">COUNTIF(task!$A$2:$A$629,B19)&gt;0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33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34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35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36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37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38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39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40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30</v>
      </c>
      <c r="B1" s="18" t="s">
        <v>44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37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38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39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40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2025-02-08T08:45:57Z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