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80"/>
  </bookViews>
  <sheets>
    <sheet name="Sheet1" sheetId="1" r:id="rId1"/>
  </sheets>
  <calcPr calcId="144525" concurrentCalc="0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6" fillId="21" borderId="5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7" fillId="24" borderId="6" applyNumberFormat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30" borderId="7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42"/>
  <sheetViews>
    <sheetView tabSelected="1" workbookViewId="0">
      <selection activeCell="A1" sqref="A1:N42"/>
    </sheetView>
  </sheetViews>
  <sheetFormatPr defaultColWidth="9.14285714285714" defaultRowHeight="17.6"/>
  <sheetData>
    <row r="1" spans="1:14">
      <c r="A1" t="str">
        <f>"委托时间"</f>
        <v>委托时间</v>
      </c>
      <c r="B1" t="str">
        <f>"证券代码"</f>
        <v>证券代码</v>
      </c>
      <c r="C1" t="str">
        <f>"证券名称"</f>
        <v>证券名称</v>
      </c>
      <c r="D1" t="str">
        <f>"买卖标志"</f>
        <v>买卖标志</v>
      </c>
      <c r="E1" t="str">
        <f>"委托类别"</f>
        <v>委托类别</v>
      </c>
      <c r="F1" t="str">
        <f>"状态说明"</f>
        <v>状态说明</v>
      </c>
      <c r="G1" t="str">
        <f>"委托价格"</f>
        <v>委托价格</v>
      </c>
      <c r="H1" t="str">
        <f>"委托数量"</f>
        <v>委托数量</v>
      </c>
      <c r="I1" t="str">
        <f>"委托编号"</f>
        <v>委托编号</v>
      </c>
      <c r="J1" t="str">
        <f>"成交价格"</f>
        <v>成交价格</v>
      </c>
      <c r="K1" t="str">
        <f>"成交数量"</f>
        <v>成交数量</v>
      </c>
      <c r="L1" t="str">
        <f>"报价方式"</f>
        <v>报价方式</v>
      </c>
      <c r="M1" t="str">
        <f>"股东代码"</f>
        <v>股东代码</v>
      </c>
      <c r="N1" t="str">
        <f>"备注"</f>
        <v>备注</v>
      </c>
    </row>
    <row r="2" spans="1:13">
      <c r="A2">
        <v>234429</v>
      </c>
      <c r="B2" t="str">
        <f>"002299"</f>
        <v>002299</v>
      </c>
      <c r="C2" t="str">
        <f>"圣农发展"</f>
        <v>圣农发展</v>
      </c>
      <c r="D2" t="str">
        <f t="shared" ref="D2:D11" si="0">"买入"</f>
        <v>买入</v>
      </c>
      <c r="E2" t="str">
        <f t="shared" ref="E2:E42" si="1">"委托"</f>
        <v>委托</v>
      </c>
      <c r="F2" t="str">
        <f t="shared" ref="F2:F7" si="2">"已报"</f>
        <v>已报</v>
      </c>
      <c r="G2">
        <v>21.01</v>
      </c>
      <c r="H2">
        <v>3000</v>
      </c>
      <c r="I2" t="str">
        <f>"46"</f>
        <v>46</v>
      </c>
      <c r="J2">
        <v>0</v>
      </c>
      <c r="K2">
        <v>0</v>
      </c>
      <c r="L2" t="str">
        <f t="shared" ref="L2:L26" si="3">"买卖"</f>
        <v>买卖</v>
      </c>
      <c r="M2" t="str">
        <f>"0166538773"</f>
        <v>0166538773</v>
      </c>
    </row>
    <row r="3" spans="1:13">
      <c r="A3">
        <v>234440</v>
      </c>
      <c r="B3" t="str">
        <f>"002299"</f>
        <v>002299</v>
      </c>
      <c r="C3" t="str">
        <f>"圣农发展"</f>
        <v>圣农发展</v>
      </c>
      <c r="D3" t="str">
        <f t="shared" si="0"/>
        <v>买入</v>
      </c>
      <c r="E3" t="str">
        <f t="shared" si="1"/>
        <v>委托</v>
      </c>
      <c r="F3" t="str">
        <f t="shared" si="2"/>
        <v>已报</v>
      </c>
      <c r="G3">
        <v>20.9</v>
      </c>
      <c r="H3">
        <v>3000</v>
      </c>
      <c r="I3" t="str">
        <f>"47"</f>
        <v>47</v>
      </c>
      <c r="J3">
        <v>0</v>
      </c>
      <c r="K3">
        <v>0</v>
      </c>
      <c r="L3" t="str">
        <f t="shared" si="3"/>
        <v>买卖</v>
      </c>
      <c r="M3" t="str">
        <f>"0166538773"</f>
        <v>0166538773</v>
      </c>
    </row>
    <row r="4" spans="1:13">
      <c r="A4">
        <v>234456</v>
      </c>
      <c r="B4" t="str">
        <f t="shared" ref="B4:B7" si="4">"601000"</f>
        <v>601000</v>
      </c>
      <c r="C4" t="str">
        <f t="shared" ref="C4:C7" si="5">"唐山港"</f>
        <v>唐山港</v>
      </c>
      <c r="D4" t="str">
        <f t="shared" ref="D4:D6" si="6">"卖出"</f>
        <v>卖出</v>
      </c>
      <c r="E4" t="str">
        <f t="shared" si="1"/>
        <v>委托</v>
      </c>
      <c r="F4" t="str">
        <f t="shared" ref="F4:F6" si="7">"已成"</f>
        <v>已成</v>
      </c>
      <c r="G4">
        <v>2.27</v>
      </c>
      <c r="H4">
        <v>5000</v>
      </c>
      <c r="I4" t="str">
        <f>"48"</f>
        <v>48</v>
      </c>
      <c r="J4">
        <v>2.28</v>
      </c>
      <c r="K4">
        <v>5000</v>
      </c>
      <c r="L4" t="str">
        <f t="shared" si="3"/>
        <v>买卖</v>
      </c>
      <c r="M4" t="str">
        <f t="shared" ref="M4:M7" si="8">"A803418417"</f>
        <v>A803418417</v>
      </c>
    </row>
    <row r="5" spans="1:13">
      <c r="A5">
        <v>234501</v>
      </c>
      <c r="B5" t="str">
        <f t="shared" si="4"/>
        <v>601000</v>
      </c>
      <c r="C5" t="str">
        <f t="shared" si="5"/>
        <v>唐山港</v>
      </c>
      <c r="D5" t="str">
        <f t="shared" si="6"/>
        <v>卖出</v>
      </c>
      <c r="E5" t="str">
        <f t="shared" si="1"/>
        <v>委托</v>
      </c>
      <c r="F5" t="str">
        <f t="shared" si="7"/>
        <v>已成</v>
      </c>
      <c r="G5">
        <v>2.28</v>
      </c>
      <c r="H5">
        <v>5000</v>
      </c>
      <c r="I5" t="str">
        <f>"49"</f>
        <v>49</v>
      </c>
      <c r="J5">
        <v>2.28</v>
      </c>
      <c r="K5">
        <v>5000</v>
      </c>
      <c r="L5" t="str">
        <f t="shared" si="3"/>
        <v>买卖</v>
      </c>
      <c r="M5" t="str">
        <f t="shared" si="8"/>
        <v>A803418417</v>
      </c>
    </row>
    <row r="6" spans="1:13">
      <c r="A6">
        <v>234509</v>
      </c>
      <c r="B6" t="str">
        <f t="shared" si="4"/>
        <v>601000</v>
      </c>
      <c r="C6" t="str">
        <f t="shared" si="5"/>
        <v>唐山港</v>
      </c>
      <c r="D6" t="str">
        <f t="shared" si="6"/>
        <v>卖出</v>
      </c>
      <c r="E6" t="str">
        <f t="shared" si="1"/>
        <v>委托</v>
      </c>
      <c r="F6" t="str">
        <f t="shared" si="7"/>
        <v>已成</v>
      </c>
      <c r="G6">
        <v>2.29</v>
      </c>
      <c r="H6">
        <v>5000</v>
      </c>
      <c r="I6" t="str">
        <f>"50"</f>
        <v>50</v>
      </c>
      <c r="J6">
        <v>2.29</v>
      </c>
      <c r="K6">
        <v>5000</v>
      </c>
      <c r="L6" t="str">
        <f t="shared" si="3"/>
        <v>买卖</v>
      </c>
      <c r="M6" t="str">
        <f t="shared" si="8"/>
        <v>A803418417</v>
      </c>
    </row>
    <row r="7" spans="1:13">
      <c r="A7">
        <v>234543</v>
      </c>
      <c r="B7" t="str">
        <f t="shared" si="4"/>
        <v>601000</v>
      </c>
      <c r="C7" t="str">
        <f t="shared" si="5"/>
        <v>唐山港</v>
      </c>
      <c r="D7" t="str">
        <f t="shared" si="0"/>
        <v>买入</v>
      </c>
      <c r="E7" t="str">
        <f t="shared" si="1"/>
        <v>委托</v>
      </c>
      <c r="F7" t="str">
        <f t="shared" si="2"/>
        <v>已报</v>
      </c>
      <c r="G7">
        <v>2.24</v>
      </c>
      <c r="H7">
        <v>5000</v>
      </c>
      <c r="I7" t="str">
        <f>"51"</f>
        <v>51</v>
      </c>
      <c r="J7">
        <v>0</v>
      </c>
      <c r="K7">
        <v>0</v>
      </c>
      <c r="L7" t="str">
        <f t="shared" si="3"/>
        <v>买卖</v>
      </c>
      <c r="M7" t="str">
        <f t="shared" si="8"/>
        <v>A803418417</v>
      </c>
    </row>
    <row r="8" spans="1:13">
      <c r="A8">
        <v>234551</v>
      </c>
      <c r="B8" t="str">
        <f>"000045"</f>
        <v>000045</v>
      </c>
      <c r="C8" t="str">
        <f>"深纺织Ａ"</f>
        <v>深纺织Ａ</v>
      </c>
      <c r="D8" t="str">
        <f t="shared" si="0"/>
        <v>买入</v>
      </c>
      <c r="E8" t="str">
        <f t="shared" si="1"/>
        <v>委托</v>
      </c>
      <c r="F8" t="str">
        <f t="shared" ref="F8:F16" si="9">"已成"</f>
        <v>已成</v>
      </c>
      <c r="G8">
        <v>6.91</v>
      </c>
      <c r="H8">
        <v>5000</v>
      </c>
      <c r="I8" t="str">
        <f>"52"</f>
        <v>52</v>
      </c>
      <c r="J8">
        <v>6.91</v>
      </c>
      <c r="K8">
        <v>5000</v>
      </c>
      <c r="L8" t="str">
        <f t="shared" si="3"/>
        <v>买卖</v>
      </c>
      <c r="M8" t="str">
        <f>"0166538773"</f>
        <v>0166538773</v>
      </c>
    </row>
    <row r="9" spans="1:13">
      <c r="A9">
        <v>234600</v>
      </c>
      <c r="B9" t="str">
        <f>"000928"</f>
        <v>000928</v>
      </c>
      <c r="C9" t="str">
        <f>"中钢国际"</f>
        <v>中钢国际</v>
      </c>
      <c r="D9" t="str">
        <f t="shared" si="0"/>
        <v>买入</v>
      </c>
      <c r="E9" t="str">
        <f t="shared" si="1"/>
        <v>委托</v>
      </c>
      <c r="F9" t="str">
        <f>"已报"</f>
        <v>已报</v>
      </c>
      <c r="G9">
        <v>4.1</v>
      </c>
      <c r="H9">
        <v>5000</v>
      </c>
      <c r="I9" t="str">
        <f>"53"</f>
        <v>53</v>
      </c>
      <c r="J9">
        <v>0</v>
      </c>
      <c r="K9">
        <v>0</v>
      </c>
      <c r="L9" t="str">
        <f t="shared" si="3"/>
        <v>买卖</v>
      </c>
      <c r="M9" t="str">
        <f>"0166538773"</f>
        <v>0166538773</v>
      </c>
    </row>
    <row r="10" spans="1:13">
      <c r="A10">
        <v>234623</v>
      </c>
      <c r="B10" t="str">
        <f>"600664"</f>
        <v>600664</v>
      </c>
      <c r="C10" t="str">
        <f>"哈药股份"</f>
        <v>哈药股份</v>
      </c>
      <c r="D10" t="str">
        <f t="shared" si="0"/>
        <v>买入</v>
      </c>
      <c r="E10" t="str">
        <f t="shared" si="1"/>
        <v>委托</v>
      </c>
      <c r="F10" t="str">
        <f>"已报"</f>
        <v>已报</v>
      </c>
      <c r="G10">
        <v>4</v>
      </c>
      <c r="H10">
        <v>5000</v>
      </c>
      <c r="I10" t="str">
        <f>"54"</f>
        <v>54</v>
      </c>
      <c r="J10">
        <v>0</v>
      </c>
      <c r="K10">
        <v>0</v>
      </c>
      <c r="L10" t="str">
        <f t="shared" si="3"/>
        <v>买卖</v>
      </c>
      <c r="M10" t="str">
        <f t="shared" ref="M10:M13" si="10">"A803418417"</f>
        <v>A803418417</v>
      </c>
    </row>
    <row r="11" spans="1:13">
      <c r="A11">
        <v>234638</v>
      </c>
      <c r="B11" t="str">
        <f>"600977"</f>
        <v>600977</v>
      </c>
      <c r="C11" t="str">
        <f>"中国电影"</f>
        <v>中国电影</v>
      </c>
      <c r="D11" t="str">
        <f t="shared" si="0"/>
        <v>买入</v>
      </c>
      <c r="E11" t="str">
        <f t="shared" si="1"/>
        <v>委托</v>
      </c>
      <c r="F11" t="str">
        <f t="shared" si="9"/>
        <v>已成</v>
      </c>
      <c r="G11">
        <v>12.5</v>
      </c>
      <c r="H11">
        <v>3000</v>
      </c>
      <c r="I11" t="str">
        <f>"55"</f>
        <v>55</v>
      </c>
      <c r="J11">
        <v>12.5</v>
      </c>
      <c r="K11">
        <v>3000</v>
      </c>
      <c r="L11" t="str">
        <f t="shared" si="3"/>
        <v>买卖</v>
      </c>
      <c r="M11" t="str">
        <f t="shared" si="10"/>
        <v>A803418417</v>
      </c>
    </row>
    <row r="12" spans="1:13">
      <c r="A12">
        <v>92826</v>
      </c>
      <c r="B12" t="str">
        <f>"600118"</f>
        <v>600118</v>
      </c>
      <c r="C12" t="str">
        <f>"中国卫星"</f>
        <v>中国卫星</v>
      </c>
      <c r="D12" t="str">
        <f t="shared" ref="D12:D15" si="11">"卖出"</f>
        <v>卖出</v>
      </c>
      <c r="E12" t="str">
        <f t="shared" si="1"/>
        <v>委托</v>
      </c>
      <c r="F12" t="str">
        <f t="shared" si="9"/>
        <v>已成</v>
      </c>
      <c r="G12">
        <v>29.92</v>
      </c>
      <c r="H12">
        <v>2000</v>
      </c>
      <c r="I12" t="str">
        <f>"1116"</f>
        <v>1116</v>
      </c>
      <c r="J12">
        <v>29.92</v>
      </c>
      <c r="K12">
        <v>2000</v>
      </c>
      <c r="L12" t="str">
        <f t="shared" si="3"/>
        <v>买卖</v>
      </c>
      <c r="M12" t="str">
        <f t="shared" si="10"/>
        <v>A803418417</v>
      </c>
    </row>
    <row r="13" spans="1:13">
      <c r="A13">
        <v>92852</v>
      </c>
      <c r="B13" t="str">
        <f>"600977"</f>
        <v>600977</v>
      </c>
      <c r="C13" t="str">
        <f>"中国电影"</f>
        <v>中国电影</v>
      </c>
      <c r="D13" t="str">
        <f t="shared" si="11"/>
        <v>卖出</v>
      </c>
      <c r="E13" t="str">
        <f t="shared" si="1"/>
        <v>委托</v>
      </c>
      <c r="F13" t="str">
        <f t="shared" si="9"/>
        <v>已成</v>
      </c>
      <c r="G13">
        <v>12.74</v>
      </c>
      <c r="H13">
        <v>3000</v>
      </c>
      <c r="I13" t="str">
        <f>"1156"</f>
        <v>1156</v>
      </c>
      <c r="J13">
        <v>12.74</v>
      </c>
      <c r="K13">
        <v>3000</v>
      </c>
      <c r="L13" t="str">
        <f t="shared" si="3"/>
        <v>买卖</v>
      </c>
      <c r="M13" t="str">
        <f t="shared" si="10"/>
        <v>A803418417</v>
      </c>
    </row>
    <row r="14" spans="1:13">
      <c r="A14">
        <v>92929</v>
      </c>
      <c r="B14" t="str">
        <f t="shared" ref="B14:B19" si="12">"000928"</f>
        <v>000928</v>
      </c>
      <c r="C14" t="str">
        <f t="shared" ref="C14:C19" si="13">"中钢国际"</f>
        <v>中钢国际</v>
      </c>
      <c r="D14" t="str">
        <f t="shared" si="11"/>
        <v>卖出</v>
      </c>
      <c r="E14" t="str">
        <f t="shared" si="1"/>
        <v>委托</v>
      </c>
      <c r="F14" t="str">
        <f t="shared" si="9"/>
        <v>已成</v>
      </c>
      <c r="G14">
        <v>4.21</v>
      </c>
      <c r="H14">
        <v>5000</v>
      </c>
      <c r="I14" t="str">
        <f>"1242"</f>
        <v>1242</v>
      </c>
      <c r="J14">
        <v>4.21</v>
      </c>
      <c r="K14">
        <v>5000</v>
      </c>
      <c r="L14" t="str">
        <f t="shared" si="3"/>
        <v>买卖</v>
      </c>
      <c r="M14" t="str">
        <f t="shared" ref="M14:M19" si="14">"0166538773"</f>
        <v>0166538773</v>
      </c>
    </row>
    <row r="15" spans="1:13">
      <c r="A15">
        <v>92940</v>
      </c>
      <c r="B15" t="str">
        <f>"300057"</f>
        <v>300057</v>
      </c>
      <c r="C15" t="str">
        <f>"万顺新材"</f>
        <v>万顺新材</v>
      </c>
      <c r="D15" t="str">
        <f t="shared" si="11"/>
        <v>卖出</v>
      </c>
      <c r="E15" t="str">
        <f t="shared" si="1"/>
        <v>委托</v>
      </c>
      <c r="F15" t="str">
        <f t="shared" si="9"/>
        <v>已成</v>
      </c>
      <c r="G15">
        <v>5.61</v>
      </c>
      <c r="H15">
        <v>8000</v>
      </c>
      <c r="I15" t="str">
        <f>"1269"</f>
        <v>1269</v>
      </c>
      <c r="J15">
        <v>5.61</v>
      </c>
      <c r="K15">
        <v>8000</v>
      </c>
      <c r="L15" t="str">
        <f t="shared" si="3"/>
        <v>买卖</v>
      </c>
      <c r="M15" t="str">
        <f t="shared" si="14"/>
        <v>0166538773</v>
      </c>
    </row>
    <row r="16" spans="1:13">
      <c r="A16">
        <v>92952</v>
      </c>
      <c r="B16" t="str">
        <f>"601000"</f>
        <v>601000</v>
      </c>
      <c r="C16" t="str">
        <f>"唐山港"</f>
        <v>唐山港</v>
      </c>
      <c r="D16" t="str">
        <f t="shared" ref="D16:D18" si="15">"买入"</f>
        <v>买入</v>
      </c>
      <c r="E16" t="str">
        <f t="shared" si="1"/>
        <v>委托</v>
      </c>
      <c r="F16" t="str">
        <f t="shared" si="9"/>
        <v>已成</v>
      </c>
      <c r="G16">
        <v>2.26</v>
      </c>
      <c r="H16">
        <v>5000</v>
      </c>
      <c r="I16" t="str">
        <f>"1302"</f>
        <v>1302</v>
      </c>
      <c r="J16">
        <v>2.26</v>
      </c>
      <c r="K16">
        <v>5000</v>
      </c>
      <c r="L16" t="str">
        <f t="shared" si="3"/>
        <v>买卖</v>
      </c>
      <c r="M16" t="str">
        <f t="shared" ref="M16:M20" si="16">"A803418417"</f>
        <v>A803418417</v>
      </c>
    </row>
    <row r="17" spans="1:13">
      <c r="A17">
        <v>93000</v>
      </c>
      <c r="B17" t="str">
        <f>"601000"</f>
        <v>601000</v>
      </c>
      <c r="C17" t="str">
        <f>"唐山港"</f>
        <v>唐山港</v>
      </c>
      <c r="D17" t="str">
        <f t="shared" si="15"/>
        <v>买入</v>
      </c>
      <c r="E17" t="str">
        <f t="shared" si="1"/>
        <v>委托</v>
      </c>
      <c r="F17" t="str">
        <f>"已报"</f>
        <v>已报</v>
      </c>
      <c r="G17">
        <v>2.25</v>
      </c>
      <c r="H17">
        <v>5000</v>
      </c>
      <c r="I17" t="str">
        <f>"1319"</f>
        <v>1319</v>
      </c>
      <c r="J17">
        <v>0</v>
      </c>
      <c r="K17">
        <v>0</v>
      </c>
      <c r="L17" t="str">
        <f t="shared" si="3"/>
        <v>买卖</v>
      </c>
      <c r="M17" t="str">
        <f t="shared" si="16"/>
        <v>A803418417</v>
      </c>
    </row>
    <row r="18" spans="1:13">
      <c r="A18">
        <v>93149</v>
      </c>
      <c r="B18" t="str">
        <f t="shared" si="12"/>
        <v>000928</v>
      </c>
      <c r="C18" t="str">
        <f t="shared" si="13"/>
        <v>中钢国际</v>
      </c>
      <c r="D18" t="str">
        <f t="shared" si="15"/>
        <v>买入</v>
      </c>
      <c r="E18" t="str">
        <f t="shared" si="1"/>
        <v>委托</v>
      </c>
      <c r="F18" t="str">
        <f t="shared" ref="F18:F26" si="17">"已成"</f>
        <v>已成</v>
      </c>
      <c r="G18">
        <v>4.19</v>
      </c>
      <c r="H18">
        <v>5000</v>
      </c>
      <c r="I18" t="str">
        <f>"1834"</f>
        <v>1834</v>
      </c>
      <c r="J18">
        <v>4.19</v>
      </c>
      <c r="K18">
        <v>5000</v>
      </c>
      <c r="L18" t="str">
        <f t="shared" si="3"/>
        <v>买卖</v>
      </c>
      <c r="M18" t="str">
        <f t="shared" si="14"/>
        <v>0166538773</v>
      </c>
    </row>
    <row r="19" spans="1:13">
      <c r="A19">
        <v>93226</v>
      </c>
      <c r="B19" t="str">
        <f t="shared" si="12"/>
        <v>000928</v>
      </c>
      <c r="C19" t="str">
        <f t="shared" si="13"/>
        <v>中钢国际</v>
      </c>
      <c r="D19" t="str">
        <f t="shared" ref="D19:D24" si="18">"卖出"</f>
        <v>卖出</v>
      </c>
      <c r="E19" t="str">
        <f t="shared" si="1"/>
        <v>委托</v>
      </c>
      <c r="F19" t="str">
        <f t="shared" si="17"/>
        <v>已成</v>
      </c>
      <c r="G19">
        <v>4.21</v>
      </c>
      <c r="H19">
        <v>5000</v>
      </c>
      <c r="I19" t="str">
        <f>"2009"</f>
        <v>2009</v>
      </c>
      <c r="J19">
        <v>4.21</v>
      </c>
      <c r="K19">
        <v>5000</v>
      </c>
      <c r="L19" t="str">
        <f t="shared" si="3"/>
        <v>买卖</v>
      </c>
      <c r="M19" t="str">
        <f t="shared" si="14"/>
        <v>0166538773</v>
      </c>
    </row>
    <row r="20" spans="1:13">
      <c r="A20">
        <v>93306</v>
      </c>
      <c r="B20" t="str">
        <f t="shared" ref="B20:B25" si="19">"600118"</f>
        <v>600118</v>
      </c>
      <c r="C20" t="str">
        <f t="shared" ref="C20:C25" si="20">"中国卫星"</f>
        <v>中国卫星</v>
      </c>
      <c r="D20" t="str">
        <f t="shared" ref="D20:D23" si="21">"买入"</f>
        <v>买入</v>
      </c>
      <c r="E20" t="str">
        <f t="shared" si="1"/>
        <v>委托</v>
      </c>
      <c r="F20" t="str">
        <f>"已撤"</f>
        <v>已撤</v>
      </c>
      <c r="G20">
        <v>29.51</v>
      </c>
      <c r="H20">
        <v>2000</v>
      </c>
      <c r="I20" t="str">
        <f>"2196"</f>
        <v>2196</v>
      </c>
      <c r="J20">
        <v>0</v>
      </c>
      <c r="K20">
        <v>0</v>
      </c>
      <c r="L20" t="str">
        <f t="shared" si="3"/>
        <v>买卖</v>
      </c>
      <c r="M20" t="str">
        <f t="shared" si="16"/>
        <v>A803418417</v>
      </c>
    </row>
    <row r="21" spans="1:13">
      <c r="A21">
        <v>94153</v>
      </c>
      <c r="B21" t="str">
        <f>"000735"</f>
        <v>000735</v>
      </c>
      <c r="C21" t="str">
        <f>"罗 牛 山"</f>
        <v>罗 牛 山</v>
      </c>
      <c r="D21" t="str">
        <f t="shared" si="18"/>
        <v>卖出</v>
      </c>
      <c r="E21" t="str">
        <f t="shared" si="1"/>
        <v>委托</v>
      </c>
      <c r="F21" t="str">
        <f t="shared" si="17"/>
        <v>已成</v>
      </c>
      <c r="G21">
        <v>10.74</v>
      </c>
      <c r="H21">
        <v>5000</v>
      </c>
      <c r="I21" t="str">
        <f>"4124"</f>
        <v>4124</v>
      </c>
      <c r="J21">
        <v>10.74</v>
      </c>
      <c r="K21">
        <v>5000</v>
      </c>
      <c r="L21" t="str">
        <f t="shared" si="3"/>
        <v>买卖</v>
      </c>
      <c r="M21" t="str">
        <f>"0166538773"</f>
        <v>0166538773</v>
      </c>
    </row>
    <row r="22" spans="1:13">
      <c r="A22">
        <v>94233</v>
      </c>
      <c r="B22" t="str">
        <f>"000735"</f>
        <v>000735</v>
      </c>
      <c r="C22" t="str">
        <f>"罗 牛 山"</f>
        <v>罗 牛 山</v>
      </c>
      <c r="D22" t="str">
        <f t="shared" si="21"/>
        <v>买入</v>
      </c>
      <c r="E22" t="str">
        <f t="shared" si="1"/>
        <v>委托</v>
      </c>
      <c r="F22" t="str">
        <f t="shared" si="17"/>
        <v>已成</v>
      </c>
      <c r="G22">
        <v>10.64</v>
      </c>
      <c r="H22">
        <v>5000</v>
      </c>
      <c r="I22" t="str">
        <f>"4236"</f>
        <v>4236</v>
      </c>
      <c r="J22">
        <v>10.64</v>
      </c>
      <c r="K22">
        <v>5000</v>
      </c>
      <c r="L22" t="str">
        <f t="shared" si="3"/>
        <v>买卖</v>
      </c>
      <c r="M22" t="str">
        <f>"0166538773"</f>
        <v>0166538773</v>
      </c>
    </row>
    <row r="23" spans="1:13">
      <c r="A23">
        <v>94314</v>
      </c>
      <c r="B23" t="str">
        <f>"600977"</f>
        <v>600977</v>
      </c>
      <c r="C23" t="str">
        <f>"中国电影"</f>
        <v>中国电影</v>
      </c>
      <c r="D23" t="str">
        <f t="shared" si="21"/>
        <v>买入</v>
      </c>
      <c r="E23" t="str">
        <f t="shared" si="1"/>
        <v>委托</v>
      </c>
      <c r="F23" t="str">
        <f t="shared" si="17"/>
        <v>已成</v>
      </c>
      <c r="G23">
        <v>12.66</v>
      </c>
      <c r="H23">
        <v>3000</v>
      </c>
      <c r="I23" t="str">
        <f>"4354"</f>
        <v>4354</v>
      </c>
      <c r="J23">
        <v>12.66</v>
      </c>
      <c r="K23">
        <v>3000</v>
      </c>
      <c r="L23" t="str">
        <f t="shared" si="3"/>
        <v>买卖</v>
      </c>
      <c r="M23" t="str">
        <f t="shared" ref="M23:M27" si="22">"A803418417"</f>
        <v>A803418417</v>
      </c>
    </row>
    <row r="24" spans="1:13">
      <c r="A24">
        <v>94827</v>
      </c>
      <c r="B24" t="str">
        <f t="shared" si="19"/>
        <v>600118</v>
      </c>
      <c r="C24" t="str">
        <f t="shared" si="20"/>
        <v>中国卫星</v>
      </c>
      <c r="D24" t="str">
        <f t="shared" si="18"/>
        <v>卖出</v>
      </c>
      <c r="E24" t="str">
        <f t="shared" si="1"/>
        <v>委托</v>
      </c>
      <c r="F24" t="str">
        <f t="shared" si="17"/>
        <v>已成</v>
      </c>
      <c r="G24">
        <v>30.26</v>
      </c>
      <c r="H24">
        <v>3000</v>
      </c>
      <c r="I24" t="str">
        <f>"5191"</f>
        <v>5191</v>
      </c>
      <c r="J24">
        <v>30.28</v>
      </c>
      <c r="K24">
        <v>3000</v>
      </c>
      <c r="L24" t="str">
        <f t="shared" si="3"/>
        <v>买卖</v>
      </c>
      <c r="M24" t="str">
        <f t="shared" si="22"/>
        <v>A803418417</v>
      </c>
    </row>
    <row r="25" spans="1:13">
      <c r="A25">
        <v>95448</v>
      </c>
      <c r="B25" t="str">
        <f t="shared" si="19"/>
        <v>600118</v>
      </c>
      <c r="C25" t="str">
        <f t="shared" si="20"/>
        <v>中国卫星</v>
      </c>
      <c r="D25" t="str">
        <f t="shared" ref="D25:D30" si="23">"买入"</f>
        <v>买入</v>
      </c>
      <c r="E25" t="str">
        <f t="shared" si="1"/>
        <v>委托</v>
      </c>
      <c r="F25" t="str">
        <f t="shared" si="17"/>
        <v>已成</v>
      </c>
      <c r="G25">
        <v>30.09</v>
      </c>
      <c r="H25">
        <v>3000</v>
      </c>
      <c r="I25" t="str">
        <f>"6109"</f>
        <v>6109</v>
      </c>
      <c r="J25">
        <v>30.09</v>
      </c>
      <c r="K25">
        <v>3000</v>
      </c>
      <c r="L25" t="str">
        <f t="shared" si="3"/>
        <v>买卖</v>
      </c>
      <c r="M25" t="str">
        <f t="shared" si="22"/>
        <v>A803418417</v>
      </c>
    </row>
    <row r="26" spans="1:13">
      <c r="A26">
        <v>95502</v>
      </c>
      <c r="B26" t="str">
        <f>"601000"</f>
        <v>601000</v>
      </c>
      <c r="C26" t="str">
        <f>"唐山港"</f>
        <v>唐山港</v>
      </c>
      <c r="D26" t="str">
        <f t="shared" ref="D26:D31" si="24">"卖出"</f>
        <v>卖出</v>
      </c>
      <c r="E26" t="str">
        <f t="shared" si="1"/>
        <v>委托</v>
      </c>
      <c r="F26" t="str">
        <f t="shared" si="17"/>
        <v>已成</v>
      </c>
      <c r="G26">
        <v>2.28</v>
      </c>
      <c r="H26">
        <v>5000</v>
      </c>
      <c r="I26" t="str">
        <f>"6141"</f>
        <v>6141</v>
      </c>
      <c r="J26">
        <v>2.28</v>
      </c>
      <c r="K26">
        <v>5000</v>
      </c>
      <c r="L26" t="str">
        <f t="shared" si="3"/>
        <v>买卖</v>
      </c>
      <c r="M26" t="str">
        <f t="shared" si="22"/>
        <v>A803418417</v>
      </c>
    </row>
    <row r="27" spans="1:13">
      <c r="A27">
        <v>95813</v>
      </c>
      <c r="B27" t="str">
        <f>"787096"</f>
        <v>787096</v>
      </c>
      <c r="C27" t="str">
        <f>"京源申购"</f>
        <v>京源申购</v>
      </c>
      <c r="D27" t="str">
        <f t="shared" si="23"/>
        <v>买入</v>
      </c>
      <c r="E27" t="str">
        <f t="shared" si="1"/>
        <v>委托</v>
      </c>
      <c r="F27" t="str">
        <f>"已确认"</f>
        <v>已确认</v>
      </c>
      <c r="G27">
        <v>14.34</v>
      </c>
      <c r="H27">
        <v>7500</v>
      </c>
      <c r="I27" t="str">
        <f>"6582"</f>
        <v>6582</v>
      </c>
      <c r="J27">
        <v>0</v>
      </c>
      <c r="K27">
        <v>0</v>
      </c>
      <c r="L27" t="str">
        <f>"申购"</f>
        <v>申购</v>
      </c>
      <c r="M27" t="str">
        <f t="shared" si="22"/>
        <v>A803418417</v>
      </c>
    </row>
    <row r="28" spans="1:13">
      <c r="A28">
        <v>100038</v>
      </c>
      <c r="B28" t="str">
        <f t="shared" ref="B28:B33" si="25">"002299"</f>
        <v>002299</v>
      </c>
      <c r="C28" t="str">
        <f t="shared" ref="C28:C33" si="26">"圣农发展"</f>
        <v>圣农发展</v>
      </c>
      <c r="D28" t="str">
        <f t="shared" si="24"/>
        <v>卖出</v>
      </c>
      <c r="E28" t="str">
        <f t="shared" si="1"/>
        <v>委托</v>
      </c>
      <c r="F28" t="str">
        <f t="shared" ref="F28:F34" si="27">"已成"</f>
        <v>已成</v>
      </c>
      <c r="G28">
        <v>21.86</v>
      </c>
      <c r="H28">
        <v>5000</v>
      </c>
      <c r="I28" t="str">
        <f>"6908"</f>
        <v>6908</v>
      </c>
      <c r="J28">
        <v>21.86</v>
      </c>
      <c r="K28">
        <v>5000</v>
      </c>
      <c r="L28" t="str">
        <f t="shared" ref="L28:L42" si="28">"买卖"</f>
        <v>买卖</v>
      </c>
      <c r="M28" t="str">
        <f t="shared" ref="M28:M33" si="29">"0166538773"</f>
        <v>0166538773</v>
      </c>
    </row>
    <row r="29" spans="1:13">
      <c r="A29">
        <v>100215</v>
      </c>
      <c r="B29" t="str">
        <f t="shared" si="25"/>
        <v>002299</v>
      </c>
      <c r="C29" t="str">
        <f t="shared" si="26"/>
        <v>圣农发展</v>
      </c>
      <c r="D29" t="str">
        <f t="shared" si="23"/>
        <v>买入</v>
      </c>
      <c r="E29" t="str">
        <f t="shared" si="1"/>
        <v>委托</v>
      </c>
      <c r="F29" t="str">
        <f>"已撤"</f>
        <v>已撤</v>
      </c>
      <c r="G29">
        <v>21.71</v>
      </c>
      <c r="H29">
        <v>5000</v>
      </c>
      <c r="I29" t="str">
        <f>"7103"</f>
        <v>7103</v>
      </c>
      <c r="J29">
        <v>0</v>
      </c>
      <c r="K29">
        <v>0</v>
      </c>
      <c r="L29" t="str">
        <f t="shared" si="28"/>
        <v>买卖</v>
      </c>
      <c r="M29" t="str">
        <f t="shared" si="29"/>
        <v>0166538773</v>
      </c>
    </row>
    <row r="30" spans="1:13">
      <c r="A30">
        <v>101153</v>
      </c>
      <c r="B30" t="str">
        <f t="shared" ref="B30:B32" si="30">"000928"</f>
        <v>000928</v>
      </c>
      <c r="C30" t="str">
        <f t="shared" ref="C30:C32" si="31">"中钢国际"</f>
        <v>中钢国际</v>
      </c>
      <c r="D30" t="str">
        <f t="shared" si="23"/>
        <v>买入</v>
      </c>
      <c r="E30" t="str">
        <f t="shared" si="1"/>
        <v>委托</v>
      </c>
      <c r="F30" t="str">
        <f>"部成"</f>
        <v>部成</v>
      </c>
      <c r="G30">
        <v>4.19</v>
      </c>
      <c r="H30">
        <v>5000</v>
      </c>
      <c r="I30" t="str">
        <f>"8369"</f>
        <v>8369</v>
      </c>
      <c r="J30">
        <v>4.19</v>
      </c>
      <c r="K30">
        <v>2000</v>
      </c>
      <c r="L30" t="str">
        <f t="shared" si="28"/>
        <v>买卖</v>
      </c>
      <c r="M30" t="str">
        <f t="shared" si="29"/>
        <v>0166538773</v>
      </c>
    </row>
    <row r="31" spans="1:13">
      <c r="A31">
        <v>103937</v>
      </c>
      <c r="B31" t="str">
        <f t="shared" si="30"/>
        <v>000928</v>
      </c>
      <c r="C31" t="str">
        <f t="shared" si="31"/>
        <v>中钢国际</v>
      </c>
      <c r="D31" t="str">
        <f t="shared" si="24"/>
        <v>卖出</v>
      </c>
      <c r="E31" t="str">
        <f t="shared" si="1"/>
        <v>委托</v>
      </c>
      <c r="F31" t="str">
        <f t="shared" si="27"/>
        <v>已成</v>
      </c>
      <c r="G31">
        <v>4.26</v>
      </c>
      <c r="H31">
        <v>5000</v>
      </c>
      <c r="I31" t="str">
        <f>"10890"</f>
        <v>10890</v>
      </c>
      <c r="J31">
        <v>4.26</v>
      </c>
      <c r="K31">
        <v>5000</v>
      </c>
      <c r="L31" t="str">
        <f t="shared" si="28"/>
        <v>买卖</v>
      </c>
      <c r="M31" t="str">
        <f t="shared" si="29"/>
        <v>0166538773</v>
      </c>
    </row>
    <row r="32" spans="1:13">
      <c r="A32">
        <v>104441</v>
      </c>
      <c r="B32" t="str">
        <f t="shared" si="30"/>
        <v>000928</v>
      </c>
      <c r="C32" t="str">
        <f t="shared" si="31"/>
        <v>中钢国际</v>
      </c>
      <c r="D32" t="str">
        <f t="shared" ref="D32:D35" si="32">"买入"</f>
        <v>买入</v>
      </c>
      <c r="E32" t="str">
        <f t="shared" si="1"/>
        <v>委托</v>
      </c>
      <c r="F32" t="str">
        <f t="shared" si="27"/>
        <v>已成</v>
      </c>
      <c r="G32">
        <v>4.24</v>
      </c>
      <c r="H32">
        <v>5000</v>
      </c>
      <c r="I32" t="str">
        <f>"11285"</f>
        <v>11285</v>
      </c>
      <c r="J32">
        <v>4.24</v>
      </c>
      <c r="K32">
        <v>5000</v>
      </c>
      <c r="L32" t="str">
        <f t="shared" si="28"/>
        <v>买卖</v>
      </c>
      <c r="M32" t="str">
        <f t="shared" si="29"/>
        <v>0166538773</v>
      </c>
    </row>
    <row r="33" spans="1:13">
      <c r="A33">
        <v>105517</v>
      </c>
      <c r="B33" t="str">
        <f t="shared" si="25"/>
        <v>002299</v>
      </c>
      <c r="C33" t="str">
        <f t="shared" si="26"/>
        <v>圣农发展</v>
      </c>
      <c r="D33" t="str">
        <f t="shared" si="32"/>
        <v>买入</v>
      </c>
      <c r="E33" t="str">
        <f t="shared" si="1"/>
        <v>委托</v>
      </c>
      <c r="F33" t="str">
        <f t="shared" si="27"/>
        <v>已成</v>
      </c>
      <c r="G33">
        <v>21.74</v>
      </c>
      <c r="H33">
        <v>5000</v>
      </c>
      <c r="I33" t="str">
        <f>"12057"</f>
        <v>12057</v>
      </c>
      <c r="J33">
        <v>21.74</v>
      </c>
      <c r="K33">
        <v>5000</v>
      </c>
      <c r="L33" t="str">
        <f t="shared" si="28"/>
        <v>买卖</v>
      </c>
      <c r="M33" t="str">
        <f t="shared" si="29"/>
        <v>0166538773</v>
      </c>
    </row>
    <row r="34" spans="1:13">
      <c r="A34">
        <v>105548</v>
      </c>
      <c r="B34" t="str">
        <f t="shared" ref="B34:B39" si="33">"600118"</f>
        <v>600118</v>
      </c>
      <c r="C34" t="str">
        <f t="shared" ref="C34:C39" si="34">"中国卫星"</f>
        <v>中国卫星</v>
      </c>
      <c r="D34" t="str">
        <f t="shared" si="32"/>
        <v>买入</v>
      </c>
      <c r="E34" t="str">
        <f t="shared" si="1"/>
        <v>委托</v>
      </c>
      <c r="F34" t="str">
        <f t="shared" si="27"/>
        <v>已成</v>
      </c>
      <c r="G34">
        <v>29.72</v>
      </c>
      <c r="H34">
        <v>2000</v>
      </c>
      <c r="I34" t="str">
        <f>"12103"</f>
        <v>12103</v>
      </c>
      <c r="J34">
        <v>29.72</v>
      </c>
      <c r="K34">
        <v>2000</v>
      </c>
      <c r="L34" t="str">
        <f t="shared" si="28"/>
        <v>买卖</v>
      </c>
      <c r="M34" t="str">
        <f t="shared" ref="M34:M39" si="35">"A803418417"</f>
        <v>A803418417</v>
      </c>
    </row>
    <row r="35" spans="1:13">
      <c r="A35">
        <v>105848</v>
      </c>
      <c r="B35" t="str">
        <f>"601000"</f>
        <v>601000</v>
      </c>
      <c r="C35" t="str">
        <f>"唐山港"</f>
        <v>唐山港</v>
      </c>
      <c r="D35" t="str">
        <f t="shared" si="32"/>
        <v>买入</v>
      </c>
      <c r="E35" t="str">
        <f t="shared" si="1"/>
        <v>委托</v>
      </c>
      <c r="F35" t="str">
        <f>"已报"</f>
        <v>已报</v>
      </c>
      <c r="G35">
        <v>2.26</v>
      </c>
      <c r="H35">
        <v>5000</v>
      </c>
      <c r="I35" t="str">
        <f>"12321"</f>
        <v>12321</v>
      </c>
      <c r="J35">
        <v>0</v>
      </c>
      <c r="K35">
        <v>0</v>
      </c>
      <c r="L35" t="str">
        <f t="shared" si="28"/>
        <v>买卖</v>
      </c>
      <c r="M35" t="str">
        <f t="shared" si="35"/>
        <v>A803418417</v>
      </c>
    </row>
    <row r="36" spans="1:13">
      <c r="A36">
        <v>130403</v>
      </c>
      <c r="B36" t="str">
        <f>"000928"</f>
        <v>000928</v>
      </c>
      <c r="C36" t="str">
        <f>"中钢国际"</f>
        <v>中钢国际</v>
      </c>
      <c r="D36" t="str">
        <f>"卖出"</f>
        <v>卖出</v>
      </c>
      <c r="E36" t="str">
        <f t="shared" si="1"/>
        <v>委托</v>
      </c>
      <c r="F36" t="str">
        <f>"已报"</f>
        <v>已报</v>
      </c>
      <c r="G36">
        <v>4.29</v>
      </c>
      <c r="H36">
        <v>5000</v>
      </c>
      <c r="I36" t="str">
        <f>"14708"</f>
        <v>14708</v>
      </c>
      <c r="J36">
        <v>0</v>
      </c>
      <c r="K36">
        <v>0</v>
      </c>
      <c r="L36" t="str">
        <f t="shared" si="28"/>
        <v>买卖</v>
      </c>
      <c r="M36" t="str">
        <f t="shared" ref="M36:M40" si="36">"0166538773"</f>
        <v>0166538773</v>
      </c>
    </row>
    <row r="37" spans="1:13">
      <c r="A37">
        <v>130552</v>
      </c>
      <c r="B37" t="str">
        <f>"300057"</f>
        <v>300057</v>
      </c>
      <c r="C37" t="str">
        <f>"万顺新材"</f>
        <v>万顺新材</v>
      </c>
      <c r="D37" t="str">
        <f t="shared" ref="D37:D42" si="37">"买入"</f>
        <v>买入</v>
      </c>
      <c r="E37" t="str">
        <f t="shared" si="1"/>
        <v>委托</v>
      </c>
      <c r="F37" t="str">
        <f>"已撤"</f>
        <v>已撤</v>
      </c>
      <c r="G37">
        <v>5.51</v>
      </c>
      <c r="H37">
        <v>8000</v>
      </c>
      <c r="I37" t="str">
        <f>"14815"</f>
        <v>14815</v>
      </c>
      <c r="J37">
        <v>0</v>
      </c>
      <c r="K37">
        <v>0</v>
      </c>
      <c r="L37" t="str">
        <f t="shared" si="28"/>
        <v>买卖</v>
      </c>
      <c r="M37" t="str">
        <f t="shared" si="36"/>
        <v>0166538773</v>
      </c>
    </row>
    <row r="38" spans="1:13">
      <c r="A38">
        <v>132139</v>
      </c>
      <c r="B38" t="str">
        <f t="shared" si="33"/>
        <v>600118</v>
      </c>
      <c r="C38" t="str">
        <f t="shared" si="34"/>
        <v>中国卫星</v>
      </c>
      <c r="D38" t="str">
        <f>"卖出"</f>
        <v>卖出</v>
      </c>
      <c r="E38" t="str">
        <f t="shared" si="1"/>
        <v>委托</v>
      </c>
      <c r="F38" t="str">
        <f t="shared" ref="F38:F42" si="38">"已成"</f>
        <v>已成</v>
      </c>
      <c r="G38">
        <v>29.99</v>
      </c>
      <c r="H38">
        <v>2000</v>
      </c>
      <c r="I38" t="str">
        <f>"15750"</f>
        <v>15750</v>
      </c>
      <c r="J38">
        <v>29.99</v>
      </c>
      <c r="K38">
        <v>2000</v>
      </c>
      <c r="L38" t="str">
        <f t="shared" si="28"/>
        <v>买卖</v>
      </c>
      <c r="M38" t="str">
        <f t="shared" si="35"/>
        <v>A803418417</v>
      </c>
    </row>
    <row r="39" spans="1:13">
      <c r="A39">
        <v>132234</v>
      </c>
      <c r="B39" t="str">
        <f t="shared" si="33"/>
        <v>600118</v>
      </c>
      <c r="C39" t="str">
        <f t="shared" si="34"/>
        <v>中国卫星</v>
      </c>
      <c r="D39" t="str">
        <f t="shared" si="37"/>
        <v>买入</v>
      </c>
      <c r="E39" t="str">
        <f t="shared" si="1"/>
        <v>委托</v>
      </c>
      <c r="F39" t="str">
        <f>"已撤"</f>
        <v>已撤</v>
      </c>
      <c r="G39">
        <v>29.51</v>
      </c>
      <c r="H39">
        <v>2000</v>
      </c>
      <c r="I39" t="str">
        <f>"15798"</f>
        <v>15798</v>
      </c>
      <c r="J39">
        <v>0</v>
      </c>
      <c r="K39">
        <v>0</v>
      </c>
      <c r="L39" t="str">
        <f t="shared" si="28"/>
        <v>买卖</v>
      </c>
      <c r="M39" t="str">
        <f t="shared" si="35"/>
        <v>A803418417</v>
      </c>
    </row>
    <row r="40" spans="1:13">
      <c r="A40">
        <v>134016</v>
      </c>
      <c r="B40" t="str">
        <f>"300057"</f>
        <v>300057</v>
      </c>
      <c r="C40" t="str">
        <f>"万顺新材"</f>
        <v>万顺新材</v>
      </c>
      <c r="D40" t="str">
        <f t="shared" si="37"/>
        <v>买入</v>
      </c>
      <c r="E40" t="str">
        <f t="shared" si="1"/>
        <v>委托</v>
      </c>
      <c r="F40" t="str">
        <f t="shared" si="38"/>
        <v>已成</v>
      </c>
      <c r="G40">
        <v>5.56</v>
      </c>
      <c r="H40">
        <v>8000</v>
      </c>
      <c r="I40" t="str">
        <f>"16768"</f>
        <v>16768</v>
      </c>
      <c r="J40">
        <v>5.56</v>
      </c>
      <c r="K40">
        <v>8000</v>
      </c>
      <c r="L40" t="str">
        <f t="shared" si="28"/>
        <v>买卖</v>
      </c>
      <c r="M40" t="str">
        <f t="shared" si="36"/>
        <v>0166538773</v>
      </c>
    </row>
    <row r="41" spans="1:13">
      <c r="A41">
        <v>142747</v>
      </c>
      <c r="B41" t="str">
        <f>"600118"</f>
        <v>600118</v>
      </c>
      <c r="C41" t="str">
        <f>"中国卫星"</f>
        <v>中国卫星</v>
      </c>
      <c r="D41" t="str">
        <f t="shared" si="37"/>
        <v>买入</v>
      </c>
      <c r="E41" t="str">
        <f t="shared" si="1"/>
        <v>委托</v>
      </c>
      <c r="F41" t="str">
        <f t="shared" si="38"/>
        <v>已成</v>
      </c>
      <c r="G41">
        <v>29.82</v>
      </c>
      <c r="H41">
        <v>2000</v>
      </c>
      <c r="I41" t="str">
        <f>"19683"</f>
        <v>19683</v>
      </c>
      <c r="J41">
        <v>29.82</v>
      </c>
      <c r="K41">
        <v>2000</v>
      </c>
      <c r="L41" t="str">
        <f t="shared" si="28"/>
        <v>买卖</v>
      </c>
      <c r="M41" t="str">
        <f>"A803418417"</f>
        <v>A803418417</v>
      </c>
    </row>
    <row r="42" spans="1:13">
      <c r="A42">
        <v>143853</v>
      </c>
      <c r="B42" t="str">
        <f>"600460"</f>
        <v>600460</v>
      </c>
      <c r="C42" t="str">
        <f>"士兰微"</f>
        <v>士兰微</v>
      </c>
      <c r="D42" t="str">
        <f t="shared" si="37"/>
        <v>买入</v>
      </c>
      <c r="E42" t="str">
        <f t="shared" si="1"/>
        <v>委托</v>
      </c>
      <c r="F42" t="str">
        <f t="shared" si="38"/>
        <v>已成</v>
      </c>
      <c r="G42">
        <v>15.11</v>
      </c>
      <c r="H42">
        <v>4000</v>
      </c>
      <c r="I42" t="str">
        <f>"20727"</f>
        <v>20727</v>
      </c>
      <c r="J42">
        <v>15.11</v>
      </c>
      <c r="K42">
        <v>4000</v>
      </c>
      <c r="L42" t="str">
        <f t="shared" si="28"/>
        <v>买卖</v>
      </c>
      <c r="M42" t="str">
        <f>"A803418417"</f>
        <v>A803418417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gongjie</dc:creator>
  <dcterms:created xsi:type="dcterms:W3CDTF">2020-03-28T11:47:53Z</dcterms:created>
  <dcterms:modified xsi:type="dcterms:W3CDTF">2020-03-28T11:48:49Z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2052-1.2.1.1575</vt:lpwstr>
  </property>
</Properties>
</file>