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/websites/Uploads/"/>
    </mc:Choice>
  </mc:AlternateContent>
  <xr:revisionPtr revIDLastSave="0" documentId="13_ncr:1_{48639BDC-6D97-6D44-AA1C-63FFCF1B5CE4}" xr6:coauthVersionLast="47" xr6:coauthVersionMax="47" xr10:uidLastSave="{00000000-0000-0000-0000-000000000000}"/>
  <bookViews>
    <workbookView xWindow="0" yWindow="700" windowWidth="34200" windowHeight="21440" xr2:uid="{400B7D24-63FF-B647-82AF-C26C3CDBFC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N19" i="1"/>
  <c r="P19" i="1" s="1"/>
  <c r="Q19" i="1" s="1"/>
  <c r="R19" i="1" s="1"/>
  <c r="S19" i="1" s="1"/>
  <c r="H19" i="1"/>
  <c r="I19" i="1" s="1"/>
  <c r="J19" i="1" s="1"/>
  <c r="K19" i="1" s="1"/>
  <c r="M19" i="1" s="1"/>
  <c r="F19" i="1"/>
  <c r="R18" i="1"/>
  <c r="S18" i="1" s="1"/>
  <c r="H18" i="1"/>
  <c r="I18" i="1" s="1"/>
  <c r="J18" i="1" s="1"/>
  <c r="K18" i="1" s="1"/>
  <c r="F18" i="1"/>
  <c r="H33" i="1"/>
  <c r="R17" i="1"/>
  <c r="S17" i="1" s="1"/>
  <c r="H17" i="1"/>
  <c r="I17" i="1" s="1"/>
  <c r="J17" i="1" s="1"/>
  <c r="K17" i="1" s="1"/>
  <c r="F17" i="1"/>
  <c r="R16" i="1"/>
  <c r="S16" i="1" s="1"/>
  <c r="H16" i="1"/>
  <c r="I16" i="1" s="1"/>
  <c r="J16" i="1" s="1"/>
  <c r="K16" i="1" s="1"/>
  <c r="F16" i="1"/>
  <c r="R15" i="1"/>
  <c r="Q15" i="1" s="1"/>
  <c r="H15" i="1"/>
  <c r="I15" i="1" s="1"/>
  <c r="J15" i="1" s="1"/>
  <c r="K15" i="1" s="1"/>
  <c r="F15" i="1"/>
  <c r="O14" i="1"/>
  <c r="N14" i="1"/>
  <c r="H14" i="1"/>
  <c r="I14" i="1" s="1"/>
  <c r="J14" i="1" s="1"/>
  <c r="K14" i="1" s="1"/>
  <c r="M14" i="1" s="1"/>
  <c r="F14" i="1"/>
  <c r="O13" i="1"/>
  <c r="H13" i="1"/>
  <c r="I13" i="1" s="1"/>
  <c r="O12" i="1"/>
  <c r="H12" i="1"/>
  <c r="I12" i="1" s="1"/>
  <c r="E13" i="1"/>
  <c r="N13" i="1" s="1"/>
  <c r="E12" i="1"/>
  <c r="N12" i="1" s="1"/>
  <c r="O11" i="1"/>
  <c r="N11" i="1"/>
  <c r="H11" i="1"/>
  <c r="I11" i="1" s="1"/>
  <c r="J11" i="1" s="1"/>
  <c r="K11" i="1" s="1"/>
  <c r="M11" i="1" s="1"/>
  <c r="F11" i="1"/>
  <c r="O10" i="1"/>
  <c r="H10" i="1"/>
  <c r="I10" i="1" s="1"/>
  <c r="E10" i="1"/>
  <c r="N10" i="1" s="1"/>
  <c r="O9" i="1"/>
  <c r="N9" i="1"/>
  <c r="H9" i="1"/>
  <c r="I9" i="1" s="1"/>
  <c r="J9" i="1" s="1"/>
  <c r="K9" i="1" s="1"/>
  <c r="M9" i="1" s="1"/>
  <c r="F9" i="1"/>
  <c r="O8" i="1"/>
  <c r="N8" i="1"/>
  <c r="H8" i="1"/>
  <c r="I8" i="1" s="1"/>
  <c r="J8" i="1" s="1"/>
  <c r="K8" i="1" s="1"/>
  <c r="M8" i="1" s="1"/>
  <c r="F8" i="1"/>
  <c r="O7" i="1"/>
  <c r="O6" i="1"/>
  <c r="O5" i="1"/>
  <c r="O4" i="1"/>
  <c r="O3" i="1"/>
  <c r="O2" i="1"/>
  <c r="I27" i="1" s="1"/>
  <c r="N5" i="1"/>
  <c r="N3" i="1"/>
  <c r="N2" i="1"/>
  <c r="N6" i="1"/>
  <c r="E7" i="1"/>
  <c r="N7" i="1" s="1"/>
  <c r="E4" i="1"/>
  <c r="N4" i="1" s="1"/>
  <c r="H4" i="1"/>
  <c r="I4" i="1" s="1"/>
  <c r="H2" i="1"/>
  <c r="I2" i="1" s="1"/>
  <c r="J2" i="1" s="1"/>
  <c r="K2" i="1" s="1"/>
  <c r="M2" i="1" s="1"/>
  <c r="H7" i="1"/>
  <c r="I7" i="1" s="1"/>
  <c r="H6" i="1"/>
  <c r="I6" i="1" s="1"/>
  <c r="J6" i="1" s="1"/>
  <c r="K6" i="1" s="1"/>
  <c r="M6" i="1" s="1"/>
  <c r="H5" i="1"/>
  <c r="I5" i="1" s="1"/>
  <c r="J5" i="1" s="1"/>
  <c r="K5" i="1" s="1"/>
  <c r="M5" i="1" s="1"/>
  <c r="H3" i="1"/>
  <c r="I3" i="1" s="1"/>
  <c r="J3" i="1" s="1"/>
  <c r="K3" i="1" s="1"/>
  <c r="M3" i="1" s="1"/>
  <c r="F6" i="1"/>
  <c r="F5" i="1"/>
  <c r="F3" i="1"/>
  <c r="N18" i="1" l="1"/>
  <c r="N16" i="1"/>
  <c r="Q18" i="1"/>
  <c r="O18" i="1" s="1"/>
  <c r="L18" i="1" s="1"/>
  <c r="N15" i="1"/>
  <c r="O15" i="1" s="1"/>
  <c r="L15" i="1" s="1"/>
  <c r="N17" i="1"/>
  <c r="H28" i="1"/>
  <c r="H30" i="1" s="1"/>
  <c r="Q17" i="1"/>
  <c r="Q16" i="1"/>
  <c r="S15" i="1"/>
  <c r="P14" i="1"/>
  <c r="Q14" i="1" s="1"/>
  <c r="R14" i="1" s="1"/>
  <c r="S14" i="1" s="1"/>
  <c r="P9" i="1"/>
  <c r="Q9" i="1" s="1"/>
  <c r="R9" i="1" s="1"/>
  <c r="S9" i="1" s="1"/>
  <c r="J12" i="1"/>
  <c r="K12" i="1" s="1"/>
  <c r="M12" i="1" s="1"/>
  <c r="J13" i="1"/>
  <c r="K13" i="1" s="1"/>
  <c r="M13" i="1" s="1"/>
  <c r="P13" i="1"/>
  <c r="Q13" i="1" s="1"/>
  <c r="R13" i="1" s="1"/>
  <c r="S13" i="1" s="1"/>
  <c r="P12" i="1"/>
  <c r="Q12" i="1" s="1"/>
  <c r="R12" i="1" s="1"/>
  <c r="S12" i="1" s="1"/>
  <c r="J10" i="1"/>
  <c r="K10" i="1" s="1"/>
  <c r="M10" i="1" s="1"/>
  <c r="P11" i="1"/>
  <c r="Q11" i="1" s="1"/>
  <c r="R11" i="1" s="1"/>
  <c r="S11" i="1" s="1"/>
  <c r="P10" i="1"/>
  <c r="Q10" i="1" s="1"/>
  <c r="R10" i="1" s="1"/>
  <c r="S10" i="1" s="1"/>
  <c r="P8" i="1"/>
  <c r="Q8" i="1" s="1"/>
  <c r="R8" i="1" s="1"/>
  <c r="S8" i="1" s="1"/>
  <c r="P5" i="1"/>
  <c r="Q5" i="1" s="1"/>
  <c r="R5" i="1" s="1"/>
  <c r="S5" i="1" s="1"/>
  <c r="J4" i="1"/>
  <c r="K4" i="1" s="1"/>
  <c r="M4" i="1" s="1"/>
  <c r="P2" i="1"/>
  <c r="Q2" i="1" s="1"/>
  <c r="R2" i="1" s="1"/>
  <c r="S2" i="1" s="1"/>
  <c r="P3" i="1"/>
  <c r="Q3" i="1" s="1"/>
  <c r="R3" i="1" s="1"/>
  <c r="S3" i="1" s="1"/>
  <c r="J7" i="1"/>
  <c r="K7" i="1" s="1"/>
  <c r="M7" i="1" s="1"/>
  <c r="P4" i="1"/>
  <c r="Q4" i="1" s="1"/>
  <c r="R4" i="1" s="1"/>
  <c r="S4" i="1" s="1"/>
  <c r="P7" i="1"/>
  <c r="Q7" i="1" s="1"/>
  <c r="R7" i="1" s="1"/>
  <c r="S7" i="1" s="1"/>
  <c r="P6" i="1"/>
  <c r="Q6" i="1" s="1"/>
  <c r="R6" i="1" s="1"/>
  <c r="S6" i="1" s="1"/>
  <c r="O17" i="1" l="1"/>
  <c r="L17" i="1" s="1"/>
  <c r="O16" i="1"/>
  <c r="L16" i="1" s="1"/>
  <c r="M16" i="1" s="1"/>
  <c r="P18" i="1"/>
  <c r="M18" i="1"/>
  <c r="P15" i="1"/>
  <c r="M15" i="1"/>
  <c r="P17" i="1"/>
  <c r="P16" i="1"/>
  <c r="M17" i="1" l="1"/>
  <c r="I28" i="1"/>
  <c r="I30" i="1" s="1"/>
  <c r="H31" i="1" s="1"/>
</calcChain>
</file>

<file path=xl/sharedStrings.xml><?xml version="1.0" encoding="utf-8"?>
<sst xmlns="http://schemas.openxmlformats.org/spreadsheetml/2006/main" count="47" uniqueCount="35">
  <si>
    <t>Race Course</t>
  </si>
  <si>
    <t>Track | 1 Mile</t>
  </si>
  <si>
    <t>Track | 3 Mile</t>
  </si>
  <si>
    <t>Baylands Park | 4k</t>
  </si>
  <si>
    <t>Montgomery Hill | 2.74 miles</t>
  </si>
  <si>
    <t>Crystal Springs | 2.95 miles</t>
  </si>
  <si>
    <t>Description</t>
  </si>
  <si>
    <t>Fast</t>
  </si>
  <si>
    <t>Normal XC</t>
  </si>
  <si>
    <t>Very Hard</t>
  </si>
  <si>
    <t>Hard</t>
  </si>
  <si>
    <t>Distance In Meters</t>
  </si>
  <si>
    <t>Race Time</t>
  </si>
  <si>
    <t>Baylands Park | 5k</t>
  </si>
  <si>
    <t>Distance in Miles</t>
  </si>
  <si>
    <t>XC Rating</t>
  </si>
  <si>
    <t>XC Time</t>
  </si>
  <si>
    <t>Race Time in Seconds</t>
  </si>
  <si>
    <t>Race Time in Centeseconds</t>
  </si>
  <si>
    <t>XC Time in Seconds</t>
  </si>
  <si>
    <t>Track | 2 Mile</t>
  </si>
  <si>
    <t>Mile Pace in Centeseconds</t>
  </si>
  <si>
    <t>Distance Factor</t>
  </si>
  <si>
    <t>Rating Factor</t>
  </si>
  <si>
    <t>XC Time in Centeseconds</t>
  </si>
  <si>
    <t>Hooker Oak Park | 5 Kilometers</t>
  </si>
  <si>
    <t>Hooker Oak Park | 3.5 Kilometers</t>
  </si>
  <si>
    <t>mile_difficulty</t>
  </si>
  <si>
    <t>Mile Pace</t>
  </si>
  <si>
    <t>Mile Equiv</t>
  </si>
  <si>
    <t>Shadow Cliffs Regional Park | 2.95 Miles</t>
  </si>
  <si>
    <t>Mt SAC | 2.93 Miles</t>
  </si>
  <si>
    <t>Lagoon Valley Park | 3 Miles</t>
  </si>
  <si>
    <r>
      <t>xcTimeRating</t>
    </r>
    <r>
      <rPr>
        <sz val="12"/>
        <color rgb="FF657B83"/>
        <rFont val="Menlo"/>
        <family val="2"/>
      </rPr>
      <t xml:space="preserve"> </t>
    </r>
    <r>
      <rPr>
        <sz val="12"/>
        <color rgb="FF859900"/>
        <rFont val="Menlo"/>
        <family val="2"/>
      </rPr>
      <t>=</t>
    </r>
    <r>
      <rPr>
        <sz val="12"/>
        <color rgb="FF657B83"/>
        <rFont val="Menlo"/>
        <family val="2"/>
      </rPr>
      <t xml:space="preserve"> (</t>
    </r>
    <r>
      <rPr>
        <sz val="12"/>
        <color rgb="FFD33682"/>
        <rFont val="Menlo"/>
        <family val="2"/>
      </rPr>
      <t>4409.603</t>
    </r>
    <r>
      <rPr>
        <sz val="12"/>
        <color rgb="FF657B83"/>
        <rFont val="Menlo"/>
        <family val="2"/>
      </rPr>
      <t xml:space="preserve"> </t>
    </r>
    <r>
      <rPr>
        <sz val="12"/>
        <color rgb="FF859900"/>
        <rFont val="Menlo"/>
        <family val="2"/>
      </rPr>
      <t>/</t>
    </r>
    <r>
      <rPr>
        <sz val="12"/>
        <color rgb="FF657B83"/>
        <rFont val="Menlo"/>
        <family val="2"/>
      </rPr>
      <t xml:space="preserve"> </t>
    </r>
    <r>
      <rPr>
        <sz val="12"/>
        <color rgb="FF268BD2"/>
        <rFont val="Menlo"/>
        <family val="2"/>
      </rPr>
      <t>meetData</t>
    </r>
    <r>
      <rPr>
        <sz val="12"/>
        <color rgb="FF657B83"/>
        <rFont val="Menlo"/>
        <family val="2"/>
      </rPr>
      <t>.</t>
    </r>
    <r>
      <rPr>
        <sz val="12"/>
        <color rgb="FF268BD2"/>
        <rFont val="Menlo"/>
        <family val="2"/>
      </rPr>
      <t>distanceMeters</t>
    </r>
    <r>
      <rPr>
        <sz val="12"/>
        <color rgb="FF657B83"/>
        <rFont val="Menlo"/>
        <family val="2"/>
      </rPr>
      <t xml:space="preserve">) </t>
    </r>
    <r>
      <rPr>
        <sz val="12"/>
        <color rgb="FF859900"/>
        <rFont val="Menlo"/>
        <family val="2"/>
      </rPr>
      <t>*</t>
    </r>
    <r>
      <rPr>
        <sz val="12"/>
        <color rgb="FF657B83"/>
        <rFont val="Menlo"/>
        <family val="2"/>
      </rPr>
      <t xml:space="preserve"> (</t>
    </r>
    <r>
      <rPr>
        <sz val="12"/>
        <color rgb="FFD33682"/>
        <rFont val="Menlo"/>
        <family val="2"/>
      </rPr>
      <t>1.17747004342738</t>
    </r>
    <r>
      <rPr>
        <sz val="12"/>
        <color rgb="FF657B83"/>
        <rFont val="Menlo"/>
        <family val="2"/>
      </rPr>
      <t xml:space="preserve"> </t>
    </r>
    <r>
      <rPr>
        <sz val="12"/>
        <color rgb="FF859900"/>
        <rFont val="Menlo"/>
        <family val="2"/>
      </rPr>
      <t>/</t>
    </r>
    <r>
      <rPr>
        <sz val="12"/>
        <color rgb="FF657B83"/>
        <rFont val="Menlo"/>
        <family val="2"/>
      </rPr>
      <t xml:space="preserve"> </t>
    </r>
    <r>
      <rPr>
        <sz val="12"/>
        <color rgb="FF268BD2"/>
        <rFont val="Menlo"/>
        <family val="2"/>
      </rPr>
      <t>mileDifficulty</t>
    </r>
    <r>
      <rPr>
        <sz val="12"/>
        <color rgb="FF657B83"/>
        <rFont val="Menlo"/>
        <family val="2"/>
      </rPr>
      <t>);</t>
    </r>
  </si>
  <si>
    <t>Camden Invit | 1.75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</si>
</sst>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:ss.0;@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Calibri"/>
      <family val="2"/>
    </font>
    <font>
      <sz val="12"/>
      <color rgb="FF657B83"/>
      <name val="Menlo"/>
      <family val="2"/>
    </font>
    <font>
      <sz val="12"/>
      <color rgb="FF268BD2"/>
      <name val="Menlo"/>
      <family val="2"/>
    </font>
    <font>
      <sz val="12"/>
      <color rgb="FF859900"/>
      <name val="Menlo"/>
      <family val="2"/>
    </font>
    <font>
      <sz val="12"/>
      <color rgb="FFD33682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7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0" fontId="0" fillId="2" borderId="0" xfId="0" applyFill="1"/>
    <xf numFmtId="43" fontId="0" fillId="2" borderId="0" xfId="1" applyFont="1" applyFill="1"/>
    <xf numFmtId="47" fontId="0" fillId="2" borderId="0" xfId="0" applyNumberFormat="1" applyFill="1"/>
    <xf numFmtId="0" fontId="0" fillId="3" borderId="0" xfId="0" applyFill="1"/>
    <xf numFmtId="0" fontId="2" fillId="0" borderId="0" xfId="0" applyFont="1"/>
    <xf numFmtId="47" fontId="2" fillId="0" borderId="0" xfId="0" applyNumberFormat="1" applyFont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47" fontId="0" fillId="5" borderId="0" xfId="0" applyNumberFormat="1" applyFill="1"/>
    <xf numFmtId="43" fontId="0" fillId="5" borderId="0" xfId="1" applyFont="1" applyFill="1"/>
    <xf numFmtId="43" fontId="0" fillId="5" borderId="0" xfId="0" applyNumberFormat="1" applyFill="1"/>
    <xf numFmtId="164" fontId="0" fillId="5" borderId="0" xfId="0" applyNumberFormat="1" applyFill="1"/>
    <xf numFmtId="47" fontId="2" fillId="5" borderId="0" xfId="0" applyNumberFormat="1" applyFont="1" applyFill="1"/>
    <xf numFmtId="0" fontId="4" fillId="0" borderId="0" xfId="0" applyFont="1"/>
    <xf numFmtId="21" fontId="2" fillId="0" borderId="0" xfId="0" applyNumberFormat="1" applyFont="1"/>
    <xf numFmtId="47" fontId="0" fillId="4" borderId="0" xfId="0" applyNumberFormat="1" applyFill="1"/>
    <xf numFmtId="43" fontId="0" fillId="4" borderId="0" xfId="1" applyFont="1" applyFill="1"/>
    <xf numFmtId="43" fontId="0" fillId="4" borderId="0" xfId="0" applyNumberFormat="1" applyFill="1"/>
    <xf numFmtId="164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D706-FE6B-5D44-8751-514C7943CFA7}">
  <dimension ref="A1:T33"/>
  <sheetViews>
    <sheetView tabSelected="1" topLeftCell="E1" zoomScale="110" zoomScaleNormal="110" workbookViewId="0">
      <selection activeCell="S19" sqref="S19"/>
    </sheetView>
  </sheetViews>
  <sheetFormatPr baseColWidth="10" defaultRowHeight="16" x14ac:dyDescent="0.2"/>
  <cols>
    <col min="1" max="3" width="27.6640625" customWidth="1"/>
    <col min="5" max="5" width="15" bestFit="1" customWidth="1"/>
    <col min="6" max="6" width="16.5" bestFit="1" customWidth="1"/>
    <col min="8" max="8" width="18.6640625" bestFit="1" customWidth="1"/>
    <col min="9" max="9" width="24.33203125" customWidth="1"/>
    <col min="10" max="10" width="24.33203125" style="5" customWidth="1"/>
    <col min="11" max="11" width="10.83203125" style="5" customWidth="1"/>
    <col min="12" max="12" width="16.83203125" style="8" customWidth="1"/>
    <col min="13" max="13" width="10.83203125" style="5" customWidth="1"/>
    <col min="14" max="15" width="13.83203125" customWidth="1"/>
    <col min="16" max="16" width="13.6640625" customWidth="1"/>
    <col min="17" max="17" width="21.83203125" bestFit="1" customWidth="1"/>
    <col min="19" max="19" width="16.5" customWidth="1"/>
  </cols>
  <sheetData>
    <row r="1" spans="1:20" x14ac:dyDescent="0.2">
      <c r="A1" t="s">
        <v>0</v>
      </c>
      <c r="D1" t="s">
        <v>6</v>
      </c>
      <c r="E1" t="s">
        <v>14</v>
      </c>
      <c r="F1" t="s">
        <v>11</v>
      </c>
      <c r="G1" t="s">
        <v>12</v>
      </c>
      <c r="H1" t="s">
        <v>17</v>
      </c>
      <c r="I1" t="s">
        <v>18</v>
      </c>
      <c r="J1" s="5" t="s">
        <v>21</v>
      </c>
      <c r="K1" s="5" t="s">
        <v>28</v>
      </c>
      <c r="L1" s="8" t="s">
        <v>27</v>
      </c>
      <c r="M1" s="5" t="s">
        <v>29</v>
      </c>
      <c r="N1" t="s">
        <v>22</v>
      </c>
      <c r="O1" t="s">
        <v>23</v>
      </c>
      <c r="P1" t="s">
        <v>15</v>
      </c>
      <c r="Q1" t="s">
        <v>24</v>
      </c>
      <c r="R1" t="s">
        <v>19</v>
      </c>
      <c r="S1" t="s">
        <v>16</v>
      </c>
    </row>
    <row r="2" spans="1:20" x14ac:dyDescent="0.2">
      <c r="A2" t="s">
        <v>1</v>
      </c>
      <c r="D2" t="s">
        <v>7</v>
      </c>
      <c r="E2">
        <v>1</v>
      </c>
      <c r="F2">
        <v>1609.3440000000001</v>
      </c>
      <c r="G2" s="1">
        <v>3.3020833333333335E-3</v>
      </c>
      <c r="H2" s="2">
        <f t="shared" ref="H2:H18" si="0">G2*86400</f>
        <v>285.3</v>
      </c>
      <c r="I2" s="2">
        <f t="shared" ref="I2:I18" si="1">H2*100</f>
        <v>28530</v>
      </c>
      <c r="J2" s="6">
        <f>I2/E2</f>
        <v>28530</v>
      </c>
      <c r="K2" s="7">
        <f t="shared" ref="K2:K18" si="2">(J2/100)/86400</f>
        <v>3.3020833333333335E-3</v>
      </c>
      <c r="L2" s="8">
        <v>1</v>
      </c>
      <c r="M2" s="7">
        <f>K2/L2</f>
        <v>3.3020833333333335E-3</v>
      </c>
      <c r="N2">
        <f t="shared" ref="N2:N14" si="3">($E$6/E2)</f>
        <v>2.95</v>
      </c>
      <c r="O2">
        <f t="shared" ref="O2:O14" si="4">$L$6/L2</f>
        <v>1.1774700434273799</v>
      </c>
      <c r="P2">
        <f>N2*O2</f>
        <v>3.4735366281107711</v>
      </c>
      <c r="Q2" s="3">
        <f t="shared" ref="Q2:Q14" si="5">P2*I2</f>
        <v>99100.000000000306</v>
      </c>
      <c r="R2" s="3">
        <f>Q2/100</f>
        <v>991.00000000000307</v>
      </c>
      <c r="S2" s="4">
        <f>R2/86400</f>
        <v>1.1469907407407443E-2</v>
      </c>
    </row>
    <row r="3" spans="1:20" x14ac:dyDescent="0.2">
      <c r="A3" t="s">
        <v>2</v>
      </c>
      <c r="D3" t="s">
        <v>7</v>
      </c>
      <c r="E3">
        <v>3</v>
      </c>
      <c r="F3">
        <f>E3*$F$2</f>
        <v>4828.0320000000002</v>
      </c>
      <c r="G3" s="1">
        <v>1.0668981481481481E-2</v>
      </c>
      <c r="H3" s="2">
        <f t="shared" si="0"/>
        <v>921.8</v>
      </c>
      <c r="I3" s="2">
        <f t="shared" si="1"/>
        <v>92180</v>
      </c>
      <c r="J3" s="6">
        <f t="shared" ref="J3:J7" si="6">I3/E3</f>
        <v>30726.666666666668</v>
      </c>
      <c r="K3" s="7">
        <f t="shared" si="2"/>
        <v>3.5563271604938272E-3</v>
      </c>
      <c r="L3" s="8">
        <v>1.0769949760486039</v>
      </c>
      <c r="M3" s="7">
        <f t="shared" ref="M3:M13" si="7">K3/L3</f>
        <v>3.3020833333333331E-3</v>
      </c>
      <c r="N3">
        <f t="shared" si="3"/>
        <v>0.98333333333333339</v>
      </c>
      <c r="O3">
        <f t="shared" si="4"/>
        <v>1.0932920483505038</v>
      </c>
      <c r="P3">
        <f t="shared" ref="P3:P7" si="8">N3*O3</f>
        <v>1.0750705142113288</v>
      </c>
      <c r="Q3" s="3">
        <f t="shared" si="5"/>
        <v>99100.000000000291</v>
      </c>
      <c r="R3" s="3">
        <f t="shared" ref="R3:R11" si="9">Q3/100</f>
        <v>991.00000000000296</v>
      </c>
      <c r="S3" s="4">
        <f t="shared" ref="S3:S11" si="10">R3/86400</f>
        <v>1.1469907407407441E-2</v>
      </c>
    </row>
    <row r="4" spans="1:20" x14ac:dyDescent="0.2">
      <c r="A4" t="s">
        <v>13</v>
      </c>
      <c r="D4" t="s">
        <v>8</v>
      </c>
      <c r="E4">
        <f>ROUND(F4/$F$2,3)</f>
        <v>3.1070000000000002</v>
      </c>
      <c r="F4">
        <v>5000</v>
      </c>
      <c r="G4" s="1">
        <v>1.1591435185185186E-2</v>
      </c>
      <c r="H4" s="2">
        <f t="shared" si="0"/>
        <v>1001.5</v>
      </c>
      <c r="I4" s="2">
        <f t="shared" si="1"/>
        <v>100150</v>
      </c>
      <c r="J4" s="6">
        <f t="shared" si="6"/>
        <v>32233.665915674283</v>
      </c>
      <c r="K4" s="7">
        <f t="shared" si="2"/>
        <v>3.7307483698697085E-3</v>
      </c>
      <c r="L4" s="8">
        <v>1.1298165410331</v>
      </c>
      <c r="M4" s="7">
        <f t="shared" si="7"/>
        <v>3.302083333333327E-3</v>
      </c>
      <c r="N4">
        <f t="shared" si="3"/>
        <v>0.9494689411007402</v>
      </c>
      <c r="O4">
        <f t="shared" si="4"/>
        <v>1.042178088799006</v>
      </c>
      <c r="P4">
        <f t="shared" si="8"/>
        <v>0.98951572641038543</v>
      </c>
      <c r="Q4" s="3">
        <f t="shared" si="5"/>
        <v>99100.000000000102</v>
      </c>
      <c r="R4" s="3">
        <f t="shared" si="9"/>
        <v>991.00000000000102</v>
      </c>
      <c r="S4" s="4">
        <f t="shared" si="10"/>
        <v>1.146990740740742E-2</v>
      </c>
    </row>
    <row r="5" spans="1:20" s="11" customFormat="1" x14ac:dyDescent="0.2">
      <c r="A5" s="11" t="s">
        <v>4</v>
      </c>
      <c r="D5" s="11" t="s">
        <v>9</v>
      </c>
      <c r="E5" s="11">
        <v>2.74</v>
      </c>
      <c r="F5" s="11">
        <f>ROUND(E5*$F$2,3)</f>
        <v>4409.6030000000001</v>
      </c>
      <c r="G5" s="21">
        <v>1.0903935185185185E-2</v>
      </c>
      <c r="H5" s="22">
        <f t="shared" si="0"/>
        <v>942.1</v>
      </c>
      <c r="I5" s="22">
        <f t="shared" si="1"/>
        <v>94210</v>
      </c>
      <c r="J5" s="22">
        <f t="shared" si="6"/>
        <v>34383.211678832115</v>
      </c>
      <c r="K5" s="21">
        <f t="shared" si="2"/>
        <v>3.9795383887537171E-3</v>
      </c>
      <c r="L5" s="11">
        <v>1.2051598906004948</v>
      </c>
      <c r="M5" s="21">
        <f t="shared" si="7"/>
        <v>3.3020833333333331E-3</v>
      </c>
      <c r="N5" s="11">
        <f t="shared" si="3"/>
        <v>1.0766423357664234</v>
      </c>
      <c r="O5" s="11">
        <f t="shared" si="4"/>
        <v>0.97702392239479707</v>
      </c>
      <c r="P5" s="11">
        <f t="shared" si="8"/>
        <v>1.0519053179068072</v>
      </c>
      <c r="Q5" s="23">
        <f t="shared" si="5"/>
        <v>99100.000000000306</v>
      </c>
      <c r="R5" s="23">
        <f t="shared" si="9"/>
        <v>991.00000000000307</v>
      </c>
      <c r="S5" s="24">
        <f t="shared" si="10"/>
        <v>1.1469907407407443E-2</v>
      </c>
    </row>
    <row r="6" spans="1:20" x14ac:dyDescent="0.2">
      <c r="A6" t="s">
        <v>5</v>
      </c>
      <c r="D6" t="s">
        <v>10</v>
      </c>
      <c r="E6">
        <v>2.95</v>
      </c>
      <c r="F6">
        <f>ROUND(E6*$F$2,3)</f>
        <v>4747.5649999999996</v>
      </c>
      <c r="G6" s="1">
        <v>1.1469907407407408E-2</v>
      </c>
      <c r="H6" s="2">
        <f t="shared" si="0"/>
        <v>991</v>
      </c>
      <c r="I6" s="2">
        <f t="shared" si="1"/>
        <v>99100</v>
      </c>
      <c r="J6" s="6">
        <f t="shared" si="6"/>
        <v>33593.220338983047</v>
      </c>
      <c r="K6" s="7">
        <f t="shared" si="2"/>
        <v>3.8881042059008158E-3</v>
      </c>
      <c r="L6" s="11">
        <v>1.1774700434273799</v>
      </c>
      <c r="M6" s="7">
        <f t="shared" si="7"/>
        <v>3.3020833333333235E-3</v>
      </c>
      <c r="N6">
        <f t="shared" si="3"/>
        <v>1</v>
      </c>
      <c r="O6">
        <f t="shared" si="4"/>
        <v>1</v>
      </c>
      <c r="P6" s="11">
        <f t="shared" si="8"/>
        <v>1</v>
      </c>
      <c r="Q6" s="3">
        <f t="shared" si="5"/>
        <v>99100</v>
      </c>
      <c r="R6" s="3">
        <f t="shared" si="9"/>
        <v>991</v>
      </c>
      <c r="S6" s="4">
        <f t="shared" si="10"/>
        <v>1.1469907407407408E-2</v>
      </c>
    </row>
    <row r="7" spans="1:20" x14ac:dyDescent="0.2">
      <c r="A7" t="s">
        <v>20</v>
      </c>
      <c r="D7" t="s">
        <v>7</v>
      </c>
      <c r="E7">
        <f>ROUND(F7/$F$2,3)</f>
        <v>1.988</v>
      </c>
      <c r="F7">
        <v>3200</v>
      </c>
      <c r="G7" s="1">
        <v>6.4120370370370373E-3</v>
      </c>
      <c r="H7" s="2">
        <f t="shared" si="0"/>
        <v>554</v>
      </c>
      <c r="I7" s="2">
        <f t="shared" si="1"/>
        <v>55400</v>
      </c>
      <c r="J7" s="6">
        <f t="shared" si="6"/>
        <v>27867.203219315896</v>
      </c>
      <c r="K7" s="7">
        <f t="shared" si="2"/>
        <v>3.2253707429763766E-3</v>
      </c>
      <c r="L7" s="8">
        <v>1.0718005897283456</v>
      </c>
      <c r="M7" s="7">
        <f t="shared" si="7"/>
        <v>3.0093011460218234E-3</v>
      </c>
      <c r="N7">
        <f t="shared" si="3"/>
        <v>1.4839034205231389</v>
      </c>
      <c r="O7">
        <f t="shared" si="4"/>
        <v>1.0985905911152902</v>
      </c>
      <c r="P7">
        <f t="shared" si="8"/>
        <v>1.6302023359105162</v>
      </c>
      <c r="Q7" s="3">
        <f t="shared" si="5"/>
        <v>90313.209409442599</v>
      </c>
      <c r="R7" s="3">
        <f t="shared" si="9"/>
        <v>903.13209409442595</v>
      </c>
      <c r="S7" s="4">
        <f t="shared" si="10"/>
        <v>1.0452917755722522E-2</v>
      </c>
    </row>
    <row r="8" spans="1:20" x14ac:dyDescent="0.2">
      <c r="A8" t="s">
        <v>4</v>
      </c>
      <c r="D8" t="s">
        <v>9</v>
      </c>
      <c r="E8">
        <v>2.74</v>
      </c>
      <c r="F8">
        <f>ROUND(E8*$F$2,3)</f>
        <v>4409.6030000000001</v>
      </c>
      <c r="G8" s="1">
        <v>1.0046296296296296E-2</v>
      </c>
      <c r="H8" s="2">
        <f t="shared" si="0"/>
        <v>868</v>
      </c>
      <c r="I8" s="2">
        <f t="shared" si="1"/>
        <v>86800</v>
      </c>
      <c r="J8" s="6">
        <f t="shared" ref="J8:J10" si="11">I8/E8</f>
        <v>31678.832116788319</v>
      </c>
      <c r="K8" s="7">
        <f t="shared" si="2"/>
        <v>3.6665314949986478E-3</v>
      </c>
      <c r="L8" s="8">
        <v>1.2051598906004948</v>
      </c>
      <c r="M8" s="7">
        <f t="shared" si="7"/>
        <v>3.0423610373987186E-3</v>
      </c>
      <c r="N8">
        <f t="shared" si="3"/>
        <v>1.0766423357664234</v>
      </c>
      <c r="O8">
        <f t="shared" si="4"/>
        <v>0.97702392239479707</v>
      </c>
      <c r="P8">
        <f t="shared" ref="P8:P10" si="12">N8*O8</f>
        <v>1.0519053179068072</v>
      </c>
      <c r="Q8" s="3">
        <f t="shared" si="5"/>
        <v>91305.381594310864</v>
      </c>
      <c r="R8" s="3">
        <f t="shared" si="9"/>
        <v>913.05381594310859</v>
      </c>
      <c r="S8" s="4">
        <f t="shared" si="10"/>
        <v>1.0567752499341535E-2</v>
      </c>
    </row>
    <row r="9" spans="1:20" x14ac:dyDescent="0.2">
      <c r="A9" t="s">
        <v>2</v>
      </c>
      <c r="D9" t="s">
        <v>7</v>
      </c>
      <c r="E9">
        <v>3</v>
      </c>
      <c r="F9">
        <f>E9*$F$2</f>
        <v>4828.0320000000002</v>
      </c>
      <c r="G9" s="1">
        <v>9.9652777777777778E-3</v>
      </c>
      <c r="H9" s="2">
        <f t="shared" si="0"/>
        <v>861</v>
      </c>
      <c r="I9" s="2">
        <f t="shared" si="1"/>
        <v>86100</v>
      </c>
      <c r="J9" s="6">
        <f t="shared" si="11"/>
        <v>28700</v>
      </c>
      <c r="K9" s="7">
        <f t="shared" si="2"/>
        <v>3.3217592592592591E-3</v>
      </c>
      <c r="L9" s="8">
        <v>1.0769949760486039</v>
      </c>
      <c r="M9" s="7">
        <f t="shared" si="7"/>
        <v>3.084284823172054E-3</v>
      </c>
      <c r="N9">
        <f t="shared" si="3"/>
        <v>0.98333333333333339</v>
      </c>
      <c r="O9">
        <f t="shared" si="4"/>
        <v>1.0932920483505038</v>
      </c>
      <c r="P9">
        <f t="shared" si="12"/>
        <v>1.0750705142113288</v>
      </c>
      <c r="Q9" s="3">
        <f t="shared" si="5"/>
        <v>92563.571273595415</v>
      </c>
      <c r="R9" s="3">
        <f t="shared" si="9"/>
        <v>925.63571273595414</v>
      </c>
      <c r="S9" s="4">
        <f t="shared" si="10"/>
        <v>1.0713376304814283E-2</v>
      </c>
    </row>
    <row r="10" spans="1:20" x14ac:dyDescent="0.2">
      <c r="A10" t="s">
        <v>3</v>
      </c>
      <c r="D10" t="s">
        <v>8</v>
      </c>
      <c r="E10">
        <f>ROUND(F10/$F$2,3)</f>
        <v>2.4849999999999999</v>
      </c>
      <c r="F10">
        <v>4000</v>
      </c>
      <c r="G10" s="1">
        <v>9.0694444444444442E-3</v>
      </c>
      <c r="H10" s="2">
        <f t="shared" si="0"/>
        <v>783.6</v>
      </c>
      <c r="I10" s="2">
        <f t="shared" si="1"/>
        <v>78360</v>
      </c>
      <c r="J10" s="6">
        <f t="shared" si="11"/>
        <v>31533.199195171026</v>
      </c>
      <c r="K10" s="7">
        <f t="shared" si="2"/>
        <v>3.6496758327744247E-3</v>
      </c>
      <c r="L10" s="11">
        <v>1.1251821934787201</v>
      </c>
      <c r="M10" s="7">
        <f t="shared" si="7"/>
        <v>3.243630990542732E-3</v>
      </c>
      <c r="N10">
        <f t="shared" si="3"/>
        <v>1.1871227364185113</v>
      </c>
      <c r="O10">
        <f t="shared" si="4"/>
        <v>1.0464705629467899</v>
      </c>
      <c r="P10" s="11">
        <f t="shared" si="12"/>
        <v>1.242288998266813</v>
      </c>
      <c r="Q10" s="3">
        <f t="shared" si="5"/>
        <v>97345.765904187472</v>
      </c>
      <c r="R10" s="3">
        <f t="shared" si="9"/>
        <v>973.45765904187476</v>
      </c>
      <c r="S10" s="4">
        <f t="shared" si="10"/>
        <v>1.1266871053725402E-2</v>
      </c>
    </row>
    <row r="11" spans="1:20" x14ac:dyDescent="0.2">
      <c r="A11" t="s">
        <v>4</v>
      </c>
      <c r="D11" t="s">
        <v>9</v>
      </c>
      <c r="E11">
        <v>2.74</v>
      </c>
      <c r="F11">
        <f>ROUND(E11*$F$2,3)</f>
        <v>4409.6030000000001</v>
      </c>
      <c r="G11" s="1">
        <v>1.2008101851851851E-2</v>
      </c>
      <c r="H11" s="2">
        <f t="shared" si="0"/>
        <v>1037.5</v>
      </c>
      <c r="I11" s="2">
        <f t="shared" si="1"/>
        <v>103750</v>
      </c>
      <c r="J11" s="6">
        <f t="shared" ref="J11" si="13">I11/E11</f>
        <v>37864.963503649633</v>
      </c>
      <c r="K11" s="7">
        <f t="shared" si="2"/>
        <v>4.3825189240335218E-3</v>
      </c>
      <c r="L11" s="11">
        <v>1.2051598906004948</v>
      </c>
      <c r="M11" s="7">
        <f t="shared" si="7"/>
        <v>3.636462645508261E-3</v>
      </c>
      <c r="N11">
        <f t="shared" si="3"/>
        <v>1.0766423357664234</v>
      </c>
      <c r="O11">
        <f t="shared" si="4"/>
        <v>0.97702392239479707</v>
      </c>
      <c r="P11" s="11">
        <f t="shared" ref="P11" si="14">N11*O11</f>
        <v>1.0519053179068072</v>
      </c>
      <c r="Q11" s="3">
        <f t="shared" si="5"/>
        <v>109135.17673283124</v>
      </c>
      <c r="R11" s="3">
        <f t="shared" si="9"/>
        <v>1091.3517673283125</v>
      </c>
      <c r="S11" s="4">
        <f t="shared" si="10"/>
        <v>1.2631386195929543E-2</v>
      </c>
    </row>
    <row r="12" spans="1:20" x14ac:dyDescent="0.2">
      <c r="A12" s="9" t="s">
        <v>25</v>
      </c>
      <c r="B12" s="9"/>
      <c r="C12" s="9"/>
      <c r="E12">
        <f>ROUND(F12/$F$2,3)</f>
        <v>3.1070000000000002</v>
      </c>
      <c r="F12">
        <v>5000</v>
      </c>
      <c r="G12" s="1">
        <v>1.1936342592592592E-2</v>
      </c>
      <c r="H12" s="2">
        <f t="shared" si="0"/>
        <v>1031.3</v>
      </c>
      <c r="I12" s="2">
        <f t="shared" si="1"/>
        <v>103130</v>
      </c>
      <c r="J12" s="6">
        <f t="shared" ref="J12:J13" si="15">I12/E12</f>
        <v>33192.790473125198</v>
      </c>
      <c r="K12" s="7">
        <f t="shared" si="2"/>
        <v>3.841758156611713E-3</v>
      </c>
      <c r="L12" s="11">
        <v>1.1445000000000001</v>
      </c>
      <c r="M12" s="7">
        <f t="shared" si="7"/>
        <v>3.3567131119368395E-3</v>
      </c>
      <c r="N12">
        <f t="shared" si="3"/>
        <v>0.9494689411007402</v>
      </c>
      <c r="O12">
        <f t="shared" si="4"/>
        <v>1.0288073773939537</v>
      </c>
      <c r="P12" s="11">
        <f t="shared" ref="P12:P13" si="16">N12*O12</f>
        <v>0.97682065121086681</v>
      </c>
      <c r="Q12" s="3">
        <f t="shared" si="5"/>
        <v>100739.5137593767</v>
      </c>
      <c r="R12" s="3">
        <f t="shared" ref="R12:R13" si="17">Q12/100</f>
        <v>1007.395137593767</v>
      </c>
      <c r="S12" s="4">
        <f t="shared" ref="S12:S13" si="18">R12/86400</f>
        <v>1.1659665944372304E-2</v>
      </c>
      <c r="T12" s="10">
        <v>1.1659722222222222E-2</v>
      </c>
    </row>
    <row r="13" spans="1:20" x14ac:dyDescent="0.2">
      <c r="A13" s="9" t="s">
        <v>26</v>
      </c>
      <c r="B13" s="9"/>
      <c r="C13" s="9"/>
      <c r="E13">
        <f>ROUND(F13/$F$2,3)</f>
        <v>2.1</v>
      </c>
      <c r="F13">
        <v>3380</v>
      </c>
      <c r="G13" s="1">
        <v>8.1701388888888882E-3</v>
      </c>
      <c r="H13" s="2">
        <f t="shared" si="0"/>
        <v>705.9</v>
      </c>
      <c r="I13" s="2">
        <f t="shared" si="1"/>
        <v>70590</v>
      </c>
      <c r="J13" s="6">
        <f t="shared" si="15"/>
        <v>33614.28571428571</v>
      </c>
      <c r="K13" s="7">
        <f t="shared" si="2"/>
        <v>3.8905423280423275E-3</v>
      </c>
      <c r="L13" s="8">
        <v>1.0994999999999999</v>
      </c>
      <c r="M13" s="7">
        <f t="shared" si="7"/>
        <v>3.5384650550635086E-3</v>
      </c>
      <c r="N13">
        <f t="shared" si="3"/>
        <v>1.4047619047619049</v>
      </c>
      <c r="O13">
        <f t="shared" si="4"/>
        <v>1.070914091339136</v>
      </c>
      <c r="P13">
        <f t="shared" si="16"/>
        <v>1.5043793187859291</v>
      </c>
      <c r="Q13" s="3">
        <f t="shared" si="5"/>
        <v>106194.13611309874</v>
      </c>
      <c r="R13" s="3">
        <f t="shared" si="17"/>
        <v>1061.9413611309874</v>
      </c>
      <c r="S13" s="4">
        <f t="shared" si="18"/>
        <v>1.2290987976053094E-2</v>
      </c>
      <c r="T13" s="10">
        <v>1.2291666666666666E-2</v>
      </c>
    </row>
    <row r="14" spans="1:20" x14ac:dyDescent="0.2">
      <c r="A14" s="9" t="s">
        <v>30</v>
      </c>
      <c r="B14" s="9"/>
      <c r="C14" s="9"/>
      <c r="E14">
        <v>2.95</v>
      </c>
      <c r="F14">
        <f>ROUND(E14*$F$2,3)</f>
        <v>4747.5649999999996</v>
      </c>
      <c r="G14" s="1">
        <v>1.2599537037037036E-2</v>
      </c>
      <c r="H14" s="2">
        <f t="shared" si="0"/>
        <v>1088.5999999999999</v>
      </c>
      <c r="I14" s="2">
        <f t="shared" si="1"/>
        <v>108859.99999999999</v>
      </c>
      <c r="J14" s="6">
        <f t="shared" ref="J14" si="19">I14/E14</f>
        <v>36901.694915254229</v>
      </c>
      <c r="K14" s="7">
        <f t="shared" si="2"/>
        <v>4.2710295040803503E-3</v>
      </c>
      <c r="L14" s="8">
        <v>1.1621999999999999</v>
      </c>
      <c r="M14" s="7">
        <f t="shared" ref="M14" si="20">K14/L14</f>
        <v>3.6749522492517217E-3</v>
      </c>
      <c r="N14">
        <f t="shared" si="3"/>
        <v>1</v>
      </c>
      <c r="O14">
        <f t="shared" si="4"/>
        <v>1.0131389119147995</v>
      </c>
      <c r="P14">
        <f t="shared" ref="P14" si="21">N14*O14</f>
        <v>1.0131389119147995</v>
      </c>
      <c r="Q14" s="3">
        <f t="shared" si="5"/>
        <v>110290.30195104507</v>
      </c>
      <c r="R14" s="3">
        <f t="shared" ref="R14" si="22">Q14/100</f>
        <v>1102.9030195104506</v>
      </c>
      <c r="S14" s="4">
        <f t="shared" ref="S14" si="23">R14/86400</f>
        <v>1.2765081244333919E-2</v>
      </c>
      <c r="T14" s="10">
        <v>1.2765046296296297E-2</v>
      </c>
    </row>
    <row r="15" spans="1:20" x14ac:dyDescent="0.2">
      <c r="A15" s="12" t="s">
        <v>30</v>
      </c>
      <c r="B15" s="12"/>
      <c r="C15" s="12"/>
      <c r="D15" s="13"/>
      <c r="E15" s="13">
        <v>2.95</v>
      </c>
      <c r="F15" s="13">
        <f>ROUND(E15*$F$2,3)</f>
        <v>4747.5649999999996</v>
      </c>
      <c r="G15" s="14">
        <v>1.2599537037037036E-2</v>
      </c>
      <c r="H15" s="15">
        <f t="shared" si="0"/>
        <v>1088.5999999999999</v>
      </c>
      <c r="I15" s="15">
        <f t="shared" si="1"/>
        <v>108859.99999999999</v>
      </c>
      <c r="J15" s="15">
        <f t="shared" ref="J15" si="24">I15/E15</f>
        <v>36901.694915254229</v>
      </c>
      <c r="K15" s="14">
        <f t="shared" si="2"/>
        <v>4.2710295040803503E-3</v>
      </c>
      <c r="L15" s="13">
        <f>$O$2/O15</f>
        <v>1.1622031818614973</v>
      </c>
      <c r="M15" s="14">
        <f>K15/L15</f>
        <v>3.6749421880255526E-3</v>
      </c>
      <c r="N15" s="13">
        <f>$F$6/F15</f>
        <v>1</v>
      </c>
      <c r="O15" s="13">
        <f>(Q15/I15)*N15</f>
        <v>1.0131361381591037</v>
      </c>
      <c r="P15" s="13">
        <f>O15*N15</f>
        <v>1.0131361381591037</v>
      </c>
      <c r="Q15" s="16">
        <f>R15*100</f>
        <v>110290.00000000001</v>
      </c>
      <c r="R15" s="16">
        <f>T15*86400</f>
        <v>1102.9000000000001</v>
      </c>
      <c r="S15" s="17">
        <f t="shared" ref="S15" si="25">R15/86400</f>
        <v>1.2765046296296297E-2</v>
      </c>
      <c r="T15" s="18">
        <v>1.2765046296296297E-2</v>
      </c>
    </row>
    <row r="16" spans="1:20" x14ac:dyDescent="0.2">
      <c r="A16" s="9" t="s">
        <v>31</v>
      </c>
      <c r="B16" s="9"/>
      <c r="C16" s="9"/>
      <c r="E16">
        <v>2.93</v>
      </c>
      <c r="F16" s="13">
        <f>ROUND(E16*$F$2,3)</f>
        <v>4715.3779999999997</v>
      </c>
      <c r="G16" s="14">
        <v>1.0706018518518519E-2</v>
      </c>
      <c r="H16" s="15">
        <f t="shared" si="0"/>
        <v>925.00000000000011</v>
      </c>
      <c r="I16" s="15">
        <f t="shared" si="1"/>
        <v>92500.000000000015</v>
      </c>
      <c r="J16" s="15">
        <f t="shared" ref="J16" si="26">I16/E16</f>
        <v>31569.965870307169</v>
      </c>
      <c r="K16" s="14">
        <f t="shared" si="2"/>
        <v>3.6539312349892555E-3</v>
      </c>
      <c r="L16" s="13">
        <f t="shared" ref="L16:L18" si="27">$O$2/O16</f>
        <v>1.1679719593835267</v>
      </c>
      <c r="M16" s="14">
        <f>K16/L16</f>
        <v>3.1284408890414252E-3</v>
      </c>
      <c r="N16" s="13">
        <f>$F$6/F16</f>
        <v>1.0068259638993946</v>
      </c>
      <c r="O16" s="13">
        <f>(Q16/I16)*N16</f>
        <v>1.0081321165012098</v>
      </c>
      <c r="P16" s="13">
        <f>O16*N16</f>
        <v>1.0150135899342674</v>
      </c>
      <c r="Q16" s="16">
        <f>R16*100</f>
        <v>92620</v>
      </c>
      <c r="R16" s="16">
        <f>T16*86400</f>
        <v>926.19999999999993</v>
      </c>
      <c r="S16" s="17">
        <f t="shared" ref="S16" si="28">R16/86400</f>
        <v>1.0719907407407407E-2</v>
      </c>
      <c r="T16" s="18">
        <v>1.0719907407407407E-2</v>
      </c>
    </row>
    <row r="17" spans="1:20" x14ac:dyDescent="0.2">
      <c r="A17" s="9" t="s">
        <v>32</v>
      </c>
      <c r="B17" s="9"/>
      <c r="C17" s="9"/>
      <c r="E17">
        <v>3</v>
      </c>
      <c r="F17" s="13">
        <f>ROUND(E17*$F$2,3)</f>
        <v>4828.0320000000002</v>
      </c>
      <c r="G17" s="14">
        <v>1.0927083333333334E-2</v>
      </c>
      <c r="H17" s="15">
        <f t="shared" si="0"/>
        <v>944.1</v>
      </c>
      <c r="I17" s="15">
        <f t="shared" si="1"/>
        <v>94410</v>
      </c>
      <c r="J17" s="15">
        <f t="shared" ref="J17" si="29">I17/E17</f>
        <v>31470</v>
      </c>
      <c r="K17" s="14">
        <f t="shared" si="2"/>
        <v>3.642361111111111E-3</v>
      </c>
      <c r="L17" s="13">
        <f t="shared" si="27"/>
        <v>1.2238724009770832</v>
      </c>
      <c r="M17" s="14">
        <f>K17/L17</f>
        <v>2.9760954722103531E-3</v>
      </c>
      <c r="N17" s="13">
        <f>$F$6/F17</f>
        <v>0.98333337475807936</v>
      </c>
      <c r="O17" s="13">
        <f>(Q17/I17)*N17</f>
        <v>0.96208562468386594</v>
      </c>
      <c r="P17" s="13">
        <f>O17*N17</f>
        <v>0.94605090412662085</v>
      </c>
      <c r="Q17" s="16">
        <f>R17*100</f>
        <v>92370</v>
      </c>
      <c r="R17" s="16">
        <f>T17*86400</f>
        <v>923.7</v>
      </c>
      <c r="S17" s="17">
        <f t="shared" ref="S17" si="30">R17/86400</f>
        <v>1.0690972222222223E-2</v>
      </c>
      <c r="T17" s="18">
        <v>1.0690972222222223E-2</v>
      </c>
    </row>
    <row r="18" spans="1:20" x14ac:dyDescent="0.2">
      <c r="A18" s="9" t="s">
        <v>34</v>
      </c>
      <c r="B18" s="9"/>
      <c r="C18" s="9"/>
      <c r="E18">
        <v>1.75</v>
      </c>
      <c r="F18" s="13">
        <f>ROUND(E18*$F$2,3)</f>
        <v>2816.3519999999999</v>
      </c>
      <c r="G18" s="10">
        <v>6.4930555555555557E-3</v>
      </c>
      <c r="H18" s="15">
        <f t="shared" si="0"/>
        <v>561</v>
      </c>
      <c r="I18" s="15">
        <f t="shared" si="1"/>
        <v>56100</v>
      </c>
      <c r="J18" s="15">
        <f t="shared" ref="J18:J19" si="31">I18/E18</f>
        <v>32057.142857142859</v>
      </c>
      <c r="K18" s="14">
        <f t="shared" si="2"/>
        <v>3.7103174603174607E-3</v>
      </c>
      <c r="L18" s="13">
        <f t="shared" si="27"/>
        <v>0.40194688944610502</v>
      </c>
      <c r="M18" s="14">
        <f>K18/L18</f>
        <v>9.2308649668377592E-3</v>
      </c>
      <c r="N18" s="13">
        <f>$F$6/F18</f>
        <v>1.6857143567281363</v>
      </c>
      <c r="O18" s="13">
        <f>(Q18/I18)*N18</f>
        <v>2.9294169810592869</v>
      </c>
      <c r="P18" s="13">
        <f>O18*N18</f>
        <v>4.9381602618148346</v>
      </c>
      <c r="Q18" s="16">
        <f>R18*100</f>
        <v>97490</v>
      </c>
      <c r="R18" s="16">
        <f>T18*86400</f>
        <v>974.9</v>
      </c>
      <c r="S18" s="17">
        <f t="shared" ref="S18:S19" si="32">R18/86400</f>
        <v>1.1283564814814814E-2</v>
      </c>
      <c r="T18" s="20">
        <v>1.1283564814814814E-2</v>
      </c>
    </row>
    <row r="19" spans="1:20" x14ac:dyDescent="0.2">
      <c r="A19" t="s">
        <v>4</v>
      </c>
      <c r="D19" t="s">
        <v>9</v>
      </c>
      <c r="E19">
        <v>2.74</v>
      </c>
      <c r="F19">
        <f>ROUND(E19*$F$2,3)</f>
        <v>4409.6030000000001</v>
      </c>
      <c r="G19" s="1">
        <v>1.6436342592592593E-2</v>
      </c>
      <c r="H19" s="2">
        <f t="shared" ref="H19" si="33">G19*86400</f>
        <v>1420.1</v>
      </c>
      <c r="I19" s="2">
        <f t="shared" ref="I19" si="34">H19*100</f>
        <v>142010</v>
      </c>
      <c r="J19" s="6">
        <f t="shared" si="31"/>
        <v>51828.46715328467</v>
      </c>
      <c r="K19" s="7">
        <f t="shared" ref="K19" si="35">(J19/100)/86400</f>
        <v>5.9986651797783183E-3</v>
      </c>
      <c r="L19" s="8">
        <v>1.2051598906004948</v>
      </c>
      <c r="M19" s="7">
        <f t="shared" ref="M19" si="36">K19/L19</f>
        <v>4.9774849184446093E-3</v>
      </c>
      <c r="N19">
        <f t="shared" ref="N19" si="37">($E$6/E19)</f>
        <v>1.0766423357664234</v>
      </c>
      <c r="O19">
        <f t="shared" ref="O19" si="38">$L$6/L19</f>
        <v>0.97702392239479707</v>
      </c>
      <c r="P19">
        <f t="shared" ref="P19" si="39">N19*O19</f>
        <v>1.0519053179068072</v>
      </c>
      <c r="Q19" s="3">
        <f t="shared" ref="Q19" si="40">P19*I19</f>
        <v>149381.07419594569</v>
      </c>
      <c r="R19" s="3">
        <f t="shared" ref="R19" si="41">Q19/100</f>
        <v>1493.8107419594569</v>
      </c>
      <c r="S19" s="4">
        <f t="shared" si="32"/>
        <v>1.7289476180086305E-2</v>
      </c>
    </row>
    <row r="22" spans="1:20" x14ac:dyDescent="0.2">
      <c r="F22">
        <v>4747.5649999999996</v>
      </c>
    </row>
    <row r="25" spans="1:20" x14ac:dyDescent="0.2">
      <c r="H25" s="19" t="s">
        <v>33</v>
      </c>
    </row>
    <row r="27" spans="1:20" x14ac:dyDescent="0.2">
      <c r="H27">
        <v>4747.5649999999996</v>
      </c>
      <c r="I27">
        <f>O2</f>
        <v>1.1774700434273799</v>
      </c>
    </row>
    <row r="28" spans="1:20" x14ac:dyDescent="0.2">
      <c r="H28">
        <f>F17</f>
        <v>4828.0320000000002</v>
      </c>
      <c r="I28">
        <f>L17</f>
        <v>1.2238724009770832</v>
      </c>
    </row>
    <row r="29" spans="1:20" x14ac:dyDescent="0.2">
      <c r="P29">
        <v>0.98951572641038543</v>
      </c>
    </row>
    <row r="30" spans="1:20" x14ac:dyDescent="0.2">
      <c r="H30">
        <f>H27/H28</f>
        <v>0.98333337475807936</v>
      </c>
      <c r="I30">
        <f>I27/I28</f>
        <v>0.96208562468386594</v>
      </c>
    </row>
    <row r="31" spans="1:20" x14ac:dyDescent="0.2">
      <c r="H31">
        <f>H30*I30</f>
        <v>0.94605090412662085</v>
      </c>
    </row>
    <row r="33" spans="8:8" x14ac:dyDescent="0.2">
      <c r="H33">
        <f>E15/E17</f>
        <v>0.98333333333333339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Ernst</dc:creator>
  <cp:lastModifiedBy>Ron Ernst</cp:lastModifiedBy>
  <dcterms:created xsi:type="dcterms:W3CDTF">2025-09-25T18:10:08Z</dcterms:created>
  <dcterms:modified xsi:type="dcterms:W3CDTF">2025-10-06T03:34:13Z</dcterms:modified>
</cp:coreProperties>
</file>