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\Documents\INTERNSHIPS &amp; LIVE PROJECTS\Edlightened FP&amp;A Live Project\"/>
    </mc:Choice>
  </mc:AlternateContent>
  <xr:revisionPtr revIDLastSave="0" documentId="13_ncr:1_{C32D1EC2-7F20-4916-BC8F-6B9B67B3A318}" xr6:coauthVersionLast="47" xr6:coauthVersionMax="47" xr10:uidLastSave="{00000000-0000-0000-0000-000000000000}"/>
  <bookViews>
    <workbookView xWindow="-108" yWindow="-108" windowWidth="23256" windowHeight="12576" activeTab="1" xr2:uid="{CF4A2FC9-ADE5-4852-9356-8A6EF46DC970}"/>
  </bookViews>
  <sheets>
    <sheet name="Assumptions" sheetId="1" r:id="rId1"/>
    <sheet name="Income Statement" sheetId="2" r:id="rId2"/>
    <sheet name="Cloud Services" sheetId="3" r:id="rId3"/>
    <sheet name="Marketing" sheetId="5" r:id="rId4"/>
  </sheets>
  <definedNames>
    <definedName name="_Toc73042116" localSheetId="1">'Income Statement'!$B$10</definedName>
    <definedName name="solver_adj" localSheetId="1" hidden="1">'Income Statement'!$C$6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'Income Statement'!$C$27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1000000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6" i="2" s="1"/>
  <c r="C14" i="2"/>
  <c r="C16" i="2"/>
  <c r="C7" i="3"/>
  <c r="C11" i="3" s="1"/>
  <c r="C17" i="2" s="1"/>
  <c r="C27" i="2" s="1"/>
  <c r="C29" i="2" s="1"/>
  <c r="C22" i="2"/>
  <c r="M29" i="5"/>
  <c r="M20" i="5"/>
  <c r="M11" i="5"/>
  <c r="D3" i="2"/>
  <c r="M7" i="5"/>
  <c r="C5" i="3"/>
  <c r="C10" i="3"/>
  <c r="D9" i="1"/>
  <c r="E9" i="1"/>
  <c r="C9" i="1"/>
  <c r="D7" i="2" s="1"/>
  <c r="D4" i="1"/>
  <c r="E4" i="1"/>
  <c r="H25" i="5"/>
  <c r="H16" i="5"/>
  <c r="H7" i="5"/>
  <c r="M16" i="5"/>
  <c r="M25" i="5"/>
  <c r="E7" i="2" l="1"/>
  <c r="F7" i="2" s="1"/>
  <c r="K27" i="5" s="1"/>
  <c r="M27" i="5" s="1"/>
  <c r="M31" i="5" s="1"/>
  <c r="F20" i="2" s="1"/>
  <c r="D10" i="3"/>
  <c r="D11" i="3" s="1"/>
  <c r="D17" i="2" s="1"/>
  <c r="D22" i="2"/>
  <c r="D14" i="2"/>
  <c r="D16" i="2" s="1"/>
  <c r="E6" i="2"/>
  <c r="K9" i="5"/>
  <c r="M9" i="5" s="1"/>
  <c r="M13" i="5" s="1"/>
  <c r="D20" i="2" s="1"/>
  <c r="C30" i="2"/>
  <c r="C31" i="2" s="1"/>
  <c r="K18" i="5" l="1"/>
  <c r="M18" i="5" s="1"/>
  <c r="M22" i="5" s="1"/>
  <c r="E20" i="2" s="1"/>
  <c r="D27" i="2"/>
  <c r="D29" i="2" s="1"/>
  <c r="D30" i="2" s="1"/>
  <c r="D31" i="2" s="1"/>
  <c r="E22" i="2"/>
  <c r="E10" i="3"/>
  <c r="E11" i="3" s="1"/>
  <c r="E17" i="2" s="1"/>
  <c r="F6" i="2"/>
  <c r="E14" i="2"/>
  <c r="E16" i="2" s="1"/>
  <c r="F22" i="2" l="1"/>
  <c r="F10" i="3"/>
  <c r="F11" i="3" s="1"/>
  <c r="F17" i="2" s="1"/>
  <c r="F27" i="2" s="1"/>
  <c r="F29" i="2" s="1"/>
  <c r="F30" i="2" s="1"/>
  <c r="F31" i="2" s="1"/>
  <c r="F14" i="2"/>
  <c r="F16" i="2" s="1"/>
  <c r="E27" i="2"/>
  <c r="E29" i="2" s="1"/>
  <c r="E30" i="2" l="1"/>
  <c r="E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Javed Shaikh</author>
  </authors>
  <commentList>
    <comment ref="A5" authorId="0" shapeId="0" xr:uid="{B8046C35-4186-40AB-A1F7-A8DD5C4147A5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Target marketing will sustain the growth forecasted.
More students opting for add on courses.
</t>
        </r>
      </text>
    </comment>
    <comment ref="A6" authorId="0" shapeId="0" xr:uid="{478A2FDF-7B69-48EB-AC81-B0E254C3BD3B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Marketing will yield decent growth.
</t>
        </r>
      </text>
    </comment>
    <comment ref="A7" authorId="0" shapeId="0" xr:uid="{BD8F7CD7-FD80-4347-9676-BE55A237AC2B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After pandemic subsides, students prefer offline sources of learning.</t>
        </r>
      </text>
    </comment>
    <comment ref="A10" authorId="0" shapeId="0" xr:uid="{A37172AA-BAED-4B86-8D9F-9F8A9F0C2443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With niche courses, premium can be charged on the courses offered</t>
        </r>
      </text>
    </comment>
    <comment ref="A11" authorId="0" shapeId="0" xr:uid="{EF5F7DA5-266F-42FA-9CFE-C5F39A6C7928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Standard increase in prices to cover the expenses</t>
        </r>
      </text>
    </comment>
    <comment ref="A12" authorId="0" shapeId="0" xr:uid="{9A768E78-3DED-474E-9434-F0EF4CF15C95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Prices cannot be increased as growth is affected and hence to boost sales, prices rise but at a reduced pace.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Javed Shaikh</author>
  </authors>
  <commentList>
    <comment ref="C3" authorId="0" shapeId="0" xr:uid="{E3915EDD-EDD5-4C31-BBE9-7DD3096C8C5F}">
      <text>
        <r>
          <rPr>
            <b/>
            <sz val="9"/>
            <color indexed="81"/>
            <rFont val="Tahoma"/>
            <family val="2"/>
          </rPr>
          <t>Ronak:</t>
        </r>
        <r>
          <rPr>
            <sz val="9"/>
            <color indexed="81"/>
            <rFont val="Tahoma"/>
            <family val="2"/>
          </rPr>
          <t xml:space="preserve">
Change to 1/2/3 to view statement for each scenario </t>
        </r>
      </text>
    </comment>
    <comment ref="B8" authorId="1" shapeId="0" xr:uid="{5A2FFC97-FCE9-47D3-8158-12EED961C57D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With increased course catalogue coupled with marketing strategy, average courses taken would increase from Yr 2.</t>
        </r>
      </text>
    </comment>
    <comment ref="B10" authorId="1" shapeId="0" xr:uid="{EF991A59-73DD-4958-9F5A-7F865179543F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Constant for all years</t>
        </r>
      </text>
    </comment>
    <comment ref="B18" authorId="1" shapeId="0" xr:uid="{AB1E2C04-9D14-4AEC-8BF4-EAE39CB29DA6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To remain constant
</t>
        </r>
      </text>
    </comment>
    <comment ref="B19" authorId="1" shapeId="0" xr:uid="{6493AFA9-A8BC-4AF7-A633-DCC4A9C07208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To remain constant</t>
        </r>
      </text>
    </comment>
    <comment ref="B20" authorId="1" shapeId="0" xr:uid="{D3EAC911-DB42-4395-8937-FB4113BE7B04}">
      <text>
        <r>
          <rPr>
            <b/>
            <sz val="9"/>
            <color indexed="81"/>
            <rFont val="Tahoma"/>
            <family val="2"/>
          </rPr>
          <t xml:space="preserve">Javed Shaikh:
</t>
        </r>
        <r>
          <rPr>
            <sz val="9"/>
            <color indexed="81"/>
            <rFont val="Tahoma"/>
            <family val="2"/>
          </rPr>
          <t>Marketing cost will vary as per strategy employed as per Marketing worksheet</t>
        </r>
      </text>
    </comment>
    <comment ref="B23" authorId="1" shapeId="0" xr:uid="{062D87AF-163C-47ED-8B78-6EE8D113FB52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One time major web development cost inorder to improve the website, post which only website updation charged for upkeep.</t>
        </r>
      </text>
    </comment>
    <comment ref="B24" authorId="1" shapeId="0" xr:uid="{579091AF-D158-4998-8EDE-485E410A1FB7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Annual domain charge to remain constant</t>
        </r>
      </text>
    </comment>
    <comment ref="B25" authorId="1" shapeId="0" xr:uid="{6E05A8DD-77E8-4402-B4BD-0C61385AED2C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Annual Powtoon charge</t>
        </r>
      </text>
    </comment>
    <comment ref="B26" authorId="1" shapeId="0" xr:uid="{9BD01B8E-FF35-4B4B-ADF3-01DE0A9949E3}">
      <text>
        <r>
          <rPr>
            <b/>
            <sz val="9"/>
            <color indexed="81"/>
            <rFont val="Tahoma"/>
            <family val="2"/>
          </rPr>
          <t>Javed Shaikh:</t>
        </r>
        <r>
          <rPr>
            <sz val="9"/>
            <color indexed="81"/>
            <rFont val="Tahoma"/>
            <family val="2"/>
          </rPr>
          <t xml:space="preserve">
Annual Zoom cost</t>
        </r>
      </text>
    </comment>
  </commentList>
</comments>
</file>

<file path=xl/sharedStrings.xml><?xml version="1.0" encoding="utf-8"?>
<sst xmlns="http://schemas.openxmlformats.org/spreadsheetml/2006/main" count="127" uniqueCount="78">
  <si>
    <t>Edlightened Business Model</t>
  </si>
  <si>
    <t>Revenue</t>
  </si>
  <si>
    <t>No of students</t>
  </si>
  <si>
    <t>Avg. courses per student</t>
  </si>
  <si>
    <t>Avg price of course</t>
  </si>
  <si>
    <t>(-)</t>
  </si>
  <si>
    <t>Expenses:</t>
  </si>
  <si>
    <t>Cloud Services</t>
  </si>
  <si>
    <t>Internet Charges</t>
  </si>
  <si>
    <t>Electricity</t>
  </si>
  <si>
    <t>Marketing</t>
  </si>
  <si>
    <t>Fees/ Commission</t>
  </si>
  <si>
    <t>Total Expenses</t>
  </si>
  <si>
    <t>Miscellaneous Exp.</t>
  </si>
  <si>
    <t>Zoom Premium</t>
  </si>
  <si>
    <t>Operating Profit</t>
  </si>
  <si>
    <t xml:space="preserve">Taxes </t>
  </si>
  <si>
    <t>Tax Rate</t>
  </si>
  <si>
    <t>Incentive</t>
  </si>
  <si>
    <t>Net Profit</t>
  </si>
  <si>
    <t>GST</t>
  </si>
  <si>
    <t>Website Development Fees</t>
  </si>
  <si>
    <t>No. of students</t>
  </si>
  <si>
    <t>Year 0</t>
  </si>
  <si>
    <t>Year 1</t>
  </si>
  <si>
    <t>Year 2</t>
  </si>
  <si>
    <t>Year 3</t>
  </si>
  <si>
    <t>Marketing Strategies on Social Media</t>
  </si>
  <si>
    <t>500-800</t>
  </si>
  <si>
    <t>Price</t>
  </si>
  <si>
    <t xml:space="preserve">2. Live stock trading </t>
  </si>
  <si>
    <t>(including taxes)</t>
  </si>
  <si>
    <t>Marketing Strategies- Expansion.</t>
  </si>
  <si>
    <t>Instagram</t>
  </si>
  <si>
    <t>Linkedin</t>
  </si>
  <si>
    <t>Reach</t>
  </si>
  <si>
    <t>Conversion</t>
  </si>
  <si>
    <t>SEO</t>
  </si>
  <si>
    <t>Rate</t>
  </si>
  <si>
    <t>Cost</t>
  </si>
  <si>
    <t>Cost per acquisition:</t>
  </si>
  <si>
    <t>No. of days</t>
  </si>
  <si>
    <t>Software costs</t>
  </si>
  <si>
    <t>Scenario</t>
  </si>
  <si>
    <t>Domain costs</t>
  </si>
  <si>
    <t>Total</t>
  </si>
  <si>
    <t xml:space="preserve">Year 0 </t>
  </si>
  <si>
    <t xml:space="preserve">Year 1 </t>
  </si>
  <si>
    <t>Charges</t>
  </si>
  <si>
    <t>Best</t>
  </si>
  <si>
    <t>Normal</t>
  </si>
  <si>
    <t>Worst</t>
  </si>
  <si>
    <t>Assumptions:</t>
  </si>
  <si>
    <t>Amazon Web Services</t>
  </si>
  <si>
    <t>Azure</t>
  </si>
  <si>
    <t>Region</t>
  </si>
  <si>
    <t>per GB</t>
  </si>
  <si>
    <t>Central India</t>
  </si>
  <si>
    <t>West India</t>
  </si>
  <si>
    <t>South India</t>
  </si>
  <si>
    <t>Cloud service provider</t>
  </si>
  <si>
    <t>Services applicable</t>
  </si>
  <si>
    <t>Storage:</t>
  </si>
  <si>
    <t>Amazon S3, allows you to upload anthing</t>
  </si>
  <si>
    <t>first 50TB/month= $0.025/gb</t>
  </si>
  <si>
    <t>0b to 5tb</t>
  </si>
  <si>
    <t>Amazon Glacier: same as S3 but data retriving is bit difficult</t>
  </si>
  <si>
    <t>All Storage / Month=$0.004/gb</t>
  </si>
  <si>
    <t>Data transfer in</t>
  </si>
  <si>
    <t>Data transfer out to asia pasific ( Mumbai)</t>
  </si>
  <si>
    <t>Next 9.999 TB / Month=$0.02/gb</t>
  </si>
  <si>
    <t>Charges Applicable (INR)</t>
  </si>
  <si>
    <t>&lt;-this is the range of storage</t>
  </si>
  <si>
    <t>1. Financial Modelling</t>
  </si>
  <si>
    <t>Youtube</t>
  </si>
  <si>
    <t>Institute Tie ups</t>
  </si>
  <si>
    <t>No. of clg</t>
  </si>
  <si>
    <t>Influencer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</si>
</sst>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₹&quot;\ * #,##0.00_ ;_ &quot;₹&quot;\ * \-#,##0.00_ ;_ &quot;₹&quot;\ * &quot;-&quot;??_ ;_ @_ "/>
    <numFmt numFmtId="165" formatCode="_ &quot;₹&quot;\ * #,##0_ ;_ &quot;₹&quot;\ * \-#,##0_ ;_ &quot;₹&quot;\ * &quot;-&quot;??_ ;_ @_ "/>
    <numFmt numFmtId="166" formatCode="_ [$₹-4009]\ * #,##0.00_ ;_ [$₹-4009]\ * \-#,##0.00_ ;_ [$₹-4009]\ * &quot;-&quot;??_ ;_ @_ "/>
    <numFmt numFmtId="167" formatCode="_ [$₹-4009]\ * #,##0_ ;_ [$₹-4009]\ * \-#,##0_ ;_ [$₹-4009]\ * &quot;-&quot;??_ ;_ @_ "/>
    <numFmt numFmtId="168" formatCode="&quot;₹&quot;\ #,##0"/>
    <numFmt numFmtId="169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B0F0"/>
      <name val="Arial"/>
      <family val="2"/>
    </font>
    <font>
      <u/>
      <sz val="9"/>
      <color theme="1"/>
      <name val="Arial"/>
      <family val="2"/>
    </font>
    <font>
      <b/>
      <sz val="20"/>
      <color rgb="FF00B0F0"/>
      <name val="Arial"/>
      <family val="2"/>
    </font>
    <font>
      <b/>
      <sz val="9"/>
      <color theme="0"/>
      <name val="Arial"/>
      <family val="2"/>
    </font>
    <font>
      <sz val="9"/>
      <color theme="4" tint="-0.499984740745262"/>
      <name val="Arial"/>
      <family val="2"/>
    </font>
    <font>
      <b/>
      <u/>
      <sz val="9"/>
      <color theme="1"/>
      <name val="Arial"/>
      <family val="2"/>
    </font>
    <font>
      <i/>
      <u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sz val="9"/>
      <color rgb="FF00206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65" fontId="0" fillId="0" borderId="0" xfId="1" applyNumberFormat="1" applyFont="1"/>
    <xf numFmtId="0" fontId="0" fillId="0" borderId="3" xfId="0" applyBorder="1"/>
    <xf numFmtId="0" fontId="2" fillId="0" borderId="0" xfId="0" applyFont="1" applyAlignment="1">
      <alignment horizontal="center"/>
    </xf>
    <xf numFmtId="166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167" fontId="0" fillId="0" borderId="0" xfId="0" applyNumberFormat="1"/>
    <xf numFmtId="167" fontId="0" fillId="0" borderId="3" xfId="0" applyNumberFormat="1" applyBorder="1"/>
    <xf numFmtId="10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9" fontId="6" fillId="0" borderId="0" xfId="2" applyFont="1"/>
    <xf numFmtId="0" fontId="6" fillId="0" borderId="2" xfId="0" applyFont="1" applyBorder="1"/>
    <xf numFmtId="0" fontId="6" fillId="0" borderId="3" xfId="0" applyFont="1" applyBorder="1"/>
    <xf numFmtId="165" fontId="6" fillId="0" borderId="4" xfId="1" applyNumberFormat="1" applyFont="1" applyBorder="1"/>
    <xf numFmtId="2" fontId="6" fillId="0" borderId="0" xfId="2" applyNumberFormat="1" applyFont="1" applyFill="1" applyBorder="1"/>
    <xf numFmtId="0" fontId="8" fillId="0" borderId="0" xfId="0" applyFont="1"/>
    <xf numFmtId="165" fontId="6" fillId="0" borderId="5" xfId="1" applyNumberFormat="1" applyFont="1" applyBorder="1"/>
    <xf numFmtId="0" fontId="6" fillId="0" borderId="5" xfId="0" applyFont="1" applyBorder="1"/>
    <xf numFmtId="165" fontId="6" fillId="0" borderId="5" xfId="0" applyNumberFormat="1" applyFont="1" applyBorder="1"/>
    <xf numFmtId="165" fontId="6" fillId="0" borderId="6" xfId="0" applyNumberFormat="1" applyFont="1" applyBorder="1"/>
    <xf numFmtId="0" fontId="6" fillId="0" borderId="0" xfId="0" applyFont="1" applyAlignment="1">
      <alignment horizontal="center"/>
    </xf>
    <xf numFmtId="1" fontId="6" fillId="0" borderId="0" xfId="1" applyNumberFormat="1" applyFont="1" applyAlignment="1">
      <alignment horizontal="center"/>
    </xf>
    <xf numFmtId="9" fontId="6" fillId="0" borderId="0" xfId="2" applyFont="1" applyAlignment="1">
      <alignment horizontal="center"/>
    </xf>
    <xf numFmtId="168" fontId="6" fillId="0" borderId="0" xfId="1" applyNumberFormat="1" applyFont="1" applyAlignment="1">
      <alignment horizontal="center"/>
    </xf>
    <xf numFmtId="0" fontId="10" fillId="0" borderId="0" xfId="0" applyFont="1"/>
    <xf numFmtId="0" fontId="10" fillId="0" borderId="7" xfId="0" applyFont="1" applyBorder="1" applyAlignment="1">
      <alignment horizontal="center"/>
    </xf>
    <xf numFmtId="9" fontId="1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5" xfId="1" applyNumberFormat="1" applyFont="1" applyBorder="1"/>
    <xf numFmtId="0" fontId="12" fillId="0" borderId="0" xfId="0" applyFont="1"/>
    <xf numFmtId="9" fontId="6" fillId="0" borderId="7" xfId="2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165" fontId="11" fillId="0" borderId="4" xfId="1" applyNumberFormat="1" applyFont="1" applyBorder="1"/>
    <xf numFmtId="9" fontId="14" fillId="0" borderId="3" xfId="2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2" xfId="2" applyFont="1" applyBorder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1" applyNumberFormat="1" applyFont="1" applyAlignment="1">
      <alignment wrapText="1"/>
    </xf>
    <xf numFmtId="1" fontId="0" fillId="0" borderId="0" xfId="0" applyNumberFormat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7" fillId="2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8" fontId="18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9" fillId="0" borderId="0" xfId="0" applyFont="1"/>
    <xf numFmtId="0" fontId="0" fillId="3" borderId="0" xfId="0" applyFill="1"/>
    <xf numFmtId="0" fontId="4" fillId="0" borderId="0" xfId="0" applyFont="1" applyAlignment="1">
      <alignment horizontal="center"/>
    </xf>
    <xf numFmtId="10" fontId="6" fillId="0" borderId="0" xfId="2" applyNumberFormat="1" applyFont="1"/>
    <xf numFmtId="0" fontId="2" fillId="0" borderId="0" xfId="0" applyFont="1"/>
    <xf numFmtId="167" fontId="2" fillId="0" borderId="0" xfId="0" applyNumberFormat="1" applyFont="1"/>
    <xf numFmtId="169" fontId="0" fillId="0" borderId="0" xfId="0" applyNumberFormat="1" applyAlignment="1">
      <alignment horizontal="center"/>
    </xf>
    <xf numFmtId="164" fontId="6" fillId="0" borderId="5" xfId="0" applyNumberFormat="1" applyFont="1" applyBorder="1"/>
    <xf numFmtId="0" fontId="9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8082</xdr:colOff>
      <xdr:row>6</xdr:row>
      <xdr:rowOff>113147</xdr:rowOff>
    </xdr:from>
    <xdr:to>
      <xdr:col>4</xdr:col>
      <xdr:colOff>471632</xdr:colOff>
      <xdr:row>15</xdr:row>
      <xdr:rowOff>167410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98925D-9BAF-4473-BE43-7B591C192A8E}"/>
            </a:ext>
          </a:extLst>
        </xdr:cNvPr>
        <xdr:cNvSpPr txBox="1"/>
      </xdr:nvSpPr>
      <xdr:spPr>
        <a:xfrm>
          <a:off x="617682" y="1033897"/>
          <a:ext cx="2292350" cy="1343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Points</a:t>
          </a:r>
          <a:r>
            <a:rPr lang="en-IN" sz="1100" b="1" baseline="0"/>
            <a:t>:</a:t>
          </a:r>
        </a:p>
        <a:p>
          <a:r>
            <a:rPr lang="en-IN" sz="1100" baseline="0"/>
            <a:t>1) Credibility of the course.</a:t>
          </a:r>
        </a:p>
        <a:p>
          <a:r>
            <a:rPr lang="en-IN" sz="1100" baseline="0"/>
            <a:t>2) Conducting Assesments</a:t>
          </a:r>
        </a:p>
        <a:p>
          <a:r>
            <a:rPr lang="en-IN" sz="1100" baseline="0"/>
            <a:t>3)Include Practical Case Studies- Live Projects.</a:t>
          </a:r>
        </a:p>
        <a:p>
          <a:r>
            <a:rPr lang="en-IN" sz="1100" baseline="0"/>
            <a:t>4) Should be a interactive approch. Not just a pre recorded session.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1</xdr:col>
      <xdr:colOff>11546</xdr:colOff>
      <xdr:row>21</xdr:row>
      <xdr:rowOff>23092</xdr:rowOff>
    </xdr:from>
    <xdr:to>
      <xdr:col>4</xdr:col>
      <xdr:colOff>450273</xdr:colOff>
      <xdr:row>27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85D363-3CFB-41EF-93B8-C0CD3FAF6216}"/>
            </a:ext>
          </a:extLst>
        </xdr:cNvPr>
        <xdr:cNvSpPr txBox="1"/>
      </xdr:nvSpPr>
      <xdr:spPr>
        <a:xfrm>
          <a:off x="621146" y="2969492"/>
          <a:ext cx="2267527" cy="7885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Course</a:t>
          </a:r>
          <a:r>
            <a:rPr lang="en-IN" sz="1100" b="1" baseline="0"/>
            <a:t> Topics:</a:t>
          </a:r>
        </a:p>
        <a:p>
          <a:r>
            <a:rPr lang="en-IN" sz="1100" b="0" baseline="0"/>
            <a:t>Observing market trends, initially guiding students to invest using virtual money in real time.</a:t>
          </a:r>
        </a:p>
        <a:p>
          <a:endParaRPr lang="en-IN" sz="1100" b="0" baseline="0"/>
        </a:p>
      </xdr:txBody>
    </xdr:sp>
    <xdr:clientData/>
  </xdr:twoCellAnchor>
  <xdr:twoCellAnchor>
    <xdr:from>
      <xdr:col>1</xdr:col>
      <xdr:colOff>69272</xdr:colOff>
      <xdr:row>29</xdr:row>
      <xdr:rowOff>34637</xdr:rowOff>
    </xdr:from>
    <xdr:to>
      <xdr:col>4</xdr:col>
      <xdr:colOff>404090</xdr:colOff>
      <xdr:row>71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313273-C505-41DD-9264-C62F04FBD53B}"/>
            </a:ext>
          </a:extLst>
        </xdr:cNvPr>
        <xdr:cNvSpPr txBox="1"/>
      </xdr:nvSpPr>
      <xdr:spPr>
        <a:xfrm>
          <a:off x="228022" y="5540087"/>
          <a:ext cx="3052618" cy="7763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(1)</a:t>
          </a:r>
          <a:r>
            <a:rPr lang="en-IN" sz="1100" baseline="0"/>
            <a:t> Create 30 seconds short reels on instagram with an eye catching tagline and selling the product smartly.</a:t>
          </a:r>
        </a:p>
        <a:p>
          <a:endParaRPr lang="en-IN" sz="1100" baseline="0"/>
        </a:p>
        <a:p>
          <a:r>
            <a:rPr lang="en-IN" sz="1100" baseline="0"/>
            <a:t>(2) Create reels on Facebook as well to increase market reach.</a:t>
          </a:r>
        </a:p>
        <a:p>
          <a:endParaRPr lang="en-IN" sz="1100" baseline="0"/>
        </a:p>
        <a:p>
          <a:r>
            <a:rPr lang="en-IN" sz="1100" baseline="0"/>
            <a:t>(3) Target under grad and post grad students on social media platforms.</a:t>
          </a:r>
        </a:p>
        <a:p>
          <a:endParaRPr lang="en-IN" sz="1100" baseline="0"/>
        </a:p>
        <a:p>
          <a:r>
            <a:rPr lang="en-IN" sz="1100" baseline="0"/>
            <a:t>(4) After few months of social media reach , we can also target youtube by creating short advertisements. (like CRED)</a:t>
          </a:r>
        </a:p>
        <a:p>
          <a:endParaRPr lang="en-IN" sz="1100" baseline="0"/>
        </a:p>
        <a:p>
          <a:r>
            <a:rPr lang="en-IN" sz="1100" baseline="0"/>
            <a:t>(5) On LinkedIn, We can put daily quiz for a week on Finance, Marketing, operations, Data science etc. At the end of the quiz we can select top 2 performers and give them exciting offers on the courses of Edlightened. This will increase the interaction with the target audience, that will in turn increase the number of students enrollment.</a:t>
          </a:r>
        </a:p>
        <a:p>
          <a:endParaRPr lang="en-IN" sz="1100" baseline="0"/>
        </a:p>
        <a:p>
          <a:r>
            <a:rPr lang="en-IN" sz="1100" baseline="0"/>
            <a:t>(6) All the strategies will be given as a Live project to the marketing interns.</a:t>
          </a:r>
        </a:p>
        <a:p>
          <a:endParaRPr lang="en-IN" sz="1100" baseline="0"/>
        </a:p>
        <a:p>
          <a:r>
            <a:rPr lang="en-IN" sz="1100" baseline="0"/>
            <a:t>(7) In year 1 we will collaborate with the upcoming finance influencers to post a video of mentioning edlightened courses. With this we can target the influencer's existing followers. From year 2 we can collaborate with some top influencers having good market reach. </a:t>
          </a:r>
        </a:p>
        <a:p>
          <a:r>
            <a:rPr lang="en-IN" sz="1100" baseline="0"/>
            <a:t>We can tell them to post on particular time slots like before summer internships and placement season in a year.</a:t>
          </a:r>
        </a:p>
        <a:p>
          <a:endParaRPr lang="en-IN" sz="1100" baseline="0"/>
        </a:p>
        <a:p>
          <a:r>
            <a:rPr lang="en-IN" sz="1100" baseline="0"/>
            <a:t>(8) We can tie-up with various institutes providing UG, PG, etc. education in the fields of finance, marketing, IT, Operations and Data science. We can tie-up on a commission based basis.</a:t>
          </a:r>
        </a:p>
        <a:p>
          <a:endParaRPr lang="en-IN" sz="1100" baseline="0"/>
        </a:p>
        <a:p>
          <a:r>
            <a:rPr lang="en-IN" sz="1100" baseline="0"/>
            <a:t>(9) We can put up creative ads on youtube to target students who search for courses on this platform. We can also collaborate with existing channels who provide finance based content.</a:t>
          </a:r>
        </a:p>
        <a:p>
          <a:endParaRPr lang="en-IN" sz="1100" baseline="0"/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1</xdr:col>
      <xdr:colOff>64079</xdr:colOff>
      <xdr:row>71</xdr:row>
      <xdr:rowOff>110838</xdr:rowOff>
    </xdr:from>
    <xdr:to>
      <xdr:col>4</xdr:col>
      <xdr:colOff>404669</xdr:colOff>
      <xdr:row>77</xdr:row>
      <xdr:rowOff>174335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ACCAF-D1E4-4793-A38E-1CBF2FBE929D}"/>
            </a:ext>
          </a:extLst>
        </xdr:cNvPr>
        <xdr:cNvSpPr txBox="1"/>
      </xdr:nvSpPr>
      <xdr:spPr>
        <a:xfrm>
          <a:off x="222829" y="13356938"/>
          <a:ext cx="3058390" cy="116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</a:t>
          </a:r>
          <a:r>
            <a:rPr lang="en-IN" sz="1100" baseline="0"/>
            <a:t> we use </a:t>
          </a:r>
          <a:r>
            <a:rPr lang="en-IN" sz="1100" b="1" baseline="0"/>
            <a:t>Promotions feature of Instagram </a:t>
          </a:r>
          <a:r>
            <a:rPr lang="en-IN" sz="1100" baseline="0"/>
            <a:t>:</a:t>
          </a:r>
        </a:p>
        <a:p>
          <a:r>
            <a:rPr lang="en-IN" sz="1100" baseline="0"/>
            <a:t>Minimum expense ₹80 per day, then it will reach approx to 120- 200 users.(Without users searching for them) .We can also increase the spending once we grow gradually.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D93-3B02-4468-ADC2-197539EAE627}">
  <dimension ref="A2:F12"/>
  <sheetViews>
    <sheetView showGridLines="0" workbookViewId="0"/>
  </sheetViews>
  <sheetFormatPr defaultColWidth="8.77734375" defaultRowHeight="11.4" x14ac:dyDescent="0.2"/>
  <cols>
    <col min="1" max="1" width="17.21875" style="11" customWidth="1"/>
    <col min="2" max="2" width="3.77734375" style="23" customWidth="1"/>
    <col min="3" max="5" width="7.77734375" style="11" bestFit="1" customWidth="1"/>
    <col min="6" max="8" width="8.77734375" style="11"/>
    <col min="9" max="9" width="12.5546875" style="11" bestFit="1" customWidth="1"/>
    <col min="10" max="16384" width="8.77734375" style="11"/>
  </cols>
  <sheetData>
    <row r="2" spans="1:6" ht="12" x14ac:dyDescent="0.25">
      <c r="A2" s="32" t="s">
        <v>52</v>
      </c>
      <c r="C2" s="35" t="s">
        <v>24</v>
      </c>
      <c r="D2" s="35" t="s">
        <v>25</v>
      </c>
      <c r="E2" s="35" t="s">
        <v>26</v>
      </c>
    </row>
    <row r="3" spans="1:6" ht="12" x14ac:dyDescent="0.25">
      <c r="A3" s="32"/>
      <c r="C3" s="23"/>
      <c r="D3" s="23"/>
      <c r="E3" s="23"/>
    </row>
    <row r="4" spans="1:6" x14ac:dyDescent="0.2">
      <c r="A4" s="34" t="s">
        <v>2</v>
      </c>
      <c r="C4" s="33">
        <f>CHOOSE('Income Statement'!$C$3,C5,C6,C7)</f>
        <v>0.25</v>
      </c>
      <c r="D4" s="33">
        <f>CHOOSE('Income Statement'!$C$3,D5,D6,D7)</f>
        <v>0.23</v>
      </c>
      <c r="E4" s="33">
        <f>CHOOSE('Income Statement'!$C$3,E5,E6,E7)</f>
        <v>0.24</v>
      </c>
      <c r="F4" s="13"/>
    </row>
    <row r="5" spans="1:6" x14ac:dyDescent="0.2">
      <c r="A5" s="11" t="s">
        <v>49</v>
      </c>
      <c r="B5" s="23">
        <v>1</v>
      </c>
      <c r="C5" s="25">
        <v>0.25</v>
      </c>
      <c r="D5" s="25">
        <v>0.23</v>
      </c>
      <c r="E5" s="25">
        <v>0.24</v>
      </c>
      <c r="F5" s="13"/>
    </row>
    <row r="6" spans="1:6" x14ac:dyDescent="0.2">
      <c r="A6" s="11" t="s">
        <v>50</v>
      </c>
      <c r="B6" s="23">
        <v>2</v>
      </c>
      <c r="C6" s="25">
        <v>0.15</v>
      </c>
      <c r="D6" s="25">
        <v>0.18</v>
      </c>
      <c r="E6" s="25">
        <v>0.17</v>
      </c>
      <c r="F6" s="13"/>
    </row>
    <row r="7" spans="1:6" x14ac:dyDescent="0.2">
      <c r="A7" s="11" t="s">
        <v>51</v>
      </c>
      <c r="B7" s="23">
        <v>3</v>
      </c>
      <c r="C7" s="25">
        <v>0.1</v>
      </c>
      <c r="D7" s="25">
        <v>0.12</v>
      </c>
      <c r="E7" s="25">
        <v>0.1</v>
      </c>
      <c r="F7" s="13"/>
    </row>
    <row r="8" spans="1:6" x14ac:dyDescent="0.2">
      <c r="C8" s="25"/>
      <c r="D8" s="25"/>
      <c r="E8" s="25"/>
      <c r="F8" s="13"/>
    </row>
    <row r="9" spans="1:6" x14ac:dyDescent="0.2">
      <c r="A9" s="34" t="s">
        <v>4</v>
      </c>
      <c r="C9" s="33">
        <f>CHOOSE('Income Statement'!$C$3,C10,C11,C12)</f>
        <v>0.05</v>
      </c>
      <c r="D9" s="33">
        <f>CHOOSE('Income Statement'!$C$3,D10,D11,D12)</f>
        <v>0.03</v>
      </c>
      <c r="E9" s="33">
        <f>CHOOSE('Income Statement'!$C$3,E10,E11,E12)</f>
        <v>0.03</v>
      </c>
    </row>
    <row r="10" spans="1:6" x14ac:dyDescent="0.2">
      <c r="A10" s="11" t="s">
        <v>49</v>
      </c>
      <c r="B10" s="23">
        <v>1</v>
      </c>
      <c r="C10" s="25">
        <v>0.05</v>
      </c>
      <c r="D10" s="25">
        <v>0.03</v>
      </c>
      <c r="E10" s="25">
        <v>0.03</v>
      </c>
    </row>
    <row r="11" spans="1:6" x14ac:dyDescent="0.2">
      <c r="A11" s="11" t="s">
        <v>50</v>
      </c>
      <c r="B11" s="23">
        <v>2</v>
      </c>
      <c r="C11" s="25">
        <v>0.02</v>
      </c>
      <c r="D11" s="25">
        <v>0.02</v>
      </c>
      <c r="E11" s="25">
        <v>0.05</v>
      </c>
    </row>
    <row r="12" spans="1:6" x14ac:dyDescent="0.2">
      <c r="A12" s="11" t="s">
        <v>51</v>
      </c>
      <c r="B12" s="23">
        <v>3</v>
      </c>
      <c r="C12" s="25">
        <v>0.01</v>
      </c>
      <c r="D12" s="25">
        <v>0.01</v>
      </c>
      <c r="E12" s="25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0833-8529-48AD-AB1D-88C64F1EC86C}">
  <dimension ref="A1:I31"/>
  <sheetViews>
    <sheetView showGridLines="0" tabSelected="1" workbookViewId="0"/>
  </sheetViews>
  <sheetFormatPr defaultColWidth="8.77734375" defaultRowHeight="11.4" x14ac:dyDescent="0.2"/>
  <cols>
    <col min="1" max="1" width="2.6640625" style="11" customWidth="1"/>
    <col min="2" max="2" width="21.6640625" style="11" customWidth="1"/>
    <col min="3" max="6" width="12.21875" style="11" bestFit="1" customWidth="1"/>
    <col min="7" max="16384" width="8.77734375" style="11"/>
  </cols>
  <sheetData>
    <row r="1" spans="1:8" ht="29.4" customHeight="1" thickBot="1" x14ac:dyDescent="0.45">
      <c r="B1" s="63" t="s">
        <v>0</v>
      </c>
      <c r="C1" s="63"/>
      <c r="D1" s="63"/>
      <c r="E1" s="63"/>
      <c r="F1" s="63"/>
    </row>
    <row r="2" spans="1:8" ht="4.5" customHeight="1" x14ac:dyDescent="0.25">
      <c r="B2" s="12"/>
      <c r="C2" s="12"/>
      <c r="D2" s="12"/>
      <c r="E2" s="12"/>
      <c r="F2" s="12"/>
    </row>
    <row r="3" spans="1:8" ht="13.8" x14ac:dyDescent="0.25">
      <c r="B3" s="48" t="s">
        <v>43</v>
      </c>
      <c r="C3" s="48">
        <v>1</v>
      </c>
      <c r="D3" s="49" t="str">
        <f>IF(C3=1,"Best",IF(C3=2,"Normal","Worst"))</f>
        <v>Best</v>
      </c>
      <c r="E3" s="47"/>
      <c r="F3" s="47"/>
    </row>
    <row r="4" spans="1:8" ht="3.9" customHeight="1" x14ac:dyDescent="0.25">
      <c r="B4" s="27"/>
      <c r="C4" s="28"/>
      <c r="D4" s="12"/>
      <c r="E4" s="12"/>
      <c r="F4" s="12"/>
    </row>
    <row r="5" spans="1:8" ht="12.6" thickBot="1" x14ac:dyDescent="0.3">
      <c r="C5" s="37" t="s">
        <v>23</v>
      </c>
      <c r="D5" s="38" t="s">
        <v>24</v>
      </c>
      <c r="E5" s="38" t="s">
        <v>25</v>
      </c>
      <c r="F5" s="38" t="s">
        <v>26</v>
      </c>
    </row>
    <row r="6" spans="1:8" x14ac:dyDescent="0.2">
      <c r="B6" s="11" t="s">
        <v>2</v>
      </c>
      <c r="C6" s="50">
        <v>1000</v>
      </c>
      <c r="D6" s="24">
        <f>C6*(1+Assumptions!C4)</f>
        <v>1250</v>
      </c>
      <c r="E6" s="24">
        <f>D6*(1+Assumptions!D4)</f>
        <v>1537.5</v>
      </c>
      <c r="F6" s="24">
        <f>E6*(1+Assumptions!E4)</f>
        <v>1906.5</v>
      </c>
    </row>
    <row r="7" spans="1:8" x14ac:dyDescent="0.2">
      <c r="B7" s="11" t="s">
        <v>4</v>
      </c>
      <c r="C7" s="51">
        <v>1180</v>
      </c>
      <c r="D7" s="26">
        <f>C7*(1+Assumptions!C9)</f>
        <v>1239</v>
      </c>
      <c r="E7" s="26">
        <f>D7*(1+Assumptions!D9)</f>
        <v>1276.17</v>
      </c>
      <c r="F7" s="26">
        <f>E7*(1+Assumptions!E9)</f>
        <v>1314.4551000000001</v>
      </c>
    </row>
    <row r="8" spans="1:8" x14ac:dyDescent="0.2">
      <c r="B8" s="11" t="s">
        <v>3</v>
      </c>
      <c r="C8" s="30">
        <v>1</v>
      </c>
      <c r="D8" s="30">
        <v>1.5</v>
      </c>
      <c r="E8" s="30">
        <v>1.7</v>
      </c>
      <c r="F8" s="30">
        <v>2</v>
      </c>
    </row>
    <row r="9" spans="1:8" x14ac:dyDescent="0.2">
      <c r="B9" s="11" t="s">
        <v>17</v>
      </c>
      <c r="C9" s="29">
        <v>0.3</v>
      </c>
      <c r="D9" s="29">
        <v>0.3</v>
      </c>
      <c r="E9" s="29">
        <v>0.3</v>
      </c>
      <c r="F9" s="29">
        <v>0.3</v>
      </c>
    </row>
    <row r="10" spans="1:8" x14ac:dyDescent="0.2">
      <c r="B10" s="11" t="s">
        <v>18</v>
      </c>
      <c r="C10" s="29">
        <v>0.1</v>
      </c>
      <c r="D10" s="29">
        <v>0.1</v>
      </c>
      <c r="E10" s="29">
        <v>0.1</v>
      </c>
      <c r="F10" s="29">
        <v>0.1</v>
      </c>
    </row>
    <row r="11" spans="1:8" x14ac:dyDescent="0.2">
      <c r="C11" s="13"/>
    </row>
    <row r="12" spans="1:8" ht="12.6" thickBot="1" x14ac:dyDescent="0.3">
      <c r="B12" s="14"/>
      <c r="C12" s="39" t="s">
        <v>23</v>
      </c>
      <c r="D12" s="38" t="s">
        <v>24</v>
      </c>
      <c r="E12" s="38" t="s">
        <v>25</v>
      </c>
      <c r="F12" s="38" t="s">
        <v>26</v>
      </c>
    </row>
    <row r="13" spans="1:8" ht="5.4" customHeight="1" x14ac:dyDescent="0.2">
      <c r="C13" s="13"/>
    </row>
    <row r="14" spans="1:8" ht="12" thickBot="1" x14ac:dyDescent="0.25">
      <c r="B14" s="15" t="s">
        <v>1</v>
      </c>
      <c r="C14" s="16">
        <f>C6*C7*C8</f>
        <v>1180000</v>
      </c>
      <c r="D14" s="16">
        <f>D6*D7*D8</f>
        <v>2323125</v>
      </c>
      <c r="E14" s="16">
        <f>E6*E7*E8</f>
        <v>3335589.3374999999</v>
      </c>
      <c r="F14" s="16">
        <f>F6*F7*F8</f>
        <v>5012017.2963000005</v>
      </c>
      <c r="H14" s="17"/>
    </row>
    <row r="15" spans="1:8" x14ac:dyDescent="0.2">
      <c r="A15" s="11" t="s">
        <v>5</v>
      </c>
      <c r="B15" s="18" t="s">
        <v>6</v>
      </c>
      <c r="C15" s="19"/>
      <c r="D15" s="19"/>
      <c r="E15" s="19"/>
      <c r="F15" s="19"/>
    </row>
    <row r="16" spans="1:8" x14ac:dyDescent="0.2">
      <c r="B16" s="11" t="s">
        <v>11</v>
      </c>
      <c r="C16" s="19">
        <f>C14*C10</f>
        <v>118000</v>
      </c>
      <c r="D16" s="19">
        <f>D14*D10</f>
        <v>232312.5</v>
      </c>
      <c r="E16" s="19">
        <f>E14*E10</f>
        <v>333558.93375000003</v>
      </c>
      <c r="F16" s="19">
        <f>F14*F10</f>
        <v>501201.72963000007</v>
      </c>
    </row>
    <row r="17" spans="1:9" x14ac:dyDescent="0.2">
      <c r="B17" s="11" t="s">
        <v>7</v>
      </c>
      <c r="C17" s="19">
        <f>'Cloud Services'!C11</f>
        <v>15000</v>
      </c>
      <c r="D17" s="19">
        <f>'Cloud Services'!D11</f>
        <v>18750</v>
      </c>
      <c r="E17" s="19">
        <f>'Cloud Services'!E11</f>
        <v>23062.5</v>
      </c>
      <c r="F17" s="19">
        <f>'Cloud Services'!F11</f>
        <v>28597.5</v>
      </c>
    </row>
    <row r="18" spans="1:9" x14ac:dyDescent="0.2">
      <c r="B18" s="11" t="s">
        <v>8</v>
      </c>
      <c r="C18" s="31">
        <v>12000</v>
      </c>
      <c r="D18" s="31">
        <v>12000</v>
      </c>
      <c r="E18" s="31">
        <v>12000</v>
      </c>
      <c r="F18" s="31">
        <v>12000</v>
      </c>
    </row>
    <row r="19" spans="1:9" x14ac:dyDescent="0.2">
      <c r="B19" s="11" t="s">
        <v>9</v>
      </c>
      <c r="C19" s="31">
        <v>18000</v>
      </c>
      <c r="D19" s="31">
        <v>18000</v>
      </c>
      <c r="E19" s="31">
        <v>18000</v>
      </c>
      <c r="F19" s="31">
        <v>18000</v>
      </c>
    </row>
    <row r="20" spans="1:9" x14ac:dyDescent="0.2">
      <c r="B20" s="11" t="s">
        <v>10</v>
      </c>
      <c r="C20" s="31">
        <v>100000</v>
      </c>
      <c r="D20" s="19">
        <f>Marketing!M13</f>
        <v>381859.55</v>
      </c>
      <c r="E20" s="19">
        <f>Marketing!M22</f>
        <v>483314.67300000001</v>
      </c>
      <c r="F20" s="19">
        <f>Marketing!M31</f>
        <v>592062.98864999996</v>
      </c>
      <c r="G20" s="58"/>
      <c r="H20" s="58"/>
      <c r="I20" s="58"/>
    </row>
    <row r="21" spans="1:9" x14ac:dyDescent="0.2">
      <c r="B21" s="11" t="s">
        <v>13</v>
      </c>
      <c r="C21" s="31">
        <v>6000</v>
      </c>
      <c r="D21" s="31">
        <v>8000</v>
      </c>
      <c r="E21" s="31">
        <v>10000</v>
      </c>
      <c r="F21" s="31">
        <v>12000</v>
      </c>
    </row>
    <row r="22" spans="1:9" x14ac:dyDescent="0.2">
      <c r="B22" s="11" t="s">
        <v>20</v>
      </c>
      <c r="C22" s="19">
        <f>C6*C8*1000*0.18</f>
        <v>180000</v>
      </c>
      <c r="D22" s="19">
        <f>D6*D8*1000*0.18</f>
        <v>337500</v>
      </c>
      <c r="E22" s="19">
        <f>E6*E8*1000*0.18</f>
        <v>470475</v>
      </c>
      <c r="F22" s="19">
        <f>F6*F8*1000*0.18</f>
        <v>686340</v>
      </c>
    </row>
    <row r="23" spans="1:9" x14ac:dyDescent="0.2">
      <c r="B23" s="11" t="s">
        <v>21</v>
      </c>
      <c r="C23" s="31">
        <v>0</v>
      </c>
      <c r="D23" s="31">
        <v>15000</v>
      </c>
      <c r="E23" s="31">
        <v>1000</v>
      </c>
      <c r="F23" s="31">
        <v>1000</v>
      </c>
    </row>
    <row r="24" spans="1:9" x14ac:dyDescent="0.2">
      <c r="B24" s="11" t="s">
        <v>44</v>
      </c>
      <c r="C24" s="31">
        <v>499</v>
      </c>
      <c r="D24" s="31">
        <v>1050</v>
      </c>
      <c r="E24" s="31">
        <v>1050</v>
      </c>
      <c r="F24" s="31">
        <v>1050</v>
      </c>
    </row>
    <row r="25" spans="1:9" x14ac:dyDescent="0.2">
      <c r="B25" s="11" t="s">
        <v>42</v>
      </c>
      <c r="C25" s="31">
        <v>3348</v>
      </c>
      <c r="D25" s="31">
        <v>3348</v>
      </c>
      <c r="E25" s="31">
        <v>3348</v>
      </c>
      <c r="F25" s="31">
        <v>3348</v>
      </c>
    </row>
    <row r="26" spans="1:9" ht="12" thickBot="1" x14ac:dyDescent="0.25">
      <c r="B26" s="15" t="s">
        <v>14</v>
      </c>
      <c r="C26" s="36">
        <v>13200</v>
      </c>
      <c r="D26" s="36">
        <v>13200</v>
      </c>
      <c r="E26" s="36">
        <v>13200</v>
      </c>
      <c r="F26" s="36">
        <v>13200</v>
      </c>
    </row>
    <row r="27" spans="1:9" x14ac:dyDescent="0.2">
      <c r="B27" s="11" t="s">
        <v>12</v>
      </c>
      <c r="C27" s="19">
        <f>SUM(C16:C26)</f>
        <v>466047</v>
      </c>
      <c r="D27" s="19">
        <f>SUM(D16:D26)</f>
        <v>1041020.05</v>
      </c>
      <c r="E27" s="19">
        <f>SUM(E16:E26)</f>
        <v>1369009.10675</v>
      </c>
      <c r="F27" s="19">
        <f t="shared" ref="F27" si="0">SUM(F16:F26)</f>
        <v>1868800.2182800001</v>
      </c>
    </row>
    <row r="28" spans="1:9" ht="6.9" customHeight="1" x14ac:dyDescent="0.2">
      <c r="C28" s="20"/>
      <c r="D28" s="20"/>
      <c r="E28" s="20"/>
      <c r="F28" s="20"/>
    </row>
    <row r="29" spans="1:9" x14ac:dyDescent="0.2">
      <c r="B29" s="11" t="s">
        <v>15</v>
      </c>
      <c r="C29" s="21">
        <f>C14-C27</f>
        <v>713953</v>
      </c>
      <c r="D29" s="21">
        <f t="shared" ref="D29:F29" si="1">D14-D27</f>
        <v>1282104.95</v>
      </c>
      <c r="E29" s="21">
        <f t="shared" si="1"/>
        <v>1966580.2307499999</v>
      </c>
      <c r="F29" s="21">
        <f t="shared" si="1"/>
        <v>3143217.0780200004</v>
      </c>
    </row>
    <row r="30" spans="1:9" x14ac:dyDescent="0.2">
      <c r="A30" s="11" t="s">
        <v>5</v>
      </c>
      <c r="B30" s="11" t="s">
        <v>16</v>
      </c>
      <c r="C30" s="62">
        <f>C29*C9</f>
        <v>214185.9</v>
      </c>
      <c r="D30" s="21">
        <f t="shared" ref="D30:E30" si="2">D29*D9</f>
        <v>384631.48499999999</v>
      </c>
      <c r="E30" s="21">
        <f t="shared" si="2"/>
        <v>589974.06922499998</v>
      </c>
      <c r="F30" s="62">
        <f>F29*F9</f>
        <v>942965.12340600009</v>
      </c>
    </row>
    <row r="31" spans="1:9" ht="12" thickBot="1" x14ac:dyDescent="0.25">
      <c r="B31" s="14" t="s">
        <v>19</v>
      </c>
      <c r="C31" s="22">
        <f>C29-C30</f>
        <v>499767.1</v>
      </c>
      <c r="D31" s="22">
        <f>D29-D30</f>
        <v>897473.46499999997</v>
      </c>
      <c r="E31" s="22">
        <f t="shared" ref="E31:F31" si="3">E29-E30</f>
        <v>1376606.1615249999</v>
      </c>
      <c r="F31" s="22">
        <f t="shared" si="3"/>
        <v>2200251.9546140004</v>
      </c>
    </row>
  </sheetData>
  <mergeCells count="1">
    <mergeCell ref="B1: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936A-0AD9-4C5D-BC14-22184BC915D6}">
  <dimension ref="B2:J21"/>
  <sheetViews>
    <sheetView showGridLines="0" workbookViewId="0"/>
  </sheetViews>
  <sheetFormatPr defaultRowHeight="14.4" x14ac:dyDescent="0.3"/>
  <cols>
    <col min="2" max="2" width="18.77734375" bestFit="1" customWidth="1"/>
    <col min="3" max="3" width="11.109375" bestFit="1" customWidth="1"/>
    <col min="4" max="4" width="10.21875" customWidth="1"/>
    <col min="5" max="6" width="8.5546875" bestFit="1" customWidth="1"/>
    <col min="8" max="8" width="11.44140625" bestFit="1" customWidth="1"/>
    <col min="9" max="9" width="10.21875" customWidth="1"/>
  </cols>
  <sheetData>
    <row r="2" spans="2:10" ht="21" x14ac:dyDescent="0.4">
      <c r="B2" s="46" t="s">
        <v>53</v>
      </c>
      <c r="H2" s="46" t="s">
        <v>54</v>
      </c>
    </row>
    <row r="3" spans="2:10" ht="6.9" customHeight="1" x14ac:dyDescent="0.3"/>
    <row r="4" spans="2:10" ht="15" thickBot="1" x14ac:dyDescent="0.35">
      <c r="B4" s="42" t="s">
        <v>22</v>
      </c>
      <c r="C4" s="42" t="s">
        <v>48</v>
      </c>
      <c r="H4" s="2" t="s">
        <v>55</v>
      </c>
    </row>
    <row r="5" spans="2:10" x14ac:dyDescent="0.3">
      <c r="B5" s="41">
        <v>1</v>
      </c>
      <c r="C5" s="1">
        <f>C6/B6</f>
        <v>15</v>
      </c>
      <c r="H5" t="s">
        <v>59</v>
      </c>
      <c r="I5" s="40">
        <v>3.2132999999999998</v>
      </c>
      <c r="J5" t="s">
        <v>56</v>
      </c>
    </row>
    <row r="6" spans="2:10" x14ac:dyDescent="0.3">
      <c r="B6" s="41">
        <v>100</v>
      </c>
      <c r="C6" s="1">
        <v>1500</v>
      </c>
      <c r="H6" t="s">
        <v>57</v>
      </c>
      <c r="I6" s="40">
        <v>2.7017000000000002</v>
      </c>
      <c r="J6" t="s">
        <v>56</v>
      </c>
    </row>
    <row r="7" spans="2:10" x14ac:dyDescent="0.3">
      <c r="B7" s="41">
        <v>1000</v>
      </c>
      <c r="C7" s="43">
        <f>(B7*C6)/B6</f>
        <v>15000</v>
      </c>
      <c r="H7" t="s">
        <v>58</v>
      </c>
      <c r="I7" s="40">
        <v>2.7017000000000002</v>
      </c>
      <c r="J7" t="s">
        <v>56</v>
      </c>
    </row>
    <row r="9" spans="2:10" ht="15" thickBot="1" x14ac:dyDescent="0.35">
      <c r="C9" s="45" t="s">
        <v>46</v>
      </c>
      <c r="D9" s="45" t="s">
        <v>47</v>
      </c>
      <c r="E9" s="45" t="s">
        <v>25</v>
      </c>
      <c r="F9" s="45" t="s">
        <v>26</v>
      </c>
    </row>
    <row r="10" spans="2:10" x14ac:dyDescent="0.3">
      <c r="B10" t="s">
        <v>22</v>
      </c>
      <c r="C10" s="44">
        <f>'Income Statement'!C6</f>
        <v>1000</v>
      </c>
      <c r="D10" s="44">
        <f>'Income Statement'!D6</f>
        <v>1250</v>
      </c>
      <c r="E10" s="44">
        <f>'Income Statement'!E6</f>
        <v>1537.5</v>
      </c>
      <c r="F10" s="44">
        <f>'Income Statement'!F6</f>
        <v>1906.5</v>
      </c>
    </row>
    <row r="11" spans="2:10" x14ac:dyDescent="0.3">
      <c r="B11" t="s">
        <v>48</v>
      </c>
      <c r="C11" s="8">
        <f>C7</f>
        <v>15000</v>
      </c>
      <c r="D11" s="8">
        <f>D10*C5</f>
        <v>18750</v>
      </c>
      <c r="E11" s="8">
        <f>E10*C5</f>
        <v>23062.5</v>
      </c>
      <c r="F11" s="8">
        <f>F10*C5</f>
        <v>28597.5</v>
      </c>
    </row>
    <row r="14" spans="2:10" s="52" customFormat="1" ht="43.2" x14ac:dyDescent="0.3">
      <c r="B14" s="53" t="s">
        <v>60</v>
      </c>
      <c r="C14" s="53" t="s">
        <v>61</v>
      </c>
      <c r="D14" s="53" t="s">
        <v>71</v>
      </c>
    </row>
    <row r="15" spans="2:10" x14ac:dyDescent="0.3">
      <c r="B15" s="54" t="s">
        <v>62</v>
      </c>
      <c r="C15" s="54"/>
      <c r="D15" s="54"/>
    </row>
    <row r="16" spans="2:10" ht="57.6" x14ac:dyDescent="0.3">
      <c r="B16" s="53" t="s">
        <v>63</v>
      </c>
      <c r="C16" s="53" t="s">
        <v>64</v>
      </c>
      <c r="D16" s="53">
        <v>1.8262499999999999</v>
      </c>
      <c r="E16" s="52" t="s">
        <v>65</v>
      </c>
      <c r="F16" s="55" t="s">
        <v>72</v>
      </c>
    </row>
    <row r="17" spans="2:6" ht="43.2" x14ac:dyDescent="0.3">
      <c r="B17" s="53" t="s">
        <v>66</v>
      </c>
      <c r="C17" s="53" t="s">
        <v>67</v>
      </c>
      <c r="D17" s="53"/>
      <c r="E17" s="52"/>
    </row>
    <row r="18" spans="2:6" x14ac:dyDescent="0.3">
      <c r="B18" s="53"/>
      <c r="C18" s="53"/>
      <c r="D18" s="53"/>
      <c r="E18" s="52"/>
    </row>
    <row r="19" spans="2:6" x14ac:dyDescent="0.3">
      <c r="B19" s="53" t="s">
        <v>68</v>
      </c>
      <c r="C19" s="53"/>
      <c r="D19" s="53">
        <v>0</v>
      </c>
      <c r="E19" s="52"/>
    </row>
    <row r="20" spans="2:6" ht="57.6" x14ac:dyDescent="0.3">
      <c r="B20" s="53" t="s">
        <v>69</v>
      </c>
      <c r="C20" s="53" t="s">
        <v>70</v>
      </c>
      <c r="D20" s="53">
        <v>1.46</v>
      </c>
      <c r="E20" s="52"/>
    </row>
    <row r="21" spans="2:6" x14ac:dyDescent="0.3">
      <c r="B21" s="52"/>
      <c r="C21" s="52"/>
      <c r="D21" s="52"/>
      <c r="E21" s="52"/>
      <c r="F21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EA3F-1E24-4DBC-8CD6-6075D94828E7}">
  <dimension ref="B2:N31"/>
  <sheetViews>
    <sheetView zoomScaleNormal="100" workbookViewId="0"/>
  </sheetViews>
  <sheetFormatPr defaultRowHeight="14.4" x14ac:dyDescent="0.3"/>
  <cols>
    <col min="1" max="1" width="2.33203125" customWidth="1"/>
    <col min="4" max="4" width="21.33203125" customWidth="1"/>
    <col min="7" max="7" width="13.5546875" customWidth="1"/>
    <col min="8" max="8" width="5.77734375" bestFit="1" customWidth="1"/>
    <col min="9" max="9" width="8.44140625" style="41" bestFit="1" customWidth="1"/>
    <col min="10" max="10" width="10.21875" bestFit="1" customWidth="1"/>
    <col min="12" max="12" width="10.21875" bestFit="1" customWidth="1"/>
    <col min="13" max="13" width="11" bestFit="1" customWidth="1"/>
    <col min="14" max="14" width="10.21875" bestFit="1" customWidth="1"/>
  </cols>
  <sheetData>
    <row r="2" spans="2:14" ht="21" x14ac:dyDescent="0.4">
      <c r="B2" s="56"/>
      <c r="C2" s="56"/>
      <c r="D2" s="66" t="s">
        <v>32</v>
      </c>
      <c r="E2" s="66"/>
      <c r="F2" s="66"/>
      <c r="G2" s="66"/>
      <c r="H2" s="66"/>
      <c r="I2" s="66"/>
      <c r="J2" s="66"/>
      <c r="K2" s="56"/>
      <c r="L2" s="56"/>
      <c r="M2" s="56"/>
    </row>
    <row r="4" spans="2:14" x14ac:dyDescent="0.3">
      <c r="B4" s="64" t="s">
        <v>73</v>
      </c>
      <c r="C4" s="64"/>
      <c r="D4" s="64"/>
      <c r="E4" s="64"/>
      <c r="G4" s="7" t="s">
        <v>40</v>
      </c>
    </row>
    <row r="5" spans="2:14" x14ac:dyDescent="0.3">
      <c r="B5" s="3"/>
      <c r="C5" s="3"/>
      <c r="D5" s="3"/>
      <c r="E5" s="3"/>
    </row>
    <row r="6" spans="2:14" ht="15" thickBot="1" x14ac:dyDescent="0.35">
      <c r="B6" t="s">
        <v>29</v>
      </c>
      <c r="C6">
        <v>2000</v>
      </c>
      <c r="D6" t="s">
        <v>31</v>
      </c>
      <c r="G6" s="5" t="s">
        <v>24</v>
      </c>
      <c r="H6" s="6" t="s">
        <v>35</v>
      </c>
      <c r="I6" s="6" t="s">
        <v>76</v>
      </c>
      <c r="J6" s="6" t="s">
        <v>36</v>
      </c>
      <c r="K6" s="6" t="s">
        <v>38</v>
      </c>
      <c r="L6" s="6" t="s">
        <v>41</v>
      </c>
      <c r="M6" s="6" t="s">
        <v>39</v>
      </c>
    </row>
    <row r="7" spans="2:14" x14ac:dyDescent="0.3">
      <c r="G7" t="s">
        <v>33</v>
      </c>
      <c r="H7">
        <f>120*L7</f>
        <v>12000</v>
      </c>
      <c r="J7" s="10">
        <v>5.0000000000000001E-3</v>
      </c>
      <c r="K7" s="4">
        <v>80</v>
      </c>
      <c r="L7">
        <v>100</v>
      </c>
      <c r="M7" s="8">
        <f>K7*L7</f>
        <v>8000</v>
      </c>
    </row>
    <row r="8" spans="2:14" x14ac:dyDescent="0.3">
      <c r="G8" t="s">
        <v>77</v>
      </c>
      <c r="J8" s="10"/>
      <c r="K8" s="4"/>
      <c r="M8" s="8">
        <v>15000</v>
      </c>
    </row>
    <row r="9" spans="2:14" x14ac:dyDescent="0.3">
      <c r="G9" t="s">
        <v>75</v>
      </c>
      <c r="H9">
        <v>200</v>
      </c>
      <c r="I9" s="41">
        <v>15</v>
      </c>
      <c r="J9" s="61">
        <v>7.4999999999999997E-2</v>
      </c>
      <c r="K9" s="40">
        <f>'Income Statement'!D7*(1-0.18)*0.1</f>
        <v>101.59800000000001</v>
      </c>
      <c r="M9" s="8">
        <f>H9*I9*J9*K9</f>
        <v>22859.550000000003</v>
      </c>
      <c r="N9" s="4"/>
    </row>
    <row r="10" spans="2:14" x14ac:dyDescent="0.3">
      <c r="G10" t="s">
        <v>34</v>
      </c>
      <c r="M10" s="8"/>
    </row>
    <row r="11" spans="2:14" x14ac:dyDescent="0.3">
      <c r="G11" t="s">
        <v>74</v>
      </c>
      <c r="M11" s="8">
        <f>18000*12</f>
        <v>216000</v>
      </c>
    </row>
    <row r="12" spans="2:14" ht="15" thickBot="1" x14ac:dyDescent="0.35">
      <c r="G12" s="2" t="s">
        <v>37</v>
      </c>
      <c r="H12" s="2"/>
      <c r="I12" s="42"/>
      <c r="J12" s="2"/>
      <c r="K12" s="2"/>
      <c r="L12" s="2"/>
      <c r="M12" s="9">
        <v>120000</v>
      </c>
    </row>
    <row r="13" spans="2:14" x14ac:dyDescent="0.3">
      <c r="L13" s="59" t="s">
        <v>45</v>
      </c>
      <c r="M13" s="60">
        <f>SUM(M7:M12)</f>
        <v>381859.55</v>
      </c>
    </row>
    <row r="14" spans="2:14" x14ac:dyDescent="0.3">
      <c r="M14" s="4"/>
    </row>
    <row r="15" spans="2:14" ht="15" thickBot="1" x14ac:dyDescent="0.35">
      <c r="G15" s="5" t="s">
        <v>25</v>
      </c>
      <c r="H15" s="6" t="s">
        <v>35</v>
      </c>
      <c r="I15" s="6" t="s">
        <v>76</v>
      </c>
      <c r="J15" s="6" t="s">
        <v>36</v>
      </c>
      <c r="K15" s="6" t="s">
        <v>38</v>
      </c>
      <c r="L15" s="6" t="s">
        <v>41</v>
      </c>
      <c r="M15" s="6" t="s">
        <v>39</v>
      </c>
    </row>
    <row r="16" spans="2:14" x14ac:dyDescent="0.3">
      <c r="G16" t="s">
        <v>33</v>
      </c>
      <c r="H16">
        <f>120*L16</f>
        <v>18000</v>
      </c>
      <c r="J16" s="10">
        <v>7.0000000000000001E-3</v>
      </c>
      <c r="K16" s="4">
        <v>100</v>
      </c>
      <c r="L16">
        <v>150</v>
      </c>
      <c r="M16" s="8">
        <f>K16*L16</f>
        <v>15000</v>
      </c>
    </row>
    <row r="17" spans="2:13" x14ac:dyDescent="0.3">
      <c r="G17" t="s">
        <v>77</v>
      </c>
      <c r="J17" s="10"/>
      <c r="K17" s="4"/>
      <c r="M17" s="8">
        <v>30000</v>
      </c>
    </row>
    <row r="18" spans="2:13" x14ac:dyDescent="0.3">
      <c r="G18" t="s">
        <v>75</v>
      </c>
      <c r="H18">
        <v>200</v>
      </c>
      <c r="I18" s="41">
        <v>30</v>
      </c>
      <c r="J18" s="61">
        <v>7.4999999999999997E-2</v>
      </c>
      <c r="K18" s="4">
        <f>'Income Statement'!E7*(1-0.18)*0.1</f>
        <v>104.64594000000002</v>
      </c>
      <c r="M18" s="8">
        <f>H18*I18*J18*K18</f>
        <v>47090.67300000001</v>
      </c>
    </row>
    <row r="19" spans="2:13" ht="15.6" x14ac:dyDescent="0.3">
      <c r="B19" s="65" t="s">
        <v>30</v>
      </c>
      <c r="C19" s="65"/>
      <c r="D19" s="65"/>
      <c r="E19" s="65"/>
      <c r="G19" t="s">
        <v>34</v>
      </c>
      <c r="M19" s="8">
        <v>55224</v>
      </c>
    </row>
    <row r="20" spans="2:13" ht="15.6" x14ac:dyDescent="0.3">
      <c r="B20" s="57"/>
      <c r="C20" s="57"/>
      <c r="D20" s="57"/>
      <c r="E20" s="57"/>
      <c r="G20" t="s">
        <v>74</v>
      </c>
      <c r="M20" s="8">
        <f>18000*12</f>
        <v>216000</v>
      </c>
    </row>
    <row r="21" spans="2:13" ht="15" thickBot="1" x14ac:dyDescent="0.35">
      <c r="B21" t="s">
        <v>29</v>
      </c>
      <c r="C21" t="s">
        <v>28</v>
      </c>
      <c r="G21" s="2" t="s">
        <v>37</v>
      </c>
      <c r="H21" s="2"/>
      <c r="I21" s="42"/>
      <c r="J21" s="2"/>
      <c r="K21" s="2"/>
      <c r="L21" s="2"/>
      <c r="M21" s="9">
        <v>120000</v>
      </c>
    </row>
    <row r="22" spans="2:13" x14ac:dyDescent="0.3">
      <c r="L22" s="59" t="s">
        <v>45</v>
      </c>
      <c r="M22" s="60">
        <f>SUM(M16:M21)</f>
        <v>483314.67300000001</v>
      </c>
    </row>
    <row r="24" spans="2:13" ht="15" thickBot="1" x14ac:dyDescent="0.35">
      <c r="G24" s="5" t="s">
        <v>26</v>
      </c>
      <c r="H24" s="6" t="s">
        <v>35</v>
      </c>
      <c r="I24" s="6" t="s">
        <v>76</v>
      </c>
      <c r="J24" s="6" t="s">
        <v>36</v>
      </c>
      <c r="K24" s="6" t="s">
        <v>38</v>
      </c>
      <c r="L24" s="6" t="s">
        <v>41</v>
      </c>
      <c r="M24" s="6" t="s">
        <v>39</v>
      </c>
    </row>
    <row r="25" spans="2:13" x14ac:dyDescent="0.3">
      <c r="G25" t="s">
        <v>33</v>
      </c>
      <c r="H25">
        <f>120*L25</f>
        <v>24000</v>
      </c>
      <c r="J25" s="10">
        <v>0.01</v>
      </c>
      <c r="K25" s="4">
        <v>100</v>
      </c>
      <c r="L25">
        <v>200</v>
      </c>
      <c r="M25" s="8">
        <f>K25*L25</f>
        <v>20000</v>
      </c>
    </row>
    <row r="26" spans="2:13" x14ac:dyDescent="0.3">
      <c r="G26" t="s">
        <v>77</v>
      </c>
      <c r="J26" s="10"/>
      <c r="K26" s="4"/>
      <c r="M26" s="8">
        <v>100000</v>
      </c>
    </row>
    <row r="27" spans="2:13" x14ac:dyDescent="0.3">
      <c r="G27" t="s">
        <v>75</v>
      </c>
      <c r="H27">
        <v>200</v>
      </c>
      <c r="I27" s="41">
        <v>50</v>
      </c>
      <c r="J27" s="61">
        <v>7.4999999999999997E-2</v>
      </c>
      <c r="K27" s="4">
        <f>'Income Statement'!F7*(1-0.18)*0.1</f>
        <v>107.78531820000003</v>
      </c>
      <c r="M27" s="8">
        <f>H27*I27*J27*K27</f>
        <v>80838.988650000028</v>
      </c>
    </row>
    <row r="28" spans="2:13" ht="15.6" x14ac:dyDescent="0.3">
      <c r="B28" s="67" t="s">
        <v>27</v>
      </c>
      <c r="C28" s="68"/>
      <c r="D28" s="68"/>
      <c r="E28" s="69"/>
      <c r="G28" t="s">
        <v>34</v>
      </c>
      <c r="M28" s="8">
        <v>55224</v>
      </c>
    </row>
    <row r="29" spans="2:13" ht="15.6" x14ac:dyDescent="0.3">
      <c r="B29" s="57"/>
      <c r="C29" s="57"/>
      <c r="D29" s="57"/>
      <c r="E29" s="57"/>
      <c r="G29" t="s">
        <v>74</v>
      </c>
      <c r="M29" s="8">
        <f>18000*12</f>
        <v>216000</v>
      </c>
    </row>
    <row r="30" spans="2:13" ht="15" thickBot="1" x14ac:dyDescent="0.35">
      <c r="G30" s="2" t="s">
        <v>37</v>
      </c>
      <c r="H30" s="2"/>
      <c r="I30" s="42"/>
      <c r="J30" s="2"/>
      <c r="K30" s="2"/>
      <c r="L30" s="2"/>
      <c r="M30" s="9">
        <v>120000</v>
      </c>
    </row>
    <row r="31" spans="2:13" x14ac:dyDescent="0.3">
      <c r="L31" s="59" t="s">
        <v>45</v>
      </c>
      <c r="M31" s="60">
        <f>SUM(M25:M30)</f>
        <v>592062.98864999996</v>
      </c>
    </row>
  </sheetData>
  <mergeCells count="4">
    <mergeCell ref="B4:E4"/>
    <mergeCell ref="B19:E19"/>
    <mergeCell ref="D2:J2"/>
    <mergeCell ref="B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Assumptions</vt:lpstr>
      <vt:lpstr>Income Statement</vt:lpstr>
      <vt:lpstr>Cloud Services</vt:lpstr>
      <vt:lpstr>Marketing</vt:lpstr>
      <vt:lpstr>'Income Statement'!_Toc73042116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Ronak Vipul Shah</cp:lastModifiedBy>
  <dcterms:created xsi:type="dcterms:W3CDTF">2021-06-02T11:43:49Z</dcterms:created>
  <dcterms:modified xsi:type="dcterms:W3CDTF">2024-12-11T15:52:48Z</dcterms:modified>
</cp:coreProperties>
</file>