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3cc1ef93e543b047/Desktop/Investment Analysis Project/"/>
    </mc:Choice>
  </mc:AlternateContent>
  <xr:revisionPtr revIDLastSave="1021" documentId="8_{8ADDBC8C-33DA-4F04-9C9D-405D938541A6}" xr6:coauthVersionLast="47" xr6:coauthVersionMax="47" xr10:uidLastSave="{2C60C25B-BFEC-456A-B6FD-4FF7CF2EC2EB}"/>
  <bookViews>
    <workbookView xWindow="-108" yWindow="-108" windowWidth="23256" windowHeight="13896" activeTab="1" xr2:uid="{25A8CB08-7197-4CAD-A803-02882466782B}"/>
  </bookViews>
  <sheets>
    <sheet name="Pivot Tables" sheetId="6" r:id="rId1"/>
    <sheet name="Financial Data" sheetId="1" r:id="rId2"/>
    <sheet name="Dashbourd " sheetId="9" r:id="rId3"/>
  </sheets>
  <definedNames>
    <definedName name="_xlnm._FilterDatabase" localSheetId="1" hidden="1">'Financial Data'!$A$1:$N$78</definedName>
    <definedName name="Slicer_Investment_Mode">#N/A</definedName>
    <definedName name="Slicer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 i="1" l="1"/>
  <c r="R7" i="1"/>
  <c r="R5" i="1"/>
  <c r="R4" i="1"/>
  <c r="R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2" i="1"/>
  <c r="N2"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2" i="1"/>
  <c r="R6" i="1" l="1"/>
  <c r="R9" i="1"/>
</calcChain>
</file>

<file path=xl/sharedStrings.xml><?xml version="1.0" encoding="utf-8"?>
<sst xmlns="http://schemas.openxmlformats.org/spreadsheetml/2006/main" count="309" uniqueCount="121">
  <si>
    <t>Fund Name</t>
  </si>
  <si>
    <t>Type</t>
  </si>
  <si>
    <t>Investment Mode</t>
  </si>
  <si>
    <t>Start Date</t>
  </si>
  <si>
    <t>Tenure (Months)</t>
  </si>
  <si>
    <t>Invested Amount (₹)</t>
  </si>
  <si>
    <t>NAV at Purchase</t>
  </si>
  <si>
    <t>Units Purchased</t>
  </si>
  <si>
    <t>Current NAV</t>
  </si>
  <si>
    <t>Current Value (₹)</t>
  </si>
  <si>
    <t>Return %</t>
  </si>
  <si>
    <t>Axis Bluechip Fund</t>
  </si>
  <si>
    <t>Equity</t>
  </si>
  <si>
    <t>SIP</t>
  </si>
  <si>
    <t>Kotak Emerging Equity Fund</t>
  </si>
  <si>
    <t>SBI Equity Hybrid Fund</t>
  </si>
  <si>
    <t>Hybrid</t>
  </si>
  <si>
    <t>HDFC Top 100 Fund</t>
  </si>
  <si>
    <t>Lump Sum</t>
  </si>
  <si>
    <t>ICICI Prudential Value Discovery Fund</t>
  </si>
  <si>
    <t>Mirae Asset Large Cap Fund</t>
  </si>
  <si>
    <t>Nippon India Small Cap Fund</t>
  </si>
  <si>
    <t>Parag Parikh Long Term Equity Fund</t>
  </si>
  <si>
    <t>Motilal Oswal Midcap 30 Fund</t>
  </si>
  <si>
    <t>Franklin India Prima Fund</t>
  </si>
  <si>
    <t>Aditya Birla Sun Life Frontline Equity Fund</t>
  </si>
  <si>
    <t>DSP Midcap Fund</t>
  </si>
  <si>
    <t>Canara Robeco Tax Saver Fund</t>
  </si>
  <si>
    <t>ELSS</t>
  </si>
  <si>
    <t>UTI Nifty Fund</t>
  </si>
  <si>
    <t>Index Fund</t>
  </si>
  <si>
    <t>Reliance Growth Fund</t>
  </si>
  <si>
    <t>Tata Digital India Fund</t>
  </si>
  <si>
    <t>L&amp;T Emerging Businesses Fund</t>
  </si>
  <si>
    <t>Invesco India Growth Opportunities Fund</t>
  </si>
  <si>
    <t>Sundaram Select Midcap Fund</t>
  </si>
  <si>
    <t>SBI Small Cap Fund</t>
  </si>
  <si>
    <t>HDFC Mid-Cap Opportunities Fund</t>
  </si>
  <si>
    <t>Axis Long Term Equity Fund</t>
  </si>
  <si>
    <t>Kotak Standard Multicap Fund</t>
  </si>
  <si>
    <t>SBI Technology Opportunities Fund</t>
  </si>
  <si>
    <t>ICICI Prudential Bluechip Fund</t>
  </si>
  <si>
    <t>Mirae Asset Tax Saver Fund</t>
  </si>
  <si>
    <t>Nippon India Growth Fund</t>
  </si>
  <si>
    <t>Franklin India Focused Equity Fund</t>
  </si>
  <si>
    <t>Aditya Birla Sun Life Pure Value Fund</t>
  </si>
  <si>
    <t>DSP Small Cap Fund</t>
  </si>
  <si>
    <t>SBI Contra Fund</t>
  </si>
  <si>
    <t>HDFC Small Cap Fund</t>
  </si>
  <si>
    <t>Axis Focused 25 Fund</t>
  </si>
  <si>
    <t>ICICI Prudential Technology Fund</t>
  </si>
  <si>
    <t>Mirae Asset Hybrid Equity Fund</t>
  </si>
  <si>
    <t>Nippon India Multi Cap Fund</t>
  </si>
  <si>
    <t>Parag Parikh Conservative Hybrid Fund</t>
  </si>
  <si>
    <t>Motilal Oswal Nasdaq 100 Fund</t>
  </si>
  <si>
    <t>Franklin India Smaller Companies Fund</t>
  </si>
  <si>
    <t>Aditya Birla Sun Life Dividend Yield Fund</t>
  </si>
  <si>
    <t>DSP Equity Fund</t>
  </si>
  <si>
    <t>Kotak Flexicap Fund</t>
  </si>
  <si>
    <t>SBI Magnum Midcap Fund</t>
  </si>
  <si>
    <t>HDFC Balanced Advantage Fund</t>
  </si>
  <si>
    <t>Axis Midcap Fund</t>
  </si>
  <si>
    <t>ICICI Prudential Equity &amp; Debt Fund</t>
  </si>
  <si>
    <t>Mirae Asset Emerging Bluechip Fund</t>
  </si>
  <si>
    <t>Nippon India Power &amp; Infra Fund</t>
  </si>
  <si>
    <t>Tata Large Cap Fund</t>
  </si>
  <si>
    <t>L&amp;T India Value Fund</t>
  </si>
  <si>
    <t>Invesco India Contra Fund</t>
  </si>
  <si>
    <t>Sundaram Large and Mid Cap Fund</t>
  </si>
  <si>
    <t>SBI Banking &amp; PSU Debt Fund</t>
  </si>
  <si>
    <t>Debt</t>
  </si>
  <si>
    <t>HDFC Corporate Bond Fund</t>
  </si>
  <si>
    <t>Axis Treasury Advantage Fund</t>
  </si>
  <si>
    <t>Kotak Bond Fund</t>
  </si>
  <si>
    <t>SBI Magnum Gilt Fund</t>
  </si>
  <si>
    <t>ICICI Prudential All Seasons Bond Fund</t>
  </si>
  <si>
    <t>Mirae Asset Short Term Fund</t>
  </si>
  <si>
    <t>Nippon India Liquid Fund</t>
  </si>
  <si>
    <t>Franklin India Ultra Short Bond Fund</t>
  </si>
  <si>
    <t>Aditya Birla Sun Life Money Manager Fund</t>
  </si>
  <si>
    <t>DSP BlackRock Strategic Bond Fund</t>
  </si>
  <si>
    <t>Kotak Savings Fund</t>
  </si>
  <si>
    <t>SBI Magnum Income Fund</t>
  </si>
  <si>
    <t>HDFC Medium Term Debt Fund</t>
  </si>
  <si>
    <t>Axis Dynamic Bond Fund</t>
  </si>
  <si>
    <t>ICICI Prudential Medium Term Bond Fund</t>
  </si>
  <si>
    <t>Mirae Asset Banking &amp; PSU Debt Fund</t>
  </si>
  <si>
    <t>Nippon India Income Fund</t>
  </si>
  <si>
    <t>Tata Treasury Manager Fund</t>
  </si>
  <si>
    <t>L&amp;T Triple Ace Bond Fund</t>
  </si>
  <si>
    <t>Invesco India Treasury Advantage Fund</t>
  </si>
  <si>
    <t>Sundaram Short Term Credit Risk Fund</t>
  </si>
  <si>
    <t>SBI Magnum Constant Maturity Fund</t>
  </si>
  <si>
    <t>HDFC Floating Rate Income Fund</t>
  </si>
  <si>
    <t>Absolute Gain (₹)</t>
  </si>
  <si>
    <t>Investment Age (In Months)</t>
  </si>
  <si>
    <t>Annualized Return(%)</t>
  </si>
  <si>
    <t>Row Labels</t>
  </si>
  <si>
    <t>Grand Total</t>
  </si>
  <si>
    <t>Sum of Absolute Gain (₹)</t>
  </si>
  <si>
    <t>Sum of Annualized Return(%)</t>
  </si>
  <si>
    <t>Sum of Invested Amount (₹)</t>
  </si>
  <si>
    <t>Average of Annualized Return(%)</t>
  </si>
  <si>
    <t>2019</t>
  </si>
  <si>
    <t>2020</t>
  </si>
  <si>
    <t>2021</t>
  </si>
  <si>
    <t>2022</t>
  </si>
  <si>
    <t>Year</t>
  </si>
  <si>
    <t>Summary Table</t>
  </si>
  <si>
    <t>Total Number of Investments</t>
  </si>
  <si>
    <t>Total Invested Amount (₹)</t>
  </si>
  <si>
    <t>Total Current Value (₹)</t>
  </si>
  <si>
    <t>Total Profit / Gain (₹)</t>
  </si>
  <si>
    <t>Average NAV at Purchase</t>
  </si>
  <si>
    <t>Average Current NAV</t>
  </si>
  <si>
    <t>Average Tenure (Months)</t>
  </si>
  <si>
    <t>Average Annual Return (%)</t>
  </si>
  <si>
    <t>Count of Fund Name</t>
  </si>
  <si>
    <t>Count of Investment</t>
  </si>
  <si>
    <t>Investment By Type</t>
  </si>
  <si>
    <t>Investmeny by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</si>
</sst>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44" formatCode="_ &quot;₹&quot;\ * #,##0.00_ ;_ &quot;₹&quot;\ * \-#,##0.00_ ;_ &quot;₹&quot;\ * &quot;-&quot;??_ ;_ @_ "/>
  </numFmts>
  <fonts count="3" x14ac:knownFonts="1">
    <font>
      <sz val="11"/>
      <color theme="1"/>
      <name val="Aptos Narrow"/>
      <family val="2"/>
      <scheme val="minor"/>
    </font>
    <font>
      <b/>
      <sz val="11"/>
      <color theme="1"/>
      <name val="Aptos Narrow"/>
      <family val="2"/>
      <scheme val="minor"/>
    </font>
    <font>
      <b/>
      <sz val="18"/>
      <color theme="1"/>
      <name val="Aptos Narrow"/>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6" fontId="0" fillId="0" borderId="0" xfId="0" applyNumberFormat="1" applyAlignment="1">
      <alignment vertical="center" wrapText="1"/>
    </xf>
    <xf numFmtId="10" fontId="0" fillId="0" borderId="0" xfId="0" applyNumberFormat="1" applyAlignment="1">
      <alignment vertical="center" wrapText="1"/>
    </xf>
    <xf numFmtId="14" fontId="1" fillId="0" borderId="0" xfId="0" applyNumberFormat="1" applyFont="1" applyAlignment="1">
      <alignment horizontal="center" vertical="center" wrapText="1"/>
    </xf>
    <xf numFmtId="14" fontId="0" fillId="0" borderId="0" xfId="0" applyNumberFormat="1"/>
    <xf numFmtId="2" fontId="1" fillId="0" borderId="0" xfId="0" applyNumberFormat="1" applyFont="1" applyAlignment="1">
      <alignment horizontal="center" vertical="center" wrapText="1"/>
    </xf>
    <xf numFmtId="2" fontId="0" fillId="0" borderId="0" xfId="0" applyNumberFormat="1" applyAlignment="1">
      <alignment vertical="center" wrapText="1"/>
    </xf>
    <xf numFmtId="2" fontId="0" fillId="0" borderId="0" xfId="0" applyNumberFormat="1"/>
    <xf numFmtId="10" fontId="1" fillId="0" borderId="0" xfId="0" applyNumberFormat="1" applyFont="1" applyAlignment="1">
      <alignment horizontal="center" vertical="center" wrapText="1"/>
    </xf>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applyAlignment="1">
      <alignment horizontal="center" vertical="center"/>
    </xf>
    <xf numFmtId="0" fontId="0" fillId="3" borderId="0" xfId="0" applyFill="1" applyAlignment="1">
      <alignment horizontal="center"/>
    </xf>
    <xf numFmtId="44" fontId="1" fillId="0" borderId="0" xfId="0" applyNumberFormat="1" applyFont="1" applyAlignment="1">
      <alignment horizontal="center" vertical="center" wrapText="1"/>
    </xf>
    <xf numFmtId="44" fontId="0" fillId="0" borderId="0" xfId="0" applyNumberFormat="1" applyAlignment="1">
      <alignment vertical="center" wrapText="1"/>
    </xf>
    <xf numFmtId="44" fontId="0" fillId="0" borderId="0" xfId="0" applyNumberFormat="1"/>
  </cellXfs>
  <cellStyles count="1">
    <cellStyle name="Normal" xfId="0" builtinId="0"/>
  </cellStyles>
  <dxfs count="15">
    <dxf>
      <numFmt numFmtId="34" formatCode="_ &quot;₹&quot;\ * #,##0.00_ ;_ &quot;₹&quot;\ * \-#,##0.00_ ;_ &quot;₹&quot;\ * &quot;-&quot;??_ ;_ @_ "/>
    </dxf>
    <dxf>
      <numFmt numFmtId="2" formatCode="0.00"/>
    </dxf>
    <dxf>
      <alignment horizontal="general" vertical="center" textRotation="0" wrapText="1" indent="0" justifyLastLine="0" shrinkToFit="0" readingOrder="0"/>
    </dxf>
    <dxf>
      <numFmt numFmtId="34" formatCode="_ &quot;₹&quot;\ * #,##0.00_ ;_ &quot;₹&quot;\ * \-#,##0.00_ ;_ &quot;₹&quot;\ * &quot;-&quot;??_ ;_ @_ "/>
      <alignment horizontal="general" vertical="center" textRotation="0" wrapText="1" indent="0" justifyLastLine="0" shrinkToFit="0" readingOrder="0"/>
    </dxf>
    <dxf>
      <alignment horizontal="general" vertical="center" textRotation="0" wrapText="1" indent="0" justifyLastLine="0" shrinkToFit="0" readingOrder="0"/>
    </dxf>
    <dxf>
      <numFmt numFmtId="34" formatCode="_ &quot;₹&quot;\ * #,##0.00_ ;_ &quot;₹&quot;\ * \-#,##0.00_ ;_ &quot;₹&quot;\ * &quot;-&quot;??_ ;_ @_ "/>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numFmt numFmtId="34" formatCode="_ &quot;₹&quot;\ * #,##0.00_ ;_ &quot;₹&quot;\ * \-#,##0.00_ ;_ &quot;₹&quot;\ * &quot;-&quot;??_ ;_ @_ "/>
      <alignment horizontal="general" vertical="center" textRotation="0" wrapText="1" indent="0" justifyLastLine="0" shrinkToFit="0" readingOrder="0"/>
    </dxf>
    <dxf>
      <numFmt numFmtId="34" formatCode="_ &quot;₹&quot;\ * #,##0.00_ ;_ &quot;₹&quot;\ * \-#,##0.00_ ;_ &quot;₹&quot;\ * &quot;-&quot;??_ ;_ @_ "/>
      <alignment horizontal="general" vertical="center" textRotation="0" wrapText="1" indent="0" justifyLastLine="0" shrinkToFit="0" readingOrder="0"/>
    </dxf>
    <dxf>
      <numFmt numFmtId="2" formatCode="0.00"/>
    </dxf>
    <dxf>
      <numFmt numFmtId="14" formatCode="0.0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Invested Amount by Type</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8C-497B-B79A-EFD5542B86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8C-497B-B79A-EFD5542B86B9}"/>
              </c:ext>
            </c:extLst>
          </c:dPt>
          <c:cat>
            <c:strRef>
              <c:f>'Pivot Tables'!$A$17:$A$19</c:f>
              <c:strCache>
                <c:ptCount val="2"/>
                <c:pt idx="0">
                  <c:v>Lump Sum</c:v>
                </c:pt>
                <c:pt idx="1">
                  <c:v>SIP</c:v>
                </c:pt>
              </c:strCache>
            </c:strRef>
          </c:cat>
          <c:val>
            <c:numRef>
              <c:f>'Pivot Tables'!$B$17:$B$19</c:f>
              <c:numCache>
                <c:formatCode>0.00</c:formatCode>
                <c:ptCount val="2"/>
                <c:pt idx="0">
                  <c:v>1622000</c:v>
                </c:pt>
                <c:pt idx="1">
                  <c:v>8143000</c:v>
                </c:pt>
              </c:numCache>
            </c:numRef>
          </c:val>
          <c:extLst>
            <c:ext xmlns:c16="http://schemas.microsoft.com/office/drawing/2014/chart" uri="{C3380CC4-5D6E-409C-BE32-E72D297353CC}">
              <c16:uniqueId val="{00000004-9E8C-497B-B79A-EFD5542B86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Return by Investment Mode </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cat>
            <c:strRef>
              <c:f>'Pivot Tables'!$A$11:$A$12</c:f>
              <c:strCache>
                <c:ptCount val="2"/>
                <c:pt idx="0">
                  <c:v>Lump Sum</c:v>
                </c:pt>
                <c:pt idx="1">
                  <c:v>SIP</c:v>
                </c:pt>
              </c:strCache>
            </c:strRef>
          </c:cat>
          <c:val>
            <c:numRef>
              <c:f>'Pivot Tables'!$B$11:$B$12</c:f>
              <c:numCache>
                <c:formatCode>0.00%</c:formatCode>
                <c:ptCount val="2"/>
                <c:pt idx="0">
                  <c:v>2.4749871455981204E-2</c:v>
                </c:pt>
                <c:pt idx="1">
                  <c:v>3.2115863543579967E-2</c:v>
                </c:pt>
              </c:numCache>
            </c:numRef>
          </c:val>
          <c:extLst>
            <c:ext xmlns:c16="http://schemas.microsoft.com/office/drawing/2014/chart" uri="{C3380CC4-5D6E-409C-BE32-E72D297353CC}">
              <c16:uniqueId val="{00000004-8F7E-40E1-95A2-3F5B79035F18}"/>
            </c:ext>
          </c:extLst>
        </c:ser>
        <c:dLbls>
          <c:showLegendKey val="0"/>
          <c:showVal val="0"/>
          <c:showCatName val="0"/>
          <c:showSerName val="0"/>
          <c:showPercent val="0"/>
          <c:showBubbleSize val="0"/>
        </c:dLbls>
        <c:gapWidth val="219"/>
        <c:overlap val="-27"/>
        <c:axId val="1870313200"/>
        <c:axId val="1870318000"/>
      </c:barChart>
      <c:catAx>
        <c:axId val="18703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0318000"/>
        <c:crosses val="autoZero"/>
        <c:auto val="1"/>
        <c:lblAlgn val="ctr"/>
        <c:lblOffset val="100"/>
        <c:noMultiLvlLbl val="0"/>
      </c:catAx>
      <c:valAx>
        <c:axId val="1870318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031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10 Funds By Absolute Gain</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Tables'!$E$4:$E$13</c:f>
              <c:strCache>
                <c:ptCount val="10"/>
                <c:pt idx="0">
                  <c:v>DSP Midcap Fund</c:v>
                </c:pt>
                <c:pt idx="1">
                  <c:v>HDFC Top 100 Fund</c:v>
                </c:pt>
                <c:pt idx="2">
                  <c:v>Nippon India Small Cap Fund</c:v>
                </c:pt>
                <c:pt idx="3">
                  <c:v>SBI Technology Opportunities Fund</c:v>
                </c:pt>
                <c:pt idx="4">
                  <c:v>HDFC Small Cap Fund</c:v>
                </c:pt>
                <c:pt idx="5">
                  <c:v>Franklin India Smaller Companies Fund</c:v>
                </c:pt>
                <c:pt idx="6">
                  <c:v>Axis Midcap Fund</c:v>
                </c:pt>
                <c:pt idx="7">
                  <c:v>Sundaram Large and Mid Cap Fund</c:v>
                </c:pt>
                <c:pt idx="8">
                  <c:v>ICICI Prudential Value Discovery Fund</c:v>
                </c:pt>
                <c:pt idx="9">
                  <c:v>Invesco India Growth Opportunities Fund</c:v>
                </c:pt>
              </c:strCache>
            </c:strRef>
          </c:cat>
          <c:val>
            <c:numRef>
              <c:f>'Pivot Tables'!$F$4:$F$13</c:f>
              <c:numCache>
                <c:formatCode>General</c:formatCode>
                <c:ptCount val="10"/>
                <c:pt idx="0">
                  <c:v>108407</c:v>
                </c:pt>
                <c:pt idx="1">
                  <c:v>63171</c:v>
                </c:pt>
                <c:pt idx="2">
                  <c:v>58932</c:v>
                </c:pt>
                <c:pt idx="3">
                  <c:v>56692</c:v>
                </c:pt>
                <c:pt idx="4">
                  <c:v>54278</c:v>
                </c:pt>
                <c:pt idx="5">
                  <c:v>50903</c:v>
                </c:pt>
                <c:pt idx="6">
                  <c:v>47013</c:v>
                </c:pt>
                <c:pt idx="7">
                  <c:v>46064</c:v>
                </c:pt>
                <c:pt idx="8">
                  <c:v>45249</c:v>
                </c:pt>
                <c:pt idx="9">
                  <c:v>41639</c:v>
                </c:pt>
              </c:numCache>
            </c:numRef>
          </c:val>
          <c:extLst>
            <c:ext xmlns:c16="http://schemas.microsoft.com/office/drawing/2014/chart" uri="{C3380CC4-5D6E-409C-BE32-E72D297353CC}">
              <c16:uniqueId val="{00000005-24DF-4621-9DF7-12C71ECB8B03}"/>
            </c:ext>
          </c:extLst>
        </c:ser>
        <c:dLbls>
          <c:showLegendKey val="0"/>
          <c:showVal val="0"/>
          <c:showCatName val="0"/>
          <c:showSerName val="0"/>
          <c:showPercent val="0"/>
          <c:showBubbleSize val="0"/>
        </c:dLbls>
        <c:gapWidth val="182"/>
        <c:axId val="1831320976"/>
        <c:axId val="1844116160"/>
      </c:barChart>
      <c:catAx>
        <c:axId val="183132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4116160"/>
        <c:crosses val="autoZero"/>
        <c:auto val="1"/>
        <c:lblAlgn val="ctr"/>
        <c:lblOffset val="100"/>
        <c:noMultiLvlLbl val="0"/>
      </c:catAx>
      <c:valAx>
        <c:axId val="184411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3132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Annual Return by Start Year </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Tables'!$A$4:$A$7</c:f>
              <c:strCache>
                <c:ptCount val="4"/>
                <c:pt idx="0">
                  <c:v>2019</c:v>
                </c:pt>
                <c:pt idx="1">
                  <c:v>2020</c:v>
                </c:pt>
                <c:pt idx="2">
                  <c:v>2021</c:v>
                </c:pt>
                <c:pt idx="3">
                  <c:v>2022</c:v>
                </c:pt>
              </c:strCache>
            </c:strRef>
          </c:cat>
          <c:val>
            <c:numRef>
              <c:f>'Pivot Tables'!$B$4:$B$7</c:f>
              <c:numCache>
                <c:formatCode>0.00%</c:formatCode>
                <c:ptCount val="4"/>
                <c:pt idx="0">
                  <c:v>4.4859059279659871E-2</c:v>
                </c:pt>
                <c:pt idx="1">
                  <c:v>2.997852345102878E-2</c:v>
                </c:pt>
                <c:pt idx="2">
                  <c:v>2.7590852957354594E-2</c:v>
                </c:pt>
                <c:pt idx="3">
                  <c:v>2.3842981295860075E-2</c:v>
                </c:pt>
              </c:numCache>
            </c:numRef>
          </c:val>
          <c:smooth val="0"/>
          <c:extLst>
            <c:ext xmlns:c16="http://schemas.microsoft.com/office/drawing/2014/chart" uri="{C3380CC4-5D6E-409C-BE32-E72D297353CC}">
              <c16:uniqueId val="{00000004-62EC-4974-B8EC-84DC0EADD7B7}"/>
            </c:ext>
          </c:extLst>
        </c:ser>
        <c:dLbls>
          <c:showLegendKey val="0"/>
          <c:showVal val="0"/>
          <c:showCatName val="0"/>
          <c:showSerName val="0"/>
          <c:showPercent val="0"/>
          <c:showBubbleSize val="0"/>
        </c:dLbls>
        <c:smooth val="0"/>
        <c:axId val="1863655040"/>
        <c:axId val="1863656000"/>
      </c:lineChart>
      <c:catAx>
        <c:axId val="18636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63656000"/>
        <c:crosses val="autoZero"/>
        <c:auto val="1"/>
        <c:lblAlgn val="ctr"/>
        <c:lblOffset val="100"/>
        <c:noMultiLvlLbl val="0"/>
      </c:catAx>
      <c:valAx>
        <c:axId val="1863656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6365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Funds by Annual Return</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54012849289547E-2"/>
          <c:y val="0.17233736551320933"/>
          <c:w val="0.89018467411782154"/>
          <c:h val="0.66920283134321967"/>
        </c:manualLayout>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cat>
            <c:strRef>
              <c:f>'Pivot Tables'!$I$4:$I$8</c:f>
              <c:strCache>
                <c:ptCount val="5"/>
                <c:pt idx="0">
                  <c:v>DSP Midcap Fund</c:v>
                </c:pt>
                <c:pt idx="1">
                  <c:v>HDFC Top 100 Fund</c:v>
                </c:pt>
                <c:pt idx="2">
                  <c:v>Franklin India Prima Fund</c:v>
                </c:pt>
                <c:pt idx="3">
                  <c:v>Motilal Oswal Midcap 30 Fund</c:v>
                </c:pt>
                <c:pt idx="4">
                  <c:v>HDFC Mid-Cap Opportunities Fund</c:v>
                </c:pt>
              </c:strCache>
            </c:strRef>
          </c:cat>
          <c:val>
            <c:numRef>
              <c:f>'Pivot Tables'!$J$4:$J$8</c:f>
              <c:numCache>
                <c:formatCode>0.00%</c:formatCode>
                <c:ptCount val="5"/>
                <c:pt idx="0">
                  <c:v>6.1328126027078156E-2</c:v>
                </c:pt>
                <c:pt idx="1">
                  <c:v>6.1201315652224197E-2</c:v>
                </c:pt>
                <c:pt idx="2">
                  <c:v>5.9743049337230847E-2</c:v>
                </c:pt>
                <c:pt idx="3">
                  <c:v>5.9443119293955293E-2</c:v>
                </c:pt>
                <c:pt idx="4">
                  <c:v>5.7150468650648101E-2</c:v>
                </c:pt>
              </c:numCache>
            </c:numRef>
          </c:val>
          <c:extLst>
            <c:ext xmlns:c16="http://schemas.microsoft.com/office/drawing/2014/chart" uri="{C3380CC4-5D6E-409C-BE32-E72D297353CC}">
              <c16:uniqueId val="{00000003-390F-405C-BE70-5F720C3E1889}"/>
            </c:ext>
          </c:extLst>
        </c:ser>
        <c:dLbls>
          <c:showLegendKey val="0"/>
          <c:showVal val="0"/>
          <c:showCatName val="0"/>
          <c:showSerName val="0"/>
          <c:showPercent val="0"/>
          <c:showBubbleSize val="0"/>
        </c:dLbls>
        <c:gapWidth val="182"/>
        <c:axId val="1736245696"/>
        <c:axId val="1736246176"/>
      </c:barChart>
      <c:catAx>
        <c:axId val="17362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36246176"/>
        <c:crosses val="autoZero"/>
        <c:auto val="1"/>
        <c:lblAlgn val="ctr"/>
        <c:lblOffset val="100"/>
        <c:noMultiLvlLbl val="0"/>
      </c:catAx>
      <c:valAx>
        <c:axId val="173624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3624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Dashbourd.xlsx]Pivot Tables!PivotTable1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Avg Return by Fund Type </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Tables'!$F$16</c:f>
              <c:strCache>
                <c:ptCount val="1"/>
                <c:pt idx="0">
                  <c:v>Total</c:v>
                </c:pt>
              </c:strCache>
            </c:strRef>
          </c:tx>
          <c:spPr>
            <a:solidFill>
              <a:schemeClr val="accent1"/>
            </a:solidFill>
            <a:ln>
              <a:noFill/>
            </a:ln>
            <a:effectLst/>
          </c:spPr>
          <c:invertIfNegative val="0"/>
          <c:cat>
            <c:strRef>
              <c:f>'Pivot Tables'!$E$17:$E$21</c:f>
              <c:strCache>
                <c:ptCount val="5"/>
                <c:pt idx="0">
                  <c:v>Debt</c:v>
                </c:pt>
                <c:pt idx="1">
                  <c:v>ELSS</c:v>
                </c:pt>
                <c:pt idx="2">
                  <c:v>Equity</c:v>
                </c:pt>
                <c:pt idx="3">
                  <c:v>Hybrid</c:v>
                </c:pt>
                <c:pt idx="4">
                  <c:v>Index Fund</c:v>
                </c:pt>
              </c:strCache>
            </c:strRef>
          </c:cat>
          <c:val>
            <c:numRef>
              <c:f>'Pivot Tables'!$F$17:$F$21</c:f>
              <c:numCache>
                <c:formatCode>0.00%</c:formatCode>
                <c:ptCount val="5"/>
                <c:pt idx="0">
                  <c:v>1.3076520775612582E-2</c:v>
                </c:pt>
                <c:pt idx="1">
                  <c:v>3.4462738501943146E-2</c:v>
                </c:pt>
                <c:pt idx="2">
                  <c:v>3.8554286137181669E-2</c:v>
                </c:pt>
                <c:pt idx="3">
                  <c:v>3.8948780474465573E-2</c:v>
                </c:pt>
                <c:pt idx="4">
                  <c:v>4.6708412925224652E-2</c:v>
                </c:pt>
              </c:numCache>
            </c:numRef>
          </c:val>
          <c:extLst>
            <c:ext xmlns:c16="http://schemas.microsoft.com/office/drawing/2014/chart" uri="{C3380CC4-5D6E-409C-BE32-E72D297353CC}">
              <c16:uniqueId val="{00000004-0107-48C6-876E-C1DC362EA94C}"/>
            </c:ext>
          </c:extLst>
        </c:ser>
        <c:dLbls>
          <c:showLegendKey val="0"/>
          <c:showVal val="0"/>
          <c:showCatName val="0"/>
          <c:showSerName val="0"/>
          <c:showPercent val="0"/>
          <c:showBubbleSize val="0"/>
        </c:dLbls>
        <c:gapWidth val="182"/>
        <c:axId val="1841398240"/>
        <c:axId val="1841398720"/>
      </c:barChart>
      <c:catAx>
        <c:axId val="184139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1398720"/>
        <c:crosses val="autoZero"/>
        <c:auto val="1"/>
        <c:lblAlgn val="ctr"/>
        <c:lblOffset val="100"/>
        <c:noMultiLvlLbl val="0"/>
      </c:catAx>
      <c:valAx>
        <c:axId val="1841398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413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58193</xdr:colOff>
      <xdr:row>13</xdr:row>
      <xdr:rowOff>96240</xdr:rowOff>
    </xdr:from>
    <xdr:to>
      <xdr:col>7</xdr:col>
      <xdr:colOff>362993</xdr:colOff>
      <xdr:row>28</xdr:row>
      <xdr:rowOff>96240</xdr:rowOff>
    </xdr:to>
    <xdr:graphicFrame macro="">
      <xdr:nvGraphicFramePr>
        <xdr:cNvPr id="2" name="Chart 1">
          <a:extLst>
            <a:ext uri="{FF2B5EF4-FFF2-40B4-BE49-F238E27FC236}">
              <a16:creationId xmlns:a16="http://schemas.microsoft.com/office/drawing/2014/main" id="{CF399581-7617-4D87-8F46-FB3A4121E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5009</xdr:rowOff>
    </xdr:from>
    <xdr:to>
      <xdr:col>6</xdr:col>
      <xdr:colOff>275897</xdr:colOff>
      <xdr:row>50</xdr:row>
      <xdr:rowOff>5011</xdr:rowOff>
    </xdr:to>
    <xdr:graphicFrame macro="">
      <xdr:nvGraphicFramePr>
        <xdr:cNvPr id="3" name="Chart 2">
          <a:extLst>
            <a:ext uri="{FF2B5EF4-FFF2-40B4-BE49-F238E27FC236}">
              <a16:creationId xmlns:a16="http://schemas.microsoft.com/office/drawing/2014/main" id="{4C064209-8143-4855-A93C-8214250EA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470019</xdr:colOff>
      <xdr:row>13</xdr:row>
      <xdr:rowOff>112750</xdr:rowOff>
    </xdr:from>
    <xdr:to>
      <xdr:col>23</xdr:col>
      <xdr:colOff>202895</xdr:colOff>
      <xdr:row>28</xdr:row>
      <xdr:rowOff>104285</xdr:rowOff>
    </xdr:to>
    <xdr:graphicFrame macro="">
      <xdr:nvGraphicFramePr>
        <xdr:cNvPr id="4" name="Chart 3">
          <a:extLst>
            <a:ext uri="{FF2B5EF4-FFF2-40B4-BE49-F238E27FC236}">
              <a16:creationId xmlns:a16="http://schemas.microsoft.com/office/drawing/2014/main" id="{5C6F9A87-1F21-4DE9-9EE6-CB7690931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332952</xdr:colOff>
      <xdr:row>34</xdr:row>
      <xdr:rowOff>173760</xdr:rowOff>
    </xdr:from>
    <xdr:to>
      <xdr:col>14</xdr:col>
      <xdr:colOff>61843</xdr:colOff>
      <xdr:row>49</xdr:row>
      <xdr:rowOff>167794</xdr:rowOff>
    </xdr:to>
    <xdr:graphicFrame macro="">
      <xdr:nvGraphicFramePr>
        <xdr:cNvPr id="5" name="Chart 4">
          <a:extLst>
            <a:ext uri="{FF2B5EF4-FFF2-40B4-BE49-F238E27FC236}">
              <a16:creationId xmlns:a16="http://schemas.microsoft.com/office/drawing/2014/main" id="{9C8B7E03-AE55-4557-AA29-048C0BC2B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120952</xdr:colOff>
      <xdr:row>34</xdr:row>
      <xdr:rowOff>167888</xdr:rowOff>
    </xdr:from>
    <xdr:to>
      <xdr:col>23</xdr:col>
      <xdr:colOff>249621</xdr:colOff>
      <xdr:row>49</xdr:row>
      <xdr:rowOff>167889</xdr:rowOff>
    </xdr:to>
    <xdr:graphicFrame macro="">
      <xdr:nvGraphicFramePr>
        <xdr:cNvPr id="6" name="Chart 5">
          <a:extLst>
            <a:ext uri="{FF2B5EF4-FFF2-40B4-BE49-F238E27FC236}">
              <a16:creationId xmlns:a16="http://schemas.microsoft.com/office/drawing/2014/main" id="{71A3C896-97CE-4CA2-982E-662566FF3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582168</xdr:colOff>
      <xdr:row>13</xdr:row>
      <xdr:rowOff>116751</xdr:rowOff>
    </xdr:from>
    <xdr:to>
      <xdr:col>15</xdr:col>
      <xdr:colOff>302494</xdr:colOff>
      <xdr:row>28</xdr:row>
      <xdr:rowOff>105773</xdr:rowOff>
    </xdr:to>
    <xdr:graphicFrame macro="">
      <xdr:nvGraphicFramePr>
        <xdr:cNvPr id="7" name="Chart 6">
          <a:extLst>
            <a:ext uri="{FF2B5EF4-FFF2-40B4-BE49-F238E27FC236}">
              <a16:creationId xmlns:a16="http://schemas.microsoft.com/office/drawing/2014/main" id="{9302A413-652A-4AC5-A0B1-D34B066AB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86400</xdr:colOff>
      <xdr:row>29</xdr:row>
      <xdr:rowOff>66723</xdr:rowOff>
    </xdr:from>
    <xdr:to>
      <xdr:col>9</xdr:col>
      <xdr:colOff>118242</xdr:colOff>
      <xdr:row>34</xdr:row>
      <xdr:rowOff>65386</xdr:rowOff>
    </xdr:to>
    <mc:AlternateContent xmlns:mc="http://schemas.openxmlformats.org/markup-compatibility/2006" xmlns:a14="http://schemas.microsoft.com/office/drawing/2010/main">
      <mc:Choice Requires="a14">
        <xdr:graphicFrame macro="">
          <xdr:nvGraphicFramePr>
            <xdr:cNvPr id="8" name="Investment Mode">
              <a:extLst>
                <a:ext uri="{FF2B5EF4-FFF2-40B4-BE49-F238E27FC236}">
                  <a16:creationId xmlns:a16="http://schemas.microsoft.com/office/drawing/2014/main" id="{C23D0E52-B8D6-251C-ABF8-D2767FE0B9A5}"/>
                </a:ext>
              </a:extLst>
            </xdr:cNvPr>
            <xdr:cNvGraphicFramePr/>
          </xdr:nvGraphicFramePr>
          <xdr:xfrm>
            <a:off x="0" y="0"/>
            <a:ext cx="0" cy="0"/>
          </xdr:xfrm>
          <a:graphic>
            <a:graphicData uri="http://schemas.microsoft.com/office/drawing/2010/slicer">
              <sle:slicer xmlns:sle="http://schemas.microsoft.com/office/drawing/2010/slicer" name="Investment Mode"/>
            </a:graphicData>
          </a:graphic>
        </xdr:graphicFrame>
      </mc:Choice>
      <mc:Fallback xmlns="">
        <xdr:sp macro="" textlink="">
          <xdr:nvSpPr>
            <xdr:cNvPr id="0" name=""/>
            <xdr:cNvSpPr>
              <a:spLocks noTextEdit="1"/>
            </xdr:cNvSpPr>
          </xdr:nvSpPr>
          <xdr:spPr>
            <a:xfrm>
              <a:off x="86400" y="5328152"/>
              <a:ext cx="5474699" cy="905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236483</xdr:colOff>
      <xdr:row>29</xdr:row>
      <xdr:rowOff>60762</xdr:rowOff>
    </xdr:from>
    <xdr:to>
      <xdr:col>23</xdr:col>
      <xdr:colOff>223346</xdr:colOff>
      <xdr:row>34</xdr:row>
      <xdr:rowOff>53594</xdr:rowOff>
    </xdr:to>
    <mc:AlternateContent xmlns:mc="http://schemas.openxmlformats.org/markup-compatibility/2006" xmlns:a14="http://schemas.microsoft.com/office/drawing/2010/main">
      <mc:Choice Requires="a14">
        <xdr:graphicFrame macro="">
          <xdr:nvGraphicFramePr>
            <xdr:cNvPr id="9" name="Type">
              <a:extLst>
                <a:ext uri="{FF2B5EF4-FFF2-40B4-BE49-F238E27FC236}">
                  <a16:creationId xmlns:a16="http://schemas.microsoft.com/office/drawing/2014/main" id="{510DC0F9-7F9E-E428-DE08-8A8562FE62F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679340" y="5322191"/>
              <a:ext cx="8453530" cy="899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381000</xdr:colOff>
      <xdr:row>6</xdr:row>
      <xdr:rowOff>174242</xdr:rowOff>
    </xdr:from>
    <xdr:to>
      <xdr:col>23</xdr:col>
      <xdr:colOff>183932</xdr:colOff>
      <xdr:row>13</xdr:row>
      <xdr:rowOff>1</xdr:rowOff>
    </xdr:to>
    <xdr:sp macro="" textlink="">
      <xdr:nvSpPr>
        <xdr:cNvPr id="13" name="Rectangle: Rounded Corners 12">
          <a:extLst>
            <a:ext uri="{FF2B5EF4-FFF2-40B4-BE49-F238E27FC236}">
              <a16:creationId xmlns:a16="http://schemas.microsoft.com/office/drawing/2014/main" id="{67C47934-EDE8-45E0-900F-291E31C1BED5}"/>
            </a:ext>
          </a:extLst>
        </xdr:cNvPr>
        <xdr:cNvSpPr/>
      </xdr:nvSpPr>
      <xdr:spPr>
        <a:xfrm>
          <a:off x="10654862" y="1277828"/>
          <a:ext cx="3429001" cy="1113276"/>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bg2">
                  <a:lumMod val="50000"/>
                </a:schemeClr>
              </a:solidFill>
              <a:effectLst/>
              <a:latin typeface="+mn-lt"/>
              <a:ea typeface="+mn-ea"/>
              <a:cs typeface="+mn-cs"/>
            </a:rPr>
            <a:t>AVG Annual Return(%)</a:t>
          </a:r>
          <a:r>
            <a:rPr lang="en-IN" sz="1600" b="1">
              <a:solidFill>
                <a:schemeClr val="bg2">
                  <a:lumMod val="50000"/>
                </a:schemeClr>
              </a:solidFill>
            </a:rPr>
            <a:t> </a:t>
          </a:r>
        </a:p>
        <a:p>
          <a:pPr algn="ctr"/>
          <a:r>
            <a:rPr lang="en-IN" sz="1600" b="1" i="0" u="none" strike="noStrike">
              <a:solidFill>
                <a:schemeClr val="bg2">
                  <a:lumMod val="50000"/>
                </a:schemeClr>
              </a:solidFill>
              <a:effectLst/>
              <a:latin typeface="+mn-lt"/>
              <a:ea typeface="+mn-ea"/>
              <a:cs typeface="+mn-cs"/>
            </a:rPr>
            <a:t>3.06%</a:t>
          </a:r>
          <a:r>
            <a:rPr lang="en-IN" sz="1600" b="1">
              <a:solidFill>
                <a:schemeClr val="bg2">
                  <a:lumMod val="50000"/>
                </a:schemeClr>
              </a:solidFill>
            </a:rPr>
            <a:t> </a:t>
          </a:r>
        </a:p>
      </xdr:txBody>
    </xdr:sp>
    <xdr:clientData/>
  </xdr:twoCellAnchor>
  <xdr:twoCellAnchor>
    <xdr:from>
      <xdr:col>11</xdr:col>
      <xdr:colOff>144517</xdr:colOff>
      <xdr:row>6</xdr:row>
      <xdr:rowOff>157654</xdr:rowOff>
    </xdr:from>
    <xdr:to>
      <xdr:col>16</xdr:col>
      <xdr:colOff>591207</xdr:colOff>
      <xdr:row>12</xdr:row>
      <xdr:rowOff>170793</xdr:rowOff>
    </xdr:to>
    <xdr:sp macro="" textlink="">
      <xdr:nvSpPr>
        <xdr:cNvPr id="14" name="Rectangle: Rounded Corners 13">
          <a:extLst>
            <a:ext uri="{FF2B5EF4-FFF2-40B4-BE49-F238E27FC236}">
              <a16:creationId xmlns:a16="http://schemas.microsoft.com/office/drawing/2014/main" id="{BF5540B2-DA67-4451-8C03-2FFF0C80ADB5}"/>
            </a:ext>
          </a:extLst>
        </xdr:cNvPr>
        <xdr:cNvSpPr/>
      </xdr:nvSpPr>
      <xdr:spPr>
        <a:xfrm>
          <a:off x="6792310" y="1261240"/>
          <a:ext cx="3468414" cy="1116725"/>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bg2">
                  <a:lumMod val="50000"/>
                </a:schemeClr>
              </a:solidFill>
              <a:effectLst/>
              <a:latin typeface="+mn-lt"/>
              <a:ea typeface="+mn-ea"/>
              <a:cs typeface="+mn-cs"/>
            </a:rPr>
            <a:t>Total Profit/Gain</a:t>
          </a:r>
          <a:r>
            <a:rPr lang="en-IN" sz="1600" b="1">
              <a:solidFill>
                <a:schemeClr val="bg2">
                  <a:lumMod val="50000"/>
                </a:schemeClr>
              </a:solidFill>
            </a:rPr>
            <a:t> </a:t>
          </a:r>
          <a:r>
            <a:rPr lang="en-IN" sz="1600" b="1" i="0" u="none" strike="noStrike">
              <a:solidFill>
                <a:schemeClr val="bg2">
                  <a:lumMod val="50000"/>
                </a:schemeClr>
              </a:solidFill>
              <a:effectLst/>
              <a:latin typeface="+mn-lt"/>
              <a:ea typeface="+mn-ea"/>
              <a:cs typeface="+mn-cs"/>
            </a:rPr>
            <a:t> (</a:t>
          </a:r>
          <a:r>
            <a:rPr lang="en-IN" sz="1600" b="1" i="0">
              <a:solidFill>
                <a:schemeClr val="bg2">
                  <a:lumMod val="50000"/>
                </a:schemeClr>
              </a:solidFill>
              <a:effectLst/>
              <a:latin typeface="+mn-lt"/>
              <a:ea typeface="+mn-ea"/>
              <a:cs typeface="+mn-cs"/>
            </a:rPr>
            <a:t>₹)</a:t>
          </a:r>
        </a:p>
        <a:p>
          <a:pPr algn="ctr"/>
          <a:r>
            <a:rPr lang="en-IN" sz="1600" b="1" i="0" u="none" strike="noStrike">
              <a:solidFill>
                <a:schemeClr val="bg2">
                  <a:lumMod val="50000"/>
                </a:schemeClr>
              </a:solidFill>
              <a:effectLst/>
              <a:latin typeface="+mn-lt"/>
              <a:ea typeface="+mn-ea"/>
              <a:cs typeface="+mn-cs"/>
            </a:rPr>
            <a:t>₹   16.28</a:t>
          </a:r>
          <a:r>
            <a:rPr lang="en-IN" sz="1600" b="1" i="0" u="none" strike="noStrike" baseline="0">
              <a:solidFill>
                <a:schemeClr val="bg2">
                  <a:lumMod val="50000"/>
                </a:schemeClr>
              </a:solidFill>
              <a:effectLst/>
              <a:latin typeface="+mn-lt"/>
              <a:ea typeface="+mn-ea"/>
              <a:cs typeface="+mn-cs"/>
            </a:rPr>
            <a:t> L</a:t>
          </a:r>
          <a:endParaRPr lang="en-IN" sz="1600" b="1">
            <a:solidFill>
              <a:schemeClr val="bg2">
                <a:lumMod val="50000"/>
              </a:schemeClr>
            </a:solidFill>
          </a:endParaRPr>
        </a:p>
      </xdr:txBody>
    </xdr:sp>
    <xdr:clientData/>
  </xdr:twoCellAnchor>
  <xdr:twoCellAnchor>
    <xdr:from>
      <xdr:col>0</xdr:col>
      <xdr:colOff>48113</xdr:colOff>
      <xdr:row>6</xdr:row>
      <xdr:rowOff>175312</xdr:rowOff>
    </xdr:from>
    <xdr:to>
      <xdr:col>5</xdr:col>
      <xdr:colOff>289034</xdr:colOff>
      <xdr:row>12</xdr:row>
      <xdr:rowOff>131379</xdr:rowOff>
    </xdr:to>
    <xdr:sp macro="" textlink="">
      <xdr:nvSpPr>
        <xdr:cNvPr id="15" name="Rectangle: Rounded Corners 14">
          <a:extLst>
            <a:ext uri="{FF2B5EF4-FFF2-40B4-BE49-F238E27FC236}">
              <a16:creationId xmlns:a16="http://schemas.microsoft.com/office/drawing/2014/main" id="{CABEDB67-14C6-45C1-AEC3-3D4D982B8DB2}"/>
            </a:ext>
          </a:extLst>
        </xdr:cNvPr>
        <xdr:cNvSpPr/>
      </xdr:nvSpPr>
      <xdr:spPr>
        <a:xfrm>
          <a:off x="48113" y="1278898"/>
          <a:ext cx="3262645" cy="1059653"/>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bg2">
                  <a:lumMod val="50000"/>
                </a:schemeClr>
              </a:solidFill>
              <a:effectLst/>
              <a:latin typeface="+mn-lt"/>
              <a:ea typeface="+mn-ea"/>
              <a:cs typeface="+mn-cs"/>
            </a:rPr>
            <a:t>Total Investment (₹)</a:t>
          </a:r>
          <a:r>
            <a:rPr lang="en-IN" sz="1600" b="1">
              <a:solidFill>
                <a:schemeClr val="bg2">
                  <a:lumMod val="50000"/>
                </a:schemeClr>
              </a:solidFill>
            </a:rPr>
            <a:t> </a:t>
          </a:r>
          <a:r>
            <a:rPr lang="en-IN" sz="1600" b="1" i="0" u="none" strike="noStrike">
              <a:solidFill>
                <a:schemeClr val="bg2">
                  <a:lumMod val="50000"/>
                </a:schemeClr>
              </a:solidFill>
              <a:effectLst/>
              <a:latin typeface="+mn-lt"/>
              <a:ea typeface="+mn-ea"/>
              <a:cs typeface="+mn-cs"/>
            </a:rPr>
            <a:t>  </a:t>
          </a:r>
        </a:p>
        <a:p>
          <a:pPr algn="ctr"/>
          <a:r>
            <a:rPr lang="en-IN" sz="1600" b="1" i="0" u="none" strike="noStrike">
              <a:solidFill>
                <a:schemeClr val="bg2">
                  <a:lumMod val="50000"/>
                </a:schemeClr>
              </a:solidFill>
              <a:effectLst/>
              <a:latin typeface="+mn-lt"/>
              <a:ea typeface="+mn-ea"/>
              <a:cs typeface="+mn-cs"/>
            </a:rPr>
            <a:t>₹   97.65</a:t>
          </a:r>
          <a:r>
            <a:rPr lang="en-IN" sz="1600" b="1" i="0" u="none" strike="noStrike" baseline="0">
              <a:solidFill>
                <a:schemeClr val="bg2">
                  <a:lumMod val="50000"/>
                </a:schemeClr>
              </a:solidFill>
              <a:effectLst/>
              <a:latin typeface="+mn-lt"/>
              <a:ea typeface="+mn-ea"/>
              <a:cs typeface="+mn-cs"/>
            </a:rPr>
            <a:t>  L</a:t>
          </a:r>
          <a:r>
            <a:rPr lang="en-IN" sz="1600" b="1" i="0" u="none" strike="noStrike">
              <a:solidFill>
                <a:schemeClr val="bg2">
                  <a:lumMod val="50000"/>
                </a:schemeClr>
              </a:solidFill>
              <a:effectLst/>
              <a:latin typeface="+mn-lt"/>
              <a:ea typeface="+mn-ea"/>
              <a:cs typeface="+mn-cs"/>
            </a:rPr>
            <a:t> </a:t>
          </a:r>
          <a:endParaRPr lang="en-IN" sz="1600" b="1">
            <a:solidFill>
              <a:schemeClr val="bg2">
                <a:lumMod val="50000"/>
              </a:schemeClr>
            </a:solidFill>
          </a:endParaRPr>
        </a:p>
      </xdr:txBody>
    </xdr:sp>
    <xdr:clientData/>
  </xdr:twoCellAnchor>
  <xdr:twoCellAnchor>
    <xdr:from>
      <xdr:col>0</xdr:col>
      <xdr:colOff>0</xdr:colOff>
      <xdr:row>0</xdr:row>
      <xdr:rowOff>46271</xdr:rowOff>
    </xdr:from>
    <xdr:to>
      <xdr:col>23</xdr:col>
      <xdr:colOff>210207</xdr:colOff>
      <xdr:row>6</xdr:row>
      <xdr:rowOff>75578</xdr:rowOff>
    </xdr:to>
    <xdr:sp macro="" textlink="">
      <xdr:nvSpPr>
        <xdr:cNvPr id="16" name="Rectangle: Rounded Corners 15">
          <a:extLst>
            <a:ext uri="{FF2B5EF4-FFF2-40B4-BE49-F238E27FC236}">
              <a16:creationId xmlns:a16="http://schemas.microsoft.com/office/drawing/2014/main" id="{7EC810C8-8CEC-C1E6-ED4B-FE9F74C58E92}"/>
            </a:ext>
          </a:extLst>
        </xdr:cNvPr>
        <xdr:cNvSpPr/>
      </xdr:nvSpPr>
      <xdr:spPr>
        <a:xfrm>
          <a:off x="0" y="46271"/>
          <a:ext cx="14110138" cy="1132893"/>
        </a:xfrm>
        <a:prstGeom prst="round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400" b="1"/>
            <a:t>           	</a:t>
          </a:r>
          <a:r>
            <a:rPr lang="en-IN" sz="4400" b="1" baseline="0"/>
            <a:t>      </a:t>
          </a:r>
          <a:r>
            <a:rPr lang="en-IN" sz="4400" b="1" u="sng">
              <a:solidFill>
                <a:schemeClr val="bg2">
                  <a:lumMod val="50000"/>
                </a:schemeClr>
              </a:solidFill>
            </a:rPr>
            <a:t>Investment Performance Dashboard (2019–2024) </a:t>
          </a:r>
          <a:endParaRPr lang="en-IN" sz="4400" b="1" u="sng" baseline="0">
            <a:solidFill>
              <a:schemeClr val="bg2">
                <a:lumMod val="50000"/>
              </a:schemeClr>
            </a:solidFill>
          </a:endParaRPr>
        </a:p>
        <a:p>
          <a:pPr algn="l"/>
          <a:r>
            <a:rPr lang="en-IN" sz="1100" b="1" baseline="0"/>
            <a:t>			</a:t>
          </a:r>
          <a:endParaRPr lang="en-IN" sz="1100" b="1"/>
        </a:p>
      </xdr:txBody>
    </xdr:sp>
    <xdr:clientData/>
  </xdr:twoCellAnchor>
  <xdr:twoCellAnchor editAs="oneCell">
    <xdr:from>
      <xdr:col>1</xdr:col>
      <xdr:colOff>129867</xdr:colOff>
      <xdr:row>0</xdr:row>
      <xdr:rowOff>1</xdr:rowOff>
    </xdr:from>
    <xdr:to>
      <xdr:col>2</xdr:col>
      <xdr:colOff>548405</xdr:colOff>
      <xdr:row>5</xdr:row>
      <xdr:rowOff>126735</xdr:rowOff>
    </xdr:to>
    <xdr:pic>
      <xdr:nvPicPr>
        <xdr:cNvPr id="22" name="Picture 21">
          <a:extLst>
            <a:ext uri="{FF2B5EF4-FFF2-40B4-BE49-F238E27FC236}">
              <a16:creationId xmlns:a16="http://schemas.microsoft.com/office/drawing/2014/main" id="{64AA6196-7FE7-63A7-121D-A96E564694E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30231" y="1"/>
          <a:ext cx="1018901" cy="1050370"/>
        </a:xfrm>
        <a:prstGeom prst="rect">
          <a:avLst/>
        </a:prstGeom>
      </xdr:spPr>
    </xdr:pic>
    <xdr:clientData/>
  </xdr:twoCellAnchor>
  <xdr:twoCellAnchor>
    <xdr:from>
      <xdr:col>5</xdr:col>
      <xdr:colOff>578070</xdr:colOff>
      <xdr:row>6</xdr:row>
      <xdr:rowOff>173496</xdr:rowOff>
    </xdr:from>
    <xdr:to>
      <xdr:col>10</xdr:col>
      <xdr:colOff>446690</xdr:colOff>
      <xdr:row>12</xdr:row>
      <xdr:rowOff>157655</xdr:rowOff>
    </xdr:to>
    <xdr:sp macro="" textlink="">
      <xdr:nvSpPr>
        <xdr:cNvPr id="24" name="Rectangle: Rounded Corners 23">
          <a:extLst>
            <a:ext uri="{FF2B5EF4-FFF2-40B4-BE49-F238E27FC236}">
              <a16:creationId xmlns:a16="http://schemas.microsoft.com/office/drawing/2014/main" id="{B45636F1-0F97-9D4D-0C5E-2586103D113B}"/>
            </a:ext>
          </a:extLst>
        </xdr:cNvPr>
        <xdr:cNvSpPr/>
      </xdr:nvSpPr>
      <xdr:spPr>
        <a:xfrm>
          <a:off x="3599794" y="1277082"/>
          <a:ext cx="2890344" cy="1087745"/>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bg2">
                  <a:lumMod val="50000"/>
                </a:schemeClr>
              </a:solidFill>
              <a:effectLst/>
              <a:latin typeface="+mn-lt"/>
              <a:ea typeface="+mn-ea"/>
              <a:cs typeface="+mn-cs"/>
            </a:rPr>
            <a:t>Total Current Value</a:t>
          </a:r>
          <a:r>
            <a:rPr lang="en-IN" sz="1600" b="1">
              <a:solidFill>
                <a:schemeClr val="bg2">
                  <a:lumMod val="50000"/>
                </a:schemeClr>
              </a:solidFill>
            </a:rPr>
            <a:t> (</a:t>
          </a:r>
          <a:r>
            <a:rPr lang="en-IN" sz="1600" b="1" i="0">
              <a:solidFill>
                <a:schemeClr val="bg2">
                  <a:lumMod val="50000"/>
                </a:schemeClr>
              </a:solidFill>
              <a:effectLst/>
              <a:latin typeface="+mn-lt"/>
              <a:ea typeface="+mn-ea"/>
              <a:cs typeface="+mn-cs"/>
            </a:rPr>
            <a:t>₹)</a:t>
          </a:r>
          <a:endParaRPr lang="en-IN" sz="1600" b="1">
            <a:solidFill>
              <a:schemeClr val="bg2">
                <a:lumMod val="50000"/>
              </a:schemeClr>
            </a:solidFill>
          </a:endParaRPr>
        </a:p>
        <a:p>
          <a:pPr algn="ctr"/>
          <a:r>
            <a:rPr lang="en-IN" sz="1600" b="1" i="0" u="none" strike="noStrike">
              <a:solidFill>
                <a:schemeClr val="bg2">
                  <a:lumMod val="50000"/>
                </a:schemeClr>
              </a:solidFill>
              <a:effectLst/>
              <a:latin typeface="+mn-lt"/>
              <a:ea typeface="+mn-ea"/>
              <a:cs typeface="+mn-cs"/>
            </a:rPr>
            <a:t> ₹   1.14</a:t>
          </a:r>
          <a:r>
            <a:rPr lang="en-IN" sz="1600" b="1" i="0" u="none" strike="noStrike" baseline="0">
              <a:solidFill>
                <a:schemeClr val="bg2">
                  <a:lumMod val="50000"/>
                </a:schemeClr>
              </a:solidFill>
              <a:effectLst/>
              <a:latin typeface="+mn-lt"/>
              <a:ea typeface="+mn-ea"/>
              <a:cs typeface="+mn-cs"/>
            </a:rPr>
            <a:t> CR</a:t>
          </a:r>
          <a:endParaRPr lang="en-IN" sz="1600" b="1">
            <a:solidFill>
              <a:schemeClr val="bg2">
                <a:lumMod val="5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k" refreshedDate="45851.452709490739" createdVersion="8" refreshedVersion="8" minRefreshableVersion="3" recordCount="77" xr:uid="{A9892D89-84B2-41B0-A5FA-F8030F488A57}">
  <cacheSource type="worksheet">
    <worksheetSource name="Financial_Analysis"/>
  </cacheSource>
  <cacheFields count="17">
    <cacheField name="Fund Name" numFmtId="0">
      <sharedItems count="76">
        <s v="Axis Bluechip Fund"/>
        <s v="Kotak Emerging Equity Fund"/>
        <s v="SBI Equity Hybrid Fund"/>
        <s v="HDFC Top 100 Fund"/>
        <s v="ICICI Prudential Value Discovery Fund"/>
        <s v="Mirae Asset Large Cap Fund"/>
        <s v="Nippon India Small Cap Fund"/>
        <s v="Parag Parikh Long Term Equity Fund"/>
        <s v="Motilal Oswal Midcap 30 Fund"/>
        <s v="Franklin India Prima Fund"/>
        <s v="Aditya Birla Sun Life Frontline Equity Fund"/>
        <s v="DSP Midcap Fund"/>
        <s v="Canara Robeco Tax Saver Fund"/>
        <s v="UTI Nifty Fund"/>
        <s v="Reliance Growth Fund"/>
        <s v="Tata Digital India Fund"/>
        <s v="L&amp;T Emerging Businesses Fund"/>
        <s v="Invesco India Growth Opportunities Fund"/>
        <s v="Sundaram Select Midcap Fund"/>
        <s v="SBI Small Cap Fund"/>
        <s v="HDFC Mid-Cap Opportunities Fund"/>
        <s v="Axis Long Term Equity Fund"/>
        <s v="Kotak Standard Multicap Fund"/>
        <s v="SBI Technology Opportunities Fund"/>
        <s v="ICICI Prudential Bluechip Fund"/>
        <s v="Mirae Asset Tax Saver Fund"/>
        <s v="Nippon India Growth Fund"/>
        <s v="Franklin India Focused Equity Fund"/>
        <s v="Aditya Birla Sun Life Pure Value Fund"/>
        <s v="DSP Small Cap Fund"/>
        <s v="SBI Contra Fund"/>
        <s v="HDFC Small Cap Fund"/>
        <s v="Axis Focused 25 Fund"/>
        <s v="ICICI Prudential Technology Fund"/>
        <s v="Mirae Asset Hybrid Equity Fund"/>
        <s v="Nippon India Multi Cap Fund"/>
        <s v="Parag Parikh Conservative Hybrid Fund"/>
        <s v="Motilal Oswal Nasdaq 100 Fund"/>
        <s v="Franklin India Smaller Companies Fund"/>
        <s v="Aditya Birla Sun Life Dividend Yield Fund"/>
        <s v="DSP Equity Fund"/>
        <s v="Kotak Flexicap Fund"/>
        <s v="SBI Magnum Midcap Fund"/>
        <s v="HDFC Balanced Advantage Fund"/>
        <s v="Axis Midcap Fund"/>
        <s v="ICICI Prudential Equity &amp; Debt Fund"/>
        <s v="Mirae Asset Emerging Bluechip Fund"/>
        <s v="Nippon India Power &amp; Infra Fund"/>
        <s v="Tata Large Cap Fund"/>
        <s v="L&amp;T India Value Fund"/>
        <s v="Invesco India Contra Fund"/>
        <s v="Sundaram Large and Mid Cap Fund"/>
        <s v="SBI Banking &amp; PSU Debt Fund"/>
        <s v="HDFC Corporate Bond Fund"/>
        <s v="Axis Treasury Advantage Fund"/>
        <s v="Kotak Bond Fund"/>
        <s v="SBI Magnum Gilt Fund"/>
        <s v="ICICI Prudential All Seasons Bond Fund"/>
        <s v="Mirae Asset Short Term Fund"/>
        <s v="Nippon India Liquid Fund"/>
        <s v="Franklin India Ultra Short Bond Fund"/>
        <s v="Aditya Birla Sun Life Money Manager Fund"/>
        <s v="DSP BlackRock Strategic Bond Fund"/>
        <s v="Kotak Savings Fund"/>
        <s v="SBI Magnum Income Fund"/>
        <s v="HDFC Medium Term Debt Fund"/>
        <s v="Axis Dynamic Bond Fund"/>
        <s v="ICICI Prudential Medium Term Bond Fund"/>
        <s v="Mirae Asset Banking &amp; PSU Debt Fund"/>
        <s v="Nippon India Income Fund"/>
        <s v="Tata Treasury Manager Fund"/>
        <s v="L&amp;T Triple Ace Bond Fund"/>
        <s v="Invesco India Treasury Advantage Fund"/>
        <s v="Sundaram Short Term Credit Risk Fund"/>
        <s v="SBI Magnum Constant Maturity Fund"/>
        <s v="HDFC Floating Rate Income Fund"/>
      </sharedItems>
    </cacheField>
    <cacheField name="Type" numFmtId="0">
      <sharedItems count="5">
        <s v="Equity"/>
        <s v="Hybrid"/>
        <s v="ELSS"/>
        <s v="Index Fund"/>
        <s v="Debt"/>
      </sharedItems>
    </cacheField>
    <cacheField name="Investment Mode" numFmtId="0">
      <sharedItems count="2">
        <s v="SIP"/>
        <s v="Lump Sum"/>
      </sharedItems>
    </cacheField>
    <cacheField name="Start Date" numFmtId="14">
      <sharedItems containsSemiMixedTypes="0" containsNonDate="0" containsDate="1" containsString="0" minDate="2019-04-25T00:00:00" maxDate="2022-06-13T00:00:00" count="77">
        <d v="2022-05-02T00:00:00"/>
        <d v="2021-05-19T00:00:00"/>
        <d v="2022-04-02T00:00:00"/>
        <d v="2019-08-11T00:00:00"/>
        <d v="2020-03-15T00:00:00"/>
        <d v="2021-12-29T00:00:00"/>
        <d v="2020-07-08T00:00:00"/>
        <d v="2021-09-12T00:00:00"/>
        <d v="2022-01-20T00:00:00"/>
        <d v="2020-11-05T00:00:00"/>
        <d v="2021-03-18T00:00:00"/>
        <d v="2019-12-10T00:00:00"/>
        <d v="2020-05-22T00:00:00"/>
        <d v="2021-08-14T00:00:00"/>
        <d v="2022-02-28T00:00:00"/>
        <d v="2021-06-30T00:00:00"/>
        <d v="2020-09-18T00:00:00"/>
        <d v="2019-04-25T00:00:00"/>
        <d v="2021-11-08T00:00:00"/>
        <d v="2020-01-12T00:00:00"/>
        <d v="2021-07-15T00:00:00"/>
        <d v="2020-12-03T00:00:00"/>
        <d v="2022-03-20T00:00:00"/>
        <d v="2019-09-28T00:00:00"/>
        <d v="2021-02-11T00:00:00"/>
        <d v="2020-08-05T00:00:00"/>
        <d v="2019-11-18T00:00:00"/>
        <d v="2021-10-25T00:00:00"/>
        <d v="2020-04-14T00:00:00"/>
        <d v="2022-06-12T00:00:00"/>
        <d v="2021-01-08T00:00:00"/>
        <d v="2020-10-22T00:00:00"/>
        <d v="2019-05-30T00:00:00"/>
        <d v="2021-12-16T00:00:00"/>
        <d v="2020-02-29T00:00:00"/>
        <d v="2021-04-07T00:00:00"/>
        <d v="2020-06-18T00:00:00"/>
        <d v="2022-01-05T00:00:00"/>
        <d v="2021-08-28T00:00:00"/>
        <d v="2019-12-05T00:00:00"/>
        <d v="2021-09-03T00:00:00"/>
        <d v="2020-03-11T00:00:00"/>
        <d v="2021-05-14T00:00:00"/>
        <d v="2020-07-21T00:00:00"/>
        <d v="2021-11-19T00:00:00"/>
        <d v="2019-08-07T00:00:00"/>
        <d v="2020-12-18T00:00:00"/>
        <d v="2021-03-25T00:00:00"/>
        <d v="2020-09-14T00:00:00"/>
        <d v="2021-06-08T00:00:00"/>
        <d v="2020-01-30T00:00:00"/>
        <d v="2021-10-12T00:00:00"/>
        <d v="2019-11-25T00:00:00"/>
        <d v="2020-04-08T00:00:00"/>
        <d v="2021-07-22T00:00:00"/>
        <d v="2020-11-11T00:00:00"/>
        <d v="2021-02-16T00:00:00"/>
        <d v="2020-08-19T00:00:00"/>
        <d v="2021-12-02T00:00:00"/>
        <d v="2020-05-26T00:00:00"/>
        <d v="2021-09-15T00:00:00"/>
        <d v="2020-10-07T00:00:00"/>
        <d v="2021-04-21T00:00:00"/>
        <d v="2020-02-14T00:00:00"/>
        <d v="2021-11-30T00:00:00"/>
        <d v="2020-07-03T00:00:00"/>
        <d v="2019-09-18T00:00:00"/>
        <d v="2021-01-12T00:00:00"/>
        <d v="2020-12-28T00:00:00"/>
        <d v="2021-06-14T00:00:00"/>
        <d v="2020-03-26T00:00:00"/>
        <d v="2021-08-04T00:00:00"/>
        <d v="2020-11-16T00:00:00"/>
        <d v="2021-03-09T00:00:00"/>
        <d v="2020-06-01T00:00:00"/>
        <d v="2019-10-14T00:00:00"/>
        <d v="2021-12-21T00:00:00"/>
      </sharedItems>
      <fieldGroup par="16"/>
    </cacheField>
    <cacheField name="Tenure (Months)" numFmtId="2">
      <sharedItems containsSemiMixedTypes="0" containsString="0" containsNumber="1" containsInteger="1" minValue="19" maxValue="67"/>
    </cacheField>
    <cacheField name="Invested Amount (₹)" numFmtId="2">
      <sharedItems containsSemiMixedTypes="0" containsString="0" containsNumber="1" containsInteger="1" minValue="57000" maxValue="275000"/>
    </cacheField>
    <cacheField name="NAV at Purchase" numFmtId="0">
      <sharedItems containsSemiMixedTypes="0" containsString="0" containsNumber="1" minValue="12.4" maxValue="4987.6000000000004"/>
    </cacheField>
    <cacheField name="Units Purchased" numFmtId="0">
      <sharedItems containsSemiMixedTypes="0" containsString="0" containsNumber="1" minValue="17.04" maxValue="10546.88"/>
    </cacheField>
    <cacheField name="Current NAV" numFmtId="0">
      <sharedItems containsSemiMixedTypes="0" containsString="0" containsNumber="1" minValue="13.2" maxValue="5234.8"/>
    </cacheField>
    <cacheField name="Current Value (₹)" numFmtId="2">
      <sharedItems containsSemiMixedTypes="0" containsString="0" containsNumber="1" containsInteger="1" minValue="57366" maxValue="383407"/>
    </cacheField>
    <cacheField name="Return %" numFmtId="0">
      <sharedItems containsSemiMixedTypes="0" containsString="0" containsNumber="1" minValue="-11.74" maxValue="42.11"/>
    </cacheField>
    <cacheField name="Absolute Gain (₹)" numFmtId="0">
      <sharedItems containsSemiMixedTypes="0" containsString="0" containsNumber="1" containsInteger="1" minValue="-7634" maxValue="108407"/>
    </cacheField>
    <cacheField name="Investment Age (In Months)" numFmtId="2">
      <sharedItems containsSemiMixedTypes="0" containsString="0" containsNumber="1" containsInteger="1" minValue="37" maxValue="74"/>
    </cacheField>
    <cacheField name="Annualized Return(%)" numFmtId="10">
      <sharedItems containsSemiMixedTypes="0" containsString="0" containsNumber="1" minValue="-3.6786937514793894E-2" maxValue="6.1328126027078156E-2"/>
    </cacheField>
    <cacheField name="Months (Start Date)" numFmtId="0" databaseField="0">
      <fieldGroup base="3">
        <rangePr groupBy="months" startDate="2019-04-25T00:00:00" endDate="2022-06-13T00:00:00"/>
        <groupItems count="14">
          <s v="&lt;25-04-2019"/>
          <s v="Jan"/>
          <s v="Feb"/>
          <s v="Mar"/>
          <s v="Apr"/>
          <s v="May"/>
          <s v="Jun"/>
          <s v="Jul"/>
          <s v="Aug"/>
          <s v="Sep"/>
          <s v="Oct"/>
          <s v="Nov"/>
          <s v="Dec"/>
          <s v="&gt;13-06-2022"/>
        </groupItems>
      </fieldGroup>
    </cacheField>
    <cacheField name="Quarters (Start Date)" numFmtId="0" databaseField="0">
      <fieldGroup base="3">
        <rangePr groupBy="quarters" startDate="2019-04-25T00:00:00" endDate="2022-06-13T00:00:00"/>
        <groupItems count="6">
          <s v="&lt;25-04-2019"/>
          <s v="Qtr1"/>
          <s v="Qtr2"/>
          <s v="Qtr3"/>
          <s v="Qtr4"/>
          <s v="&gt;13-06-2022"/>
        </groupItems>
      </fieldGroup>
    </cacheField>
    <cacheField name="Years (Start Date)" numFmtId="0" databaseField="0">
      <fieldGroup base="3">
        <rangePr groupBy="years" startDate="2019-04-25T00:00:00" endDate="2022-06-13T00:00:00"/>
        <groupItems count="6">
          <s v="&lt;25-04-2019"/>
          <s v="2019"/>
          <s v="2020"/>
          <s v="2021"/>
          <s v="2022"/>
          <s v="&gt;13-06-2022"/>
        </groupItems>
      </fieldGroup>
    </cacheField>
  </cacheFields>
  <extLst>
    <ext xmlns:x14="http://schemas.microsoft.com/office/spreadsheetml/2009/9/main" uri="{725AE2AE-9491-48be-B2B4-4EB974FC3084}">
      <x14:pivotCacheDefinition pivotCacheId="1725350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x v="0"/>
    <n v="28"/>
    <n v="84000"/>
    <n v="45.2"/>
    <n v="1858.41"/>
    <n v="52.35"/>
    <n v="97289"/>
    <n v="15.82"/>
    <n v="13289"/>
    <n v="38"/>
    <n v="4.7472087572475896E-2"/>
  </r>
  <r>
    <x v="1"/>
    <x v="0"/>
    <x v="0"/>
    <x v="1"/>
    <n v="42"/>
    <n v="210000"/>
    <n v="38.75"/>
    <n v="5419.35"/>
    <n v="41.2"/>
    <n v="223237"/>
    <n v="6.3"/>
    <n v="13237"/>
    <n v="49"/>
    <n v="1.5082352315130887E-2"/>
  </r>
  <r>
    <x v="2"/>
    <x v="1"/>
    <x v="0"/>
    <x v="2"/>
    <n v="20"/>
    <n v="60000"/>
    <n v="22.8"/>
    <n v="2631.58"/>
    <n v="25.9"/>
    <n v="68158"/>
    <n v="13.6"/>
    <n v="8158"/>
    <n v="39"/>
    <n v="4.0005331020794399E-2"/>
  </r>
  <r>
    <x v="3"/>
    <x v="0"/>
    <x v="1"/>
    <x v="3"/>
    <n v="65"/>
    <n v="150000"/>
    <n v="125.6"/>
    <n v="1194.27"/>
    <n v="178.45"/>
    <n v="213171"/>
    <n v="42.11"/>
    <n v="63171"/>
    <n v="71"/>
    <n v="6.1201315652224197E-2"/>
  </r>
  <r>
    <x v="4"/>
    <x v="0"/>
    <x v="0"/>
    <x v="4"/>
    <n v="52"/>
    <n v="156000"/>
    <n v="89.3"/>
    <n v="1746.95"/>
    <n v="115.2"/>
    <n v="201249"/>
    <n v="29.01"/>
    <n v="45249"/>
    <n v="63"/>
    <n v="4.970775631788249E-2"/>
  </r>
  <r>
    <x v="5"/>
    <x v="0"/>
    <x v="1"/>
    <x v="5"/>
    <n v="31"/>
    <n v="80000"/>
    <n v="72.150000000000006"/>
    <n v="1108.6500000000001"/>
    <n v="68.900000000000006"/>
    <n v="76386"/>
    <n v="-4.5199999999999996"/>
    <n v="-3614"/>
    <n v="42"/>
    <n v="-1.3120931941594804E-2"/>
  </r>
  <r>
    <x v="6"/>
    <x v="0"/>
    <x v="0"/>
    <x v="6"/>
    <n v="48"/>
    <n v="240000"/>
    <n v="156.80000000000001"/>
    <n v="1530.61"/>
    <n v="195.3"/>
    <n v="298932"/>
    <n v="24.55"/>
    <n v="58932"/>
    <n v="60"/>
    <n v="4.4893994798270276E-2"/>
  </r>
  <r>
    <x v="7"/>
    <x v="0"/>
    <x v="0"/>
    <x v="7"/>
    <n v="34"/>
    <n v="170000"/>
    <n v="42.9"/>
    <n v="3962.47"/>
    <n v="48.75"/>
    <n v="193170"/>
    <n v="13.63"/>
    <n v="23170"/>
    <n v="46"/>
    <n v="3.3893607279674276E-2"/>
  </r>
  <r>
    <x v="8"/>
    <x v="0"/>
    <x v="0"/>
    <x v="8"/>
    <n v="24"/>
    <n v="72000"/>
    <n v="67.400000000000006"/>
    <n v="1068.25"/>
    <n v="82.1"/>
    <n v="87703"/>
    <n v="21.81"/>
    <n v="15703"/>
    <n v="41"/>
    <n v="5.9443119293955293E-2"/>
  </r>
  <r>
    <x v="9"/>
    <x v="0"/>
    <x v="1"/>
    <x v="9"/>
    <n v="44"/>
    <n v="95000"/>
    <n v="98.2"/>
    <n v="967.41"/>
    <n v="128.69999999999999"/>
    <n v="124545"/>
    <n v="31.1"/>
    <n v="29545"/>
    <n v="56"/>
    <n v="5.9743049337230847E-2"/>
  </r>
  <r>
    <x v="10"/>
    <x v="0"/>
    <x v="0"/>
    <x v="10"/>
    <n v="40"/>
    <n v="120000"/>
    <n v="78.95"/>
    <n v="1520.2"/>
    <n v="92.4"/>
    <n v="140466"/>
    <n v="17.059999999999999"/>
    <n v="20466"/>
    <n v="51"/>
    <n v="3.7747647370282245E-2"/>
  </r>
  <r>
    <x v="11"/>
    <x v="0"/>
    <x v="0"/>
    <x v="11"/>
    <n v="55"/>
    <n v="275000"/>
    <n v="105.3"/>
    <n v="2611.4899999999998"/>
    <n v="146.80000000000001"/>
    <n v="383407"/>
    <n v="39.42"/>
    <n v="108407"/>
    <n v="67"/>
    <n v="6.1328126027078156E-2"/>
  </r>
  <r>
    <x v="12"/>
    <x v="2"/>
    <x v="0"/>
    <x v="12"/>
    <n v="50"/>
    <n v="150000"/>
    <n v="36.799999999999997"/>
    <n v="4076.09"/>
    <n v="42.3"/>
    <n v="172419"/>
    <n v="14.95"/>
    <n v="22419"/>
    <n v="61"/>
    <n v="2.7780638324123919E-2"/>
  </r>
  <r>
    <x v="13"/>
    <x v="3"/>
    <x v="0"/>
    <x v="13"/>
    <n v="35"/>
    <n v="105000"/>
    <n v="168.9"/>
    <n v="621.66"/>
    <n v="201.2"/>
    <n v="125080"/>
    <n v="19.12"/>
    <n v="20080"/>
    <n v="46"/>
    <n v="4.6708412925224652E-2"/>
  </r>
  <r>
    <x v="14"/>
    <x v="0"/>
    <x v="1"/>
    <x v="14"/>
    <n v="22"/>
    <n v="65000"/>
    <n v="134.69999999999999"/>
    <n v="482.44"/>
    <n v="118.9"/>
    <n v="57366"/>
    <n v="-11.74"/>
    <n v="-7634"/>
    <n v="40"/>
    <n v="-3.6786937514793894E-2"/>
  </r>
  <r>
    <x v="15"/>
    <x v="0"/>
    <x v="0"/>
    <x v="15"/>
    <n v="37"/>
    <n v="111000"/>
    <n v="45.6"/>
    <n v="2434.21"/>
    <n v="52.8"/>
    <n v="128526"/>
    <n v="15.79"/>
    <n v="17526"/>
    <n v="48"/>
    <n v="3.7330155621644767E-2"/>
  </r>
  <r>
    <x v="16"/>
    <x v="0"/>
    <x v="0"/>
    <x v="16"/>
    <n v="46"/>
    <n v="138000"/>
    <n v="89.7"/>
    <n v="1538.68"/>
    <n v="107.2"/>
    <n v="164947"/>
    <n v="19.5"/>
    <n v="26947"/>
    <n v="57"/>
    <n v="3.8265663105417236E-2"/>
  </r>
  <r>
    <x v="17"/>
    <x v="0"/>
    <x v="1"/>
    <x v="17"/>
    <n v="67"/>
    <n v="125000"/>
    <n v="142.30000000000001"/>
    <n v="878.36"/>
    <n v="189.7"/>
    <n v="166639"/>
    <n v="33.31"/>
    <n v="41639"/>
    <n v="74"/>
    <n v="4.7728225788937539E-2"/>
  </r>
  <r>
    <x v="18"/>
    <x v="0"/>
    <x v="0"/>
    <x v="18"/>
    <n v="32"/>
    <n v="96000"/>
    <n v="112.8"/>
    <n v="851.06"/>
    <n v="135.9"/>
    <n v="115659"/>
    <n v="20.48"/>
    <n v="19659"/>
    <n v="44"/>
    <n v="5.2121444926757521E-2"/>
  </r>
  <r>
    <x v="19"/>
    <x v="0"/>
    <x v="0"/>
    <x v="19"/>
    <n v="59"/>
    <n v="177000"/>
    <n v="48.9"/>
    <n v="3619.63"/>
    <n v="58.4"/>
    <n v="211426"/>
    <n v="19.45"/>
    <n v="34426"/>
    <n v="66"/>
    <n v="3.2841451765251328E-2"/>
  </r>
  <r>
    <x v="20"/>
    <x v="0"/>
    <x v="0"/>
    <x v="20"/>
    <n v="36"/>
    <n v="108000"/>
    <n v="95.4"/>
    <n v="1132.08"/>
    <n v="118.6"/>
    <n v="134264"/>
    <n v="24.32"/>
    <n v="26264"/>
    <n v="47"/>
    <n v="5.7150468650648101E-2"/>
  </r>
  <r>
    <x v="21"/>
    <x v="2"/>
    <x v="0"/>
    <x v="21"/>
    <n v="43"/>
    <n v="129000"/>
    <n v="62.3"/>
    <n v="2070.9499999999998"/>
    <n v="74.8"/>
    <n v="154907"/>
    <n v="20.07"/>
    <n v="25907"/>
    <n v="55"/>
    <n v="4.0737927364616677E-2"/>
  </r>
  <r>
    <x v="22"/>
    <x v="0"/>
    <x v="1"/>
    <x v="22"/>
    <n v="21"/>
    <n v="75000"/>
    <n v="156.69999999999999"/>
    <n v="478.55"/>
    <n v="142.9"/>
    <n v="68409"/>
    <n v="-8.7899999999999991"/>
    <n v="-6591"/>
    <n v="39"/>
    <n v="-2.7905913748493716E-2"/>
  </r>
  <r>
    <x v="23"/>
    <x v="0"/>
    <x v="0"/>
    <x v="23"/>
    <n v="58"/>
    <n v="174000"/>
    <n v="218.4"/>
    <n v="796.7"/>
    <n v="289.60000000000002"/>
    <n v="230692"/>
    <n v="32.58"/>
    <n v="56692"/>
    <n v="69"/>
    <n v="5.0271162231394273E-2"/>
  </r>
  <r>
    <x v="24"/>
    <x v="0"/>
    <x v="0"/>
    <x v="24"/>
    <n v="41"/>
    <n v="123000"/>
    <n v="67.8"/>
    <n v="1814.16"/>
    <n v="79.3"/>
    <n v="143943"/>
    <n v="17.03"/>
    <n v="20943"/>
    <n v="53"/>
    <n v="3.6241196493797201E-2"/>
  </r>
  <r>
    <x v="25"/>
    <x v="2"/>
    <x v="0"/>
    <x v="25"/>
    <n v="47"/>
    <n v="141000"/>
    <n v="28.9"/>
    <n v="4879.58"/>
    <n v="34.200000000000003"/>
    <n v="166881"/>
    <n v="18.36"/>
    <n v="25881"/>
    <n v="59"/>
    <n v="3.4869649817088844E-2"/>
  </r>
  <r>
    <x v="26"/>
    <x v="0"/>
    <x v="1"/>
    <x v="26"/>
    <n v="56"/>
    <n v="110000"/>
    <n v="198.5"/>
    <n v="554.02"/>
    <n v="267.3"/>
    <n v="148084"/>
    <n v="34.619999999999997"/>
    <n v="38084"/>
    <n v="67"/>
    <n v="5.469079474884464E-2"/>
  </r>
  <r>
    <x v="27"/>
    <x v="0"/>
    <x v="0"/>
    <x v="27"/>
    <n v="33"/>
    <n v="99000"/>
    <n v="76.2"/>
    <n v="1299.21"/>
    <n v="88.4"/>
    <n v="114890"/>
    <n v="16.05"/>
    <n v="15890"/>
    <n v="44"/>
    <n v="4.1432219234912804E-2"/>
  </r>
  <r>
    <x v="28"/>
    <x v="0"/>
    <x v="0"/>
    <x v="28"/>
    <n v="51"/>
    <n v="153000"/>
    <n v="145.6"/>
    <n v="1050.96"/>
    <n v="178.9"/>
    <n v="188017"/>
    <n v="22.88"/>
    <n v="35017"/>
    <n v="62"/>
    <n v="4.0695511698046749E-2"/>
  </r>
  <r>
    <x v="29"/>
    <x v="0"/>
    <x v="0"/>
    <x v="29"/>
    <n v="19"/>
    <n v="57000"/>
    <n v="89.3"/>
    <n v="638.29"/>
    <n v="102.4"/>
    <n v="65360"/>
    <n v="14.67"/>
    <n v="8360"/>
    <n v="37"/>
    <n v="4.5386592481448496E-2"/>
  </r>
  <r>
    <x v="1"/>
    <x v="0"/>
    <x v="1"/>
    <x v="30"/>
    <n v="44"/>
    <n v="88000"/>
    <n v="58.7"/>
    <n v="1499.15"/>
    <n v="64.2"/>
    <n v="96249"/>
    <n v="9.3699999999999992"/>
    <n v="8249"/>
    <n v="54"/>
    <n v="2.0111060516158075E-2"/>
  </r>
  <r>
    <x v="30"/>
    <x v="0"/>
    <x v="0"/>
    <x v="31"/>
    <n v="45"/>
    <n v="135000"/>
    <n v="187.9"/>
    <n v="718.68"/>
    <n v="224.3"/>
    <n v="161210"/>
    <n v="19.41"/>
    <n v="26210"/>
    <n v="56"/>
    <n v="3.8753436244338024E-2"/>
  </r>
  <r>
    <x v="31"/>
    <x v="0"/>
    <x v="0"/>
    <x v="32"/>
    <n v="62"/>
    <n v="186000"/>
    <n v="76.400000000000006"/>
    <n v="2434.0300000000002"/>
    <n v="98.7"/>
    <n v="240278"/>
    <n v="29.18"/>
    <n v="54278"/>
    <n v="73"/>
    <n v="4.2988757120388854E-2"/>
  </r>
  <r>
    <x v="32"/>
    <x v="0"/>
    <x v="0"/>
    <x v="33"/>
    <n v="31"/>
    <n v="93000"/>
    <n v="42.8"/>
    <n v="2173.83"/>
    <n v="48.9"/>
    <n v="106319"/>
    <n v="14.32"/>
    <n v="13319"/>
    <n v="42"/>
    <n v="3.8981898767834755E-2"/>
  </r>
  <r>
    <x v="33"/>
    <x v="0"/>
    <x v="1"/>
    <x v="34"/>
    <n v="53"/>
    <n v="120000"/>
    <n v="298.60000000000002"/>
    <n v="401.88"/>
    <n v="376.9"/>
    <n v="151448"/>
    <n v="26.21"/>
    <n v="31448"/>
    <n v="64"/>
    <n v="4.4606997175711927E-2"/>
  </r>
  <r>
    <x v="34"/>
    <x v="1"/>
    <x v="0"/>
    <x v="35"/>
    <n v="39"/>
    <n v="117000"/>
    <n v="25.3"/>
    <n v="4625.49"/>
    <n v="29.8"/>
    <n v="137800"/>
    <n v="17.78"/>
    <n v="20800"/>
    <n v="51"/>
    <n v="3.9251810104067086E-2"/>
  </r>
  <r>
    <x v="35"/>
    <x v="0"/>
    <x v="0"/>
    <x v="36"/>
    <n v="49"/>
    <n v="147000"/>
    <n v="134.19999999999999"/>
    <n v="1095.52"/>
    <n v="162.4"/>
    <n v="177912"/>
    <n v="21.03"/>
    <n v="30912"/>
    <n v="60"/>
    <n v="3.890917431126395E-2"/>
  </r>
  <r>
    <x v="36"/>
    <x v="1"/>
    <x v="0"/>
    <x v="37"/>
    <n v="24"/>
    <n v="72000"/>
    <n v="18.7"/>
    <n v="3850.27"/>
    <n v="21.4"/>
    <n v="82396"/>
    <n v="14.44"/>
    <n v="10396"/>
    <n v="42"/>
    <n v="3.9286589965634056E-2"/>
  </r>
  <r>
    <x v="37"/>
    <x v="0"/>
    <x v="0"/>
    <x v="38"/>
    <n v="35"/>
    <n v="105000"/>
    <n v="45.6"/>
    <n v="2302.63"/>
    <n v="52.8"/>
    <n v="121579"/>
    <n v="15.79"/>
    <n v="16579"/>
    <n v="46"/>
    <n v="3.8985231120217456E-2"/>
  </r>
  <r>
    <x v="38"/>
    <x v="0"/>
    <x v="0"/>
    <x v="39"/>
    <n v="55"/>
    <n v="165000"/>
    <n v="167.3"/>
    <n v="986.27"/>
    <n v="218.9"/>
    <n v="215903"/>
    <n v="30.85"/>
    <n v="50903"/>
    <n v="67"/>
    <n v="4.9336736619952193E-2"/>
  </r>
  <r>
    <x v="39"/>
    <x v="0"/>
    <x v="1"/>
    <x v="40"/>
    <n v="34"/>
    <n v="85000"/>
    <n v="289.39999999999998"/>
    <n v="293.64"/>
    <n v="334.7"/>
    <n v="98291"/>
    <n v="15.64"/>
    <n v="13291"/>
    <n v="46"/>
    <n v="3.8626789642706827E-2"/>
  </r>
  <r>
    <x v="40"/>
    <x v="0"/>
    <x v="0"/>
    <x v="41"/>
    <n v="52"/>
    <n v="156000"/>
    <n v="89.6"/>
    <n v="1741.07"/>
    <n v="108.3"/>
    <n v="188578"/>
    <n v="20.88"/>
    <n v="32578"/>
    <n v="64"/>
    <n v="3.6200279455590678E-2"/>
  </r>
  <r>
    <x v="41"/>
    <x v="0"/>
    <x v="0"/>
    <x v="42"/>
    <n v="42"/>
    <n v="126000"/>
    <n v="67.900000000000006"/>
    <n v="1855.67"/>
    <n v="78.400000000000006"/>
    <n v="145525"/>
    <n v="15.5"/>
    <n v="19525"/>
    <n v="49"/>
    <n v="3.5911241572996078E-2"/>
  </r>
  <r>
    <x v="42"/>
    <x v="0"/>
    <x v="0"/>
    <x v="43"/>
    <n v="48"/>
    <n v="144000"/>
    <n v="198.7"/>
    <n v="724.71"/>
    <n v="247.8"/>
    <n v="179603"/>
    <n v="24.72"/>
    <n v="35603"/>
    <n v="59"/>
    <n v="4.5960964475451282E-2"/>
  </r>
  <r>
    <x v="43"/>
    <x v="1"/>
    <x v="0"/>
    <x v="44"/>
    <n v="32"/>
    <n v="96000"/>
    <n v="34.6"/>
    <n v="2774.57"/>
    <n v="39.799999999999997"/>
    <n v="110408"/>
    <n v="15.01"/>
    <n v="14408"/>
    <n v="43"/>
    <n v="3.9794975181379977E-2"/>
  </r>
  <r>
    <x v="44"/>
    <x v="0"/>
    <x v="1"/>
    <x v="45"/>
    <n v="65"/>
    <n v="135000"/>
    <n v="78.900000000000006"/>
    <n v="1711.03"/>
    <n v="106.4"/>
    <n v="182013"/>
    <n v="34.82"/>
    <n v="47013"/>
    <n v="71"/>
    <n v="5.1798937558337865E-2"/>
  </r>
  <r>
    <x v="45"/>
    <x v="1"/>
    <x v="0"/>
    <x v="46"/>
    <n v="43"/>
    <n v="129000"/>
    <n v="156.80000000000001"/>
    <n v="822.7"/>
    <n v="184.2"/>
    <n v="151521"/>
    <n v="17.46"/>
    <n v="22521"/>
    <n v="54"/>
    <n v="3.6405196100452342E-2"/>
  </r>
  <r>
    <x v="46"/>
    <x v="0"/>
    <x v="0"/>
    <x v="47"/>
    <n v="40"/>
    <n v="120000"/>
    <n v="89.4"/>
    <n v="1342.28"/>
    <n v="105.6"/>
    <n v="141745"/>
    <n v="18.12"/>
    <n v="21745"/>
    <n v="51"/>
    <n v="3.9963269055942607E-2"/>
  </r>
  <r>
    <x v="47"/>
    <x v="0"/>
    <x v="0"/>
    <x v="48"/>
    <n v="46"/>
    <n v="138000"/>
    <n v="45.7"/>
    <n v="3020.13"/>
    <n v="56.8"/>
    <n v="171543"/>
    <n v="24.31"/>
    <n v="33543"/>
    <n v="57"/>
    <n v="4.6871690279259859E-2"/>
  </r>
  <r>
    <x v="48"/>
    <x v="0"/>
    <x v="0"/>
    <x v="49"/>
    <n v="37"/>
    <n v="111000"/>
    <n v="124.3"/>
    <n v="892.84"/>
    <n v="147.9"/>
    <n v="132095"/>
    <n v="19.010000000000002"/>
    <n v="21095"/>
    <n v="49"/>
    <n v="4.353092177835105E-2"/>
  </r>
  <r>
    <x v="49"/>
    <x v="0"/>
    <x v="0"/>
    <x v="50"/>
    <n v="59"/>
    <n v="177000"/>
    <n v="67.2"/>
    <n v="2633.93"/>
    <n v="82.1"/>
    <n v="216245"/>
    <n v="22.17"/>
    <n v="39245"/>
    <n v="65"/>
    <n v="3.7663446992574068E-2"/>
  </r>
  <r>
    <x v="50"/>
    <x v="0"/>
    <x v="1"/>
    <x v="51"/>
    <n v="33"/>
    <n v="99000"/>
    <n v="189.6"/>
    <n v="522.15"/>
    <n v="216.4"/>
    <n v="113032"/>
    <n v="14.17"/>
    <n v="14032"/>
    <n v="45"/>
    <n v="3.5979093714113564E-2"/>
  </r>
  <r>
    <x v="51"/>
    <x v="0"/>
    <x v="0"/>
    <x v="52"/>
    <n v="56"/>
    <n v="168000"/>
    <n v="234.5"/>
    <n v="716.31"/>
    <n v="298.7"/>
    <n v="214064"/>
    <n v="27.42"/>
    <n v="46064"/>
    <n v="67"/>
    <n v="4.4354504128381489E-2"/>
  </r>
  <r>
    <x v="52"/>
    <x v="4"/>
    <x v="0"/>
    <x v="53"/>
    <n v="51"/>
    <n v="153000"/>
    <n v="15.2"/>
    <n v="10065.790000000001"/>
    <n v="16.8"/>
    <n v="169105"/>
    <n v="10.53"/>
    <n v="16105"/>
    <n v="63"/>
    <n v="1.9246082808902942E-2"/>
  </r>
  <r>
    <x v="53"/>
    <x v="4"/>
    <x v="0"/>
    <x v="54"/>
    <n v="36"/>
    <n v="108000"/>
    <n v="12.4"/>
    <n v="8709.68"/>
    <n v="13.2"/>
    <n v="114948"/>
    <n v="6.43"/>
    <n v="6948"/>
    <n v="47"/>
    <n v="1.6046176961582059E-2"/>
  </r>
  <r>
    <x v="54"/>
    <x v="4"/>
    <x v="1"/>
    <x v="55"/>
    <n v="44"/>
    <n v="95000"/>
    <n v="2456.6999999999998"/>
    <n v="38.67"/>
    <n v="2678.9"/>
    <n v="103568"/>
    <n v="9.02"/>
    <n v="8568"/>
    <n v="56"/>
    <n v="1.8676152949691494E-2"/>
  </r>
  <r>
    <x v="55"/>
    <x v="4"/>
    <x v="0"/>
    <x v="56"/>
    <n v="41"/>
    <n v="123000"/>
    <n v="45.8"/>
    <n v="2685.59"/>
    <n v="48.6"/>
    <n v="130524"/>
    <n v="6.12"/>
    <n v="7524"/>
    <n v="52"/>
    <n v="1.3795701173667796E-2"/>
  </r>
  <r>
    <x v="56"/>
    <x v="4"/>
    <x v="0"/>
    <x v="57"/>
    <n v="47"/>
    <n v="141000"/>
    <n v="67.3"/>
    <n v="2095.69"/>
    <n v="71.900000000000006"/>
    <n v="150620"/>
    <n v="6.82"/>
    <n v="9620"/>
    <n v="58"/>
    <n v="1.3748875884469713E-2"/>
  </r>
  <r>
    <x v="57"/>
    <x v="4"/>
    <x v="0"/>
    <x v="58"/>
    <n v="31"/>
    <n v="93000"/>
    <n v="23.4"/>
    <n v="3974.36"/>
    <n v="24.7"/>
    <n v="98167"/>
    <n v="5.56"/>
    <n v="5167"/>
    <n v="43"/>
    <n v="1.5203895382456922E-2"/>
  </r>
  <r>
    <x v="58"/>
    <x v="4"/>
    <x v="0"/>
    <x v="59"/>
    <n v="50"/>
    <n v="150000"/>
    <n v="34.700000000000003"/>
    <n v="4323.05"/>
    <n v="37.200000000000003"/>
    <n v="160818"/>
    <n v="7.21"/>
    <n v="10818"/>
    <n v="61"/>
    <n v="1.37935431078271E-2"/>
  </r>
  <r>
    <x v="59"/>
    <x v="4"/>
    <x v="1"/>
    <x v="60"/>
    <n v="34"/>
    <n v="85000"/>
    <n v="4987.6000000000004"/>
    <n v="17.04"/>
    <n v="5234.8"/>
    <n v="89233"/>
    <n v="4.9800000000000004"/>
    <n v="4233"/>
    <n v="45"/>
    <n v="1.304425558338651E-2"/>
  </r>
  <r>
    <x v="60"/>
    <x v="4"/>
    <x v="0"/>
    <x v="61"/>
    <n v="45"/>
    <n v="135000"/>
    <n v="12.8"/>
    <n v="10546.88"/>
    <n v="13.6"/>
    <n v="143437"/>
    <n v="6.25"/>
    <n v="8437"/>
    <n v="57"/>
    <n v="1.2844130690412348E-2"/>
  </r>
  <r>
    <x v="61"/>
    <x v="4"/>
    <x v="0"/>
    <x v="62"/>
    <n v="39"/>
    <n v="117000"/>
    <n v="289.39999999999998"/>
    <n v="404.29"/>
    <n v="304.5"/>
    <n v="123107"/>
    <n v="5.22"/>
    <n v="6107"/>
    <n v="50"/>
    <n v="1.2286051659708086E-2"/>
  </r>
  <r>
    <x v="62"/>
    <x v="4"/>
    <x v="0"/>
    <x v="63"/>
    <n v="53"/>
    <n v="159000"/>
    <n v="78.900000000000006"/>
    <n v="2015.21"/>
    <n v="84.2"/>
    <n v="169681"/>
    <n v="6.73"/>
    <n v="10681"/>
    <n v="64"/>
    <n v="1.2265107280567733E-2"/>
  </r>
  <r>
    <x v="63"/>
    <x v="4"/>
    <x v="0"/>
    <x v="64"/>
    <n v="32"/>
    <n v="96000"/>
    <n v="3456.8"/>
    <n v="27.78"/>
    <n v="3598.7"/>
    <n v="99964"/>
    <n v="4.13"/>
    <n v="3964"/>
    <n v="43"/>
    <n v="1.1355693204505357E-2"/>
  </r>
  <r>
    <x v="64"/>
    <x v="4"/>
    <x v="0"/>
    <x v="65"/>
    <n v="48"/>
    <n v="144000"/>
    <n v="156.69999999999999"/>
    <n v="918.76"/>
    <n v="167.3"/>
    <n v="153728"/>
    <n v="6.76"/>
    <n v="9728"/>
    <n v="60"/>
    <n v="1.3160143869764385E-2"/>
  </r>
  <r>
    <x v="65"/>
    <x v="4"/>
    <x v="1"/>
    <x v="66"/>
    <n v="58"/>
    <n v="110000"/>
    <n v="67.400000000000006"/>
    <n v="1632.05"/>
    <n v="73.8"/>
    <n v="120485"/>
    <n v="9.5299999999999994"/>
    <n v="10485"/>
    <n v="69"/>
    <n v="1.5959915688135595E-2"/>
  </r>
  <r>
    <x v="66"/>
    <x v="4"/>
    <x v="0"/>
    <x v="67"/>
    <n v="44"/>
    <n v="132000"/>
    <n v="2345.6"/>
    <n v="56.27"/>
    <n v="2456.6999999999998"/>
    <n v="138279"/>
    <n v="4.76"/>
    <n v="6279"/>
    <n v="54"/>
    <n v="1.0380498680861994E-2"/>
  </r>
  <r>
    <x v="67"/>
    <x v="4"/>
    <x v="0"/>
    <x v="68"/>
    <n v="43"/>
    <n v="129000"/>
    <n v="89.7"/>
    <n v="1438.13"/>
    <n v="94.2"/>
    <n v="135471"/>
    <n v="5.01"/>
    <n v="6471"/>
    <n v="54"/>
    <n v="1.0936075533797718E-2"/>
  </r>
  <r>
    <x v="68"/>
    <x v="4"/>
    <x v="0"/>
    <x v="69"/>
    <n v="37"/>
    <n v="111000"/>
    <n v="23.6"/>
    <n v="4703.3900000000003"/>
    <n v="24.8"/>
    <n v="116644"/>
    <n v="5.09"/>
    <n v="5644"/>
    <n v="48"/>
    <n v="1.2476277382304168E-2"/>
  </r>
  <r>
    <x v="69"/>
    <x v="4"/>
    <x v="0"/>
    <x v="70"/>
    <n v="52"/>
    <n v="156000"/>
    <n v="2134.5"/>
    <n v="73.08"/>
    <n v="2256.6999999999998"/>
    <n v="164837"/>
    <n v="5.66"/>
    <n v="8837"/>
    <n v="63"/>
    <n v="1.0550717943664356E-2"/>
  </r>
  <r>
    <x v="70"/>
    <x v="4"/>
    <x v="1"/>
    <x v="71"/>
    <n v="35"/>
    <n v="105000"/>
    <n v="1456.8"/>
    <n v="72.08"/>
    <n v="1523.4"/>
    <n v="109871"/>
    <n v="4.6399999999999997"/>
    <n v="4871"/>
    <n v="47"/>
    <n v="1.1645138145102596E-2"/>
  </r>
  <r>
    <x v="71"/>
    <x v="4"/>
    <x v="0"/>
    <x v="72"/>
    <n v="44"/>
    <n v="132000"/>
    <n v="34.799999999999997"/>
    <n v="3793.1"/>
    <n v="36.4"/>
    <n v="138069"/>
    <n v="4.5999999999999996"/>
    <n v="6069"/>
    <n v="55"/>
    <n v="9.8558824461796313E-3"/>
  </r>
  <r>
    <x v="72"/>
    <x v="4"/>
    <x v="0"/>
    <x v="73"/>
    <n v="40"/>
    <n v="120000"/>
    <n v="2678.9"/>
    <n v="44.8"/>
    <n v="2789.6"/>
    <n v="125054"/>
    <n v="4.21"/>
    <n v="5054"/>
    <n v="52"/>
    <n v="9.5655916509933547E-3"/>
  </r>
  <r>
    <x v="73"/>
    <x v="4"/>
    <x v="0"/>
    <x v="74"/>
    <n v="49"/>
    <n v="147000"/>
    <n v="45.6"/>
    <n v="3223.68"/>
    <n v="47.8"/>
    <n v="154172"/>
    <n v="4.88"/>
    <n v="7172"/>
    <n v="61"/>
    <n v="9.4151165509579471E-3"/>
  </r>
  <r>
    <x v="74"/>
    <x v="4"/>
    <x v="0"/>
    <x v="75"/>
    <n v="57"/>
    <n v="171000"/>
    <n v="78.400000000000006"/>
    <n v="2181.12"/>
    <n v="84.7"/>
    <n v="184801"/>
    <n v="8.07"/>
    <n v="13801"/>
    <n v="68"/>
    <n v="1.3791176512583769E-2"/>
  </r>
  <r>
    <x v="75"/>
    <x v="4"/>
    <x v="0"/>
    <x v="76"/>
    <n v="31"/>
    <n v="93000"/>
    <n v="456.8"/>
    <n v="203.67"/>
    <n v="478.9"/>
    <n v="97568"/>
    <n v="4.91"/>
    <n v="4568"/>
    <n v="42"/>
    <n v="1.3794297523178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B5003-57DD-4FCC-BD6A-31AFCD8E6C1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3:F13" firstHeaderRow="1" firstDataRow="1" firstDataCol="1"/>
  <pivotFields count="17">
    <pivotField axis="axisRow" showAll="0" measureFilter="1" sortType="descending">
      <items count="77">
        <item x="39"/>
        <item x="10"/>
        <item x="61"/>
        <item x="28"/>
        <item x="0"/>
        <item x="66"/>
        <item x="32"/>
        <item x="21"/>
        <item x="44"/>
        <item x="54"/>
        <item x="12"/>
        <item x="62"/>
        <item x="40"/>
        <item x="11"/>
        <item x="29"/>
        <item x="27"/>
        <item x="9"/>
        <item x="38"/>
        <item x="60"/>
        <item x="43"/>
        <item x="53"/>
        <item x="75"/>
        <item x="65"/>
        <item x="20"/>
        <item x="31"/>
        <item x="3"/>
        <item x="57"/>
        <item x="24"/>
        <item x="45"/>
        <item x="67"/>
        <item x="33"/>
        <item x="4"/>
        <item x="50"/>
        <item x="17"/>
        <item x="72"/>
        <item x="55"/>
        <item x="1"/>
        <item x="41"/>
        <item x="63"/>
        <item x="22"/>
        <item x="16"/>
        <item x="49"/>
        <item x="71"/>
        <item x="68"/>
        <item x="46"/>
        <item x="34"/>
        <item x="5"/>
        <item x="58"/>
        <item x="25"/>
        <item x="8"/>
        <item x="37"/>
        <item x="26"/>
        <item x="69"/>
        <item x="59"/>
        <item x="35"/>
        <item x="47"/>
        <item x="6"/>
        <item x="36"/>
        <item x="7"/>
        <item x="14"/>
        <item x="52"/>
        <item x="30"/>
        <item x="2"/>
        <item x="74"/>
        <item x="56"/>
        <item x="64"/>
        <item x="42"/>
        <item x="19"/>
        <item x="23"/>
        <item x="51"/>
        <item x="18"/>
        <item x="73"/>
        <item x="15"/>
        <item x="48"/>
        <item x="70"/>
        <item x="13"/>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dataField="1" showAll="0"/>
    <pivotField numFmtId="2" showAll="0"/>
    <pivotField numFmtId="10" showAll="0"/>
    <pivotField showAll="0" defaultSubtotal="0"/>
    <pivotField showAll="0" defaultSubtotal="0"/>
    <pivotField showAll="0" defaultSubtotal="0">
      <items count="6">
        <item x="0"/>
        <item h="1" x="1"/>
        <item h="1" x="2"/>
        <item h="1" x="3"/>
        <item h="1" x="4"/>
        <item h="1" x="5"/>
      </items>
    </pivotField>
  </pivotFields>
  <rowFields count="1">
    <field x="0"/>
  </rowFields>
  <rowItems count="10">
    <i>
      <x v="13"/>
    </i>
    <i>
      <x v="25"/>
    </i>
    <i>
      <x v="56"/>
    </i>
    <i>
      <x v="68"/>
    </i>
    <i>
      <x v="24"/>
    </i>
    <i>
      <x v="17"/>
    </i>
    <i>
      <x v="8"/>
    </i>
    <i>
      <x v="69"/>
    </i>
    <i>
      <x v="31"/>
    </i>
    <i>
      <x v="33"/>
    </i>
  </rowItems>
  <colItems count="1">
    <i/>
  </colItems>
  <dataFields count="1">
    <dataField name="Sum of Absolute Gain (₹)"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5C5C1-68F2-486D-BD65-26A55AADDA95}"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17">
    <pivotField showAll="0"/>
    <pivotField showAll="0">
      <items count="6">
        <item x="4"/>
        <item x="2"/>
        <item x="0"/>
        <item x="1"/>
        <item x="3"/>
        <item t="default"/>
      </items>
    </pivotField>
    <pivotField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6"/>
  </rowFields>
  <rowItems count="4">
    <i>
      <x v="1"/>
    </i>
    <i>
      <x v="2"/>
    </i>
    <i>
      <x v="3"/>
    </i>
    <i>
      <x v="4"/>
    </i>
  </rowItems>
  <colItems count="1">
    <i/>
  </colItems>
  <dataFields count="1">
    <dataField name="Average of Annualized Return(%)" fld="13" subtotal="average" baseField="16" baseItem="1"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79EA7-4DCD-43EA-BF9A-A9031D77EC1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E16:F21" firstHeaderRow="1" firstDataRow="1" firstDataCol="1"/>
  <pivotFields count="17">
    <pivotField showAll="0"/>
    <pivotField axis="axisRow" showAll="0" avgSubtotal="1">
      <items count="6">
        <item x="4"/>
        <item x="2"/>
        <item x="0"/>
        <item x="1"/>
        <item x="3"/>
        <item t="avg"/>
      </items>
    </pivotField>
    <pivotField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dataField="1"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5">
    <i>
      <x/>
    </i>
    <i>
      <x v="1"/>
    </i>
    <i>
      <x v="2"/>
    </i>
    <i>
      <x v="3"/>
    </i>
    <i>
      <x v="4"/>
    </i>
  </rowItems>
  <colItems count="1">
    <i/>
  </colItems>
  <dataFields count="1">
    <dataField name="Average of Annualized Return(%)" fld="13" subtotal="average" baseField="1" baseItem="0" numFmtId="1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5EB3F-F829-445E-9E32-AF08B86B9D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19" firstHeaderRow="1" firstDataRow="1" firstDataCol="1"/>
  <pivotFields count="17">
    <pivotField showAll="0"/>
    <pivotField showAll="0">
      <items count="6">
        <item x="4"/>
        <item x="2"/>
        <item x="0"/>
        <item x="1"/>
        <item x="3"/>
        <item t="default"/>
      </items>
    </pivotField>
    <pivotField axis="axisRow"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dataField="1" numFmtId="2" showAll="0"/>
    <pivotField showAll="0"/>
    <pivotField showAll="0"/>
    <pivotField showAll="0"/>
    <pivotField numFmtId="2" showAll="0"/>
    <pivotField showAll="0"/>
    <pivotField showAll="0"/>
    <pivotField numFmtId="2"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3">
    <i>
      <x/>
    </i>
    <i>
      <x v="1"/>
    </i>
    <i t="grand">
      <x/>
    </i>
  </rowItems>
  <colItems count="1">
    <i/>
  </colItems>
  <dataFields count="1">
    <dataField name="Sum of Invested Amount (₹)" fld="5" baseField="0" baseItem="0" numFmtId="2"/>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8DC859-57FF-47C8-929D-DD9692F610D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I3:J8" firstHeaderRow="1" firstDataRow="1" firstDataCol="1"/>
  <pivotFields count="17">
    <pivotField axis="axisRow" showAll="0" measureFilter="1" sortType="descending">
      <items count="77">
        <item x="39"/>
        <item x="10"/>
        <item x="61"/>
        <item x="28"/>
        <item x="0"/>
        <item x="66"/>
        <item x="32"/>
        <item x="21"/>
        <item x="44"/>
        <item x="54"/>
        <item x="12"/>
        <item x="62"/>
        <item x="40"/>
        <item x="11"/>
        <item x="29"/>
        <item x="27"/>
        <item x="9"/>
        <item x="38"/>
        <item x="60"/>
        <item x="43"/>
        <item x="53"/>
        <item x="75"/>
        <item x="65"/>
        <item x="20"/>
        <item x="31"/>
        <item x="3"/>
        <item x="57"/>
        <item x="24"/>
        <item x="45"/>
        <item x="67"/>
        <item x="33"/>
        <item x="4"/>
        <item x="50"/>
        <item x="17"/>
        <item x="72"/>
        <item x="55"/>
        <item x="1"/>
        <item x="41"/>
        <item x="63"/>
        <item x="22"/>
        <item x="16"/>
        <item x="49"/>
        <item x="71"/>
        <item x="68"/>
        <item x="46"/>
        <item x="34"/>
        <item x="5"/>
        <item x="58"/>
        <item x="25"/>
        <item x="8"/>
        <item x="37"/>
        <item x="26"/>
        <item x="69"/>
        <item x="59"/>
        <item x="35"/>
        <item x="47"/>
        <item x="6"/>
        <item x="36"/>
        <item x="7"/>
        <item x="14"/>
        <item x="52"/>
        <item x="30"/>
        <item x="2"/>
        <item x="74"/>
        <item x="56"/>
        <item x="64"/>
        <item x="42"/>
        <item x="19"/>
        <item x="23"/>
        <item x="51"/>
        <item x="18"/>
        <item x="73"/>
        <item x="15"/>
        <item x="48"/>
        <item x="70"/>
        <item x="13"/>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dataField="1"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5">
    <i>
      <x v="13"/>
    </i>
    <i>
      <x v="25"/>
    </i>
    <i>
      <x v="16"/>
    </i>
    <i>
      <x v="49"/>
    </i>
    <i>
      <x v="23"/>
    </i>
  </rowItems>
  <colItems count="1">
    <i/>
  </colItems>
  <dataFields count="1">
    <dataField name="Sum of Annualized Return(%)" fld="13" baseField="0" baseItem="0" numFmtId="1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8ECA80-9845-4EBB-894A-25C08DD558E0}"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0:B12" firstHeaderRow="1" firstDataRow="1" firstDataCol="1"/>
  <pivotFields count="17">
    <pivotField showAll="0"/>
    <pivotField showAll="0">
      <items count="6">
        <item x="4"/>
        <item x="2"/>
        <item x="0"/>
        <item x="1"/>
        <item x="3"/>
        <item t="default"/>
      </items>
    </pivotField>
    <pivotField axis="axisRow"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dataField="1" numFmtId="10" showAll="0"/>
    <pivotField showAll="0" defaultSubtotal="0"/>
    <pivotField showAll="0" defaultSubtotal="0"/>
    <pivotField showAll="0" defaultSubtotal="0">
      <items count="6">
        <item x="0"/>
        <item x="1"/>
        <item x="2"/>
        <item x="3"/>
        <item x="4"/>
        <item x="5"/>
      </items>
    </pivotField>
  </pivotFields>
  <rowFields count="1">
    <field x="2"/>
  </rowFields>
  <rowItems count="2">
    <i>
      <x/>
    </i>
    <i>
      <x v="1"/>
    </i>
  </rowItems>
  <colItems count="1">
    <i/>
  </colItems>
  <dataFields count="1">
    <dataField name="Average of Annualized Return(%)" fld="13" subtotal="average" baseField="2"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59F6E7-FEE1-4408-93A7-AF24120C0A8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Q23:R25" firstHeaderRow="1" firstDataRow="1" firstDataCol="1"/>
  <pivotFields count="17">
    <pivotField dataField="1" showAll="0"/>
    <pivotField showAll="0" avgSubtotal="1">
      <items count="6">
        <item x="4"/>
        <item x="2"/>
        <item x="0"/>
        <item x="1"/>
        <item x="3"/>
        <item t="avg"/>
      </items>
    </pivotField>
    <pivotField axis="axisRow"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2">
    <i>
      <x/>
    </i>
    <i>
      <x v="1"/>
    </i>
  </rowItems>
  <colItems count="1">
    <i/>
  </colItems>
  <dataFields count="1">
    <dataField name="Count of Fund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D84A90-51BD-4B64-8701-C63ED986BD8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Q14:R19" firstHeaderRow="1" firstDataRow="1" firstDataCol="1"/>
  <pivotFields count="17">
    <pivotField dataField="1" showAll="0"/>
    <pivotField name="Types " axis="axisRow" showAll="0" avgSubtotal="1">
      <items count="6">
        <item x="4"/>
        <item x="2"/>
        <item x="0"/>
        <item x="1"/>
        <item x="3"/>
        <item t="avg"/>
      </items>
    </pivotField>
    <pivotField showAll="0">
      <items count="3">
        <item x="1"/>
        <item x="0"/>
        <item t="default"/>
      </items>
    </pivotField>
    <pivotField numFmtId="14" showAll="0">
      <items count="78">
        <item x="17"/>
        <item x="32"/>
        <item x="45"/>
        <item x="3"/>
        <item x="66"/>
        <item x="23"/>
        <item x="75"/>
        <item x="26"/>
        <item x="52"/>
        <item x="39"/>
        <item x="11"/>
        <item x="19"/>
        <item x="50"/>
        <item x="63"/>
        <item x="34"/>
        <item x="41"/>
        <item x="4"/>
        <item x="70"/>
        <item x="53"/>
        <item x="28"/>
        <item x="12"/>
        <item x="59"/>
        <item x="74"/>
        <item x="36"/>
        <item x="65"/>
        <item x="6"/>
        <item x="43"/>
        <item x="25"/>
        <item x="57"/>
        <item x="48"/>
        <item x="16"/>
        <item x="61"/>
        <item x="31"/>
        <item x="9"/>
        <item x="55"/>
        <item x="72"/>
        <item x="21"/>
        <item x="46"/>
        <item x="68"/>
        <item x="30"/>
        <item x="67"/>
        <item x="24"/>
        <item x="56"/>
        <item x="73"/>
        <item x="10"/>
        <item x="47"/>
        <item x="35"/>
        <item x="62"/>
        <item x="42"/>
        <item x="1"/>
        <item x="49"/>
        <item x="69"/>
        <item x="15"/>
        <item x="20"/>
        <item x="54"/>
        <item x="71"/>
        <item x="13"/>
        <item x="38"/>
        <item x="40"/>
        <item x="7"/>
        <item x="60"/>
        <item x="51"/>
        <item x="27"/>
        <item x="18"/>
        <item x="44"/>
        <item x="64"/>
        <item x="58"/>
        <item x="33"/>
        <item x="76"/>
        <item x="5"/>
        <item x="37"/>
        <item x="8"/>
        <item x="14"/>
        <item x="22"/>
        <item x="2"/>
        <item x="0"/>
        <item x="29"/>
        <item t="default"/>
      </items>
    </pivotField>
    <pivotField numFmtId="2" showAll="0"/>
    <pivotField numFmtId="2" showAll="0"/>
    <pivotField showAll="0"/>
    <pivotField showAll="0"/>
    <pivotField showAll="0"/>
    <pivotField numFmtId="2" showAll="0"/>
    <pivotField showAll="0"/>
    <pivotField showAll="0"/>
    <pivotField numFmtId="2"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5">
    <i>
      <x/>
    </i>
    <i>
      <x v="1"/>
    </i>
    <i>
      <x v="2"/>
    </i>
    <i>
      <x v="3"/>
    </i>
    <i>
      <x v="4"/>
    </i>
  </rowItems>
  <colItems count="1">
    <i/>
  </colItems>
  <dataFields count="1">
    <dataField name="Count of Investme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Mode" xr10:uid="{F8F494C6-077E-4D43-B8EA-00A4AA6D2DD3}" sourceName="Investment Mode">
  <pivotTables>
    <pivotTable tabId="6" name="PivotTable4"/>
    <pivotTable tabId="6" name="PivotTable6"/>
    <pivotTable tabId="6" name="PivotTable7"/>
    <pivotTable tabId="6" name="PivotTable3"/>
    <pivotTable tabId="6" name="PivotTable2"/>
    <pivotTable tabId="6" name="PivotTable1"/>
    <pivotTable tabId="1" name="PivotTable6"/>
    <pivotTable tabId="1" name="PivotTable5"/>
  </pivotTables>
  <data>
    <tabular pivotCacheId="17253505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B4FD239-35E5-47FD-AA13-23ADA6D3FAE9}" sourceName="Type">
  <pivotTables>
    <pivotTable tabId="6" name="PivotTable4"/>
    <pivotTable tabId="6" name="PivotTable6"/>
    <pivotTable tabId="6" name="PivotTable7"/>
    <pivotTable tabId="6" name="PivotTable3"/>
    <pivotTable tabId="6" name="PivotTable2"/>
    <pivotTable tabId="6" name="PivotTable1"/>
    <pivotTable tabId="1" name="PivotTable6"/>
    <pivotTable tabId="1" name="PivotTable5"/>
  </pivotTables>
  <data>
    <tabular pivotCacheId="1725350569">
      <items count="5">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 Mode" xr10:uid="{0EE1A702-B314-4F66-BF41-CBF270C4150E}" cache="Slicer_Investment_Mode" caption="Investment Mode" columnCount="2" rowHeight="504000"/>
  <slicer name="Type" xr10:uid="{7BE9B852-E23D-4016-B575-92A639DDC657}" cache="Slicer_Type" caption="Type Of Investment" columnCount="5"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B3B79-165D-4BAB-BB08-7FC6E1477E17}" name="Financial_Analysis" displayName="Financial_Analysis" ref="A1:O78" totalsRowShown="0">
  <autoFilter ref="A1:O78" xr:uid="{93851F95-68A1-40E1-8316-00B4B3CF2C34}"/>
  <tableColumns count="15">
    <tableColumn id="1" xr3:uid="{270F9F47-DEDE-4444-A675-7F8281C627BA}" name="Fund Name" dataDxfId="14"/>
    <tableColumn id="2" xr3:uid="{A9A73D7E-88C0-4410-973B-A56D4DECCD63}" name="Type" dataDxfId="13"/>
    <tableColumn id="3" xr3:uid="{06E8B186-F43D-4920-BABC-1C46A9708080}" name="Investment Mode" dataDxfId="12"/>
    <tableColumn id="4" xr3:uid="{863FD6E8-D998-419C-AC06-DE72DFC3F5F5}" name="Start Date" dataDxfId="11"/>
    <tableColumn id="5" xr3:uid="{A053946D-746C-4208-9085-67E21B540785}" name="Tenure (Months)" dataDxfId="6"/>
    <tableColumn id="6" xr3:uid="{FCB736E5-8DF3-4149-B6C9-C4B7E8CA34F6}" name="Invested Amount (₹)" dataDxfId="5"/>
    <tableColumn id="7" xr3:uid="{9C1B0A86-3FF5-4893-BA74-D9B6275BE022}" name="NAV at Purchase" dataDxfId="3"/>
    <tableColumn id="8" xr3:uid="{A982AD5B-ACF6-45A7-852A-861544435DF8}" name="Units Purchased" dataDxfId="4"/>
    <tableColumn id="9" xr3:uid="{1C328F39-77BF-4B75-B8A6-1DE23564A76C}" name="Current NAV" dataDxfId="8"/>
    <tableColumn id="10" xr3:uid="{EBA1361E-ED7C-40F2-98F9-A71FD5C261DC}" name="Current Value (₹)" dataDxfId="7"/>
    <tableColumn id="11" xr3:uid="{E9DB54EF-08FD-43F6-8922-CAD71046C78E}" name="Return %" dataDxfId="2"/>
    <tableColumn id="12" xr3:uid="{9CCFA6D8-020D-4559-ABA2-10E6C12C7E9E}" name="Absolute Gain (₹)" dataDxfId="0">
      <calculatedColumnFormula>J2-F2</calculatedColumnFormula>
    </tableColumn>
    <tableColumn id="13" xr3:uid="{7121FA97-A741-4334-B246-ACF3D5AEBE31}" name="Investment Age (In Months)" dataDxfId="1">
      <calculatedColumnFormula>DATEDIF(D2,TODAY(),"m")</calculatedColumnFormula>
    </tableColumn>
    <tableColumn id="14" xr3:uid="{095DF653-7890-416D-A03A-7AA21438F398}" name="Annualized Return(%)" dataDxfId="10">
      <calculatedColumnFormula>((J2 / F2) ^ (12 / M2)) - 1</calculatedColumnFormula>
    </tableColumn>
    <tableColumn id="15" xr3:uid="{01AE4CCE-0824-4FD1-8842-C7B7151AA82E}" name="Year" dataDxfId="9">
      <calculatedColumnFormula>TEXT(D:D,"yyyy")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C5CE-CAB5-4123-B42D-75D7C670EFC0}">
  <dimension ref="A3:J21"/>
  <sheetViews>
    <sheetView zoomScale="91" workbookViewId="0">
      <selection activeCell="I33" sqref="I33"/>
    </sheetView>
  </sheetViews>
  <sheetFormatPr defaultRowHeight="14.4" x14ac:dyDescent="0.3"/>
  <cols>
    <col min="1" max="1" width="12.44140625" bestFit="1" customWidth="1"/>
    <col min="2" max="2" width="23.88671875" bestFit="1" customWidth="1"/>
    <col min="5" max="5" width="12.44140625" bestFit="1" customWidth="1"/>
    <col min="6" max="6" width="28.109375" bestFit="1" customWidth="1"/>
    <col min="9" max="9" width="13.44140625" bestFit="1" customWidth="1"/>
    <col min="10" max="10" width="18.6640625" bestFit="1" customWidth="1"/>
  </cols>
  <sheetData>
    <row r="3" spans="1:10" x14ac:dyDescent="0.3">
      <c r="A3" s="14" t="s">
        <v>97</v>
      </c>
      <c r="B3" t="s">
        <v>102</v>
      </c>
      <c r="E3" s="14" t="s">
        <v>97</v>
      </c>
      <c r="F3" t="s">
        <v>99</v>
      </c>
      <c r="I3" s="14" t="s">
        <v>97</v>
      </c>
      <c r="J3" t="s">
        <v>100</v>
      </c>
    </row>
    <row r="4" spans="1:10" x14ac:dyDescent="0.3">
      <c r="A4" s="15" t="s">
        <v>103</v>
      </c>
      <c r="B4" s="13">
        <v>4.4859059279659871E-2</v>
      </c>
      <c r="E4" s="15" t="s">
        <v>26</v>
      </c>
      <c r="F4">
        <v>108407</v>
      </c>
      <c r="I4" s="15" t="s">
        <v>26</v>
      </c>
      <c r="J4" s="13">
        <v>6.1328126027078156E-2</v>
      </c>
    </row>
    <row r="5" spans="1:10" x14ac:dyDescent="0.3">
      <c r="A5" s="15" t="s">
        <v>104</v>
      </c>
      <c r="B5" s="13">
        <v>2.997852345102878E-2</v>
      </c>
      <c r="E5" s="15" t="s">
        <v>17</v>
      </c>
      <c r="F5">
        <v>63171</v>
      </c>
      <c r="I5" s="15" t="s">
        <v>17</v>
      </c>
      <c r="J5" s="13">
        <v>6.1201315652224197E-2</v>
      </c>
    </row>
    <row r="6" spans="1:10" x14ac:dyDescent="0.3">
      <c r="A6" s="15" t="s">
        <v>105</v>
      </c>
      <c r="B6" s="13">
        <v>2.7590852957354594E-2</v>
      </c>
      <c r="E6" s="15" t="s">
        <v>21</v>
      </c>
      <c r="F6">
        <v>58932</v>
      </c>
      <c r="I6" s="15" t="s">
        <v>24</v>
      </c>
      <c r="J6" s="13">
        <v>5.9743049337230847E-2</v>
      </c>
    </row>
    <row r="7" spans="1:10" x14ac:dyDescent="0.3">
      <c r="A7" s="15" t="s">
        <v>106</v>
      </c>
      <c r="B7" s="13">
        <v>2.3842981295860075E-2</v>
      </c>
      <c r="E7" s="15" t="s">
        <v>40</v>
      </c>
      <c r="F7">
        <v>56692</v>
      </c>
      <c r="I7" s="15" t="s">
        <v>23</v>
      </c>
      <c r="J7" s="13">
        <v>5.9443119293955293E-2</v>
      </c>
    </row>
    <row r="8" spans="1:10" x14ac:dyDescent="0.3">
      <c r="E8" s="15" t="s">
        <v>48</v>
      </c>
      <c r="F8">
        <v>54278</v>
      </c>
      <c r="I8" s="15" t="s">
        <v>37</v>
      </c>
      <c r="J8" s="13">
        <v>5.7150468650648101E-2</v>
      </c>
    </row>
    <row r="9" spans="1:10" x14ac:dyDescent="0.3">
      <c r="E9" s="15" t="s">
        <v>55</v>
      </c>
      <c r="F9">
        <v>50903</v>
      </c>
    </row>
    <row r="10" spans="1:10" x14ac:dyDescent="0.3">
      <c r="A10" s="14" t="s">
        <v>97</v>
      </c>
      <c r="B10" t="s">
        <v>102</v>
      </c>
      <c r="E10" s="15" t="s">
        <v>61</v>
      </c>
      <c r="F10">
        <v>47013</v>
      </c>
    </row>
    <row r="11" spans="1:10" x14ac:dyDescent="0.3">
      <c r="A11" s="15" t="s">
        <v>18</v>
      </c>
      <c r="B11" s="13">
        <v>2.4749871455981204E-2</v>
      </c>
      <c r="E11" s="15" t="s">
        <v>68</v>
      </c>
      <c r="F11">
        <v>46064</v>
      </c>
    </row>
    <row r="12" spans="1:10" x14ac:dyDescent="0.3">
      <c r="A12" s="15" t="s">
        <v>13</v>
      </c>
      <c r="B12" s="13">
        <v>3.2115863543579967E-2</v>
      </c>
      <c r="E12" s="15" t="s">
        <v>19</v>
      </c>
      <c r="F12">
        <v>45249</v>
      </c>
    </row>
    <row r="13" spans="1:10" x14ac:dyDescent="0.3">
      <c r="E13" s="15" t="s">
        <v>34</v>
      </c>
      <c r="F13">
        <v>41639</v>
      </c>
    </row>
    <row r="16" spans="1:10" x14ac:dyDescent="0.3">
      <c r="A16" s="14" t="s">
        <v>97</v>
      </c>
      <c r="B16" t="s">
        <v>101</v>
      </c>
      <c r="E16" s="14" t="s">
        <v>97</v>
      </c>
      <c r="F16" t="s">
        <v>102</v>
      </c>
    </row>
    <row r="17" spans="1:6" x14ac:dyDescent="0.3">
      <c r="A17" s="15" t="s">
        <v>18</v>
      </c>
      <c r="B17" s="11">
        <v>1622000</v>
      </c>
      <c r="E17" s="15" t="s">
        <v>70</v>
      </c>
      <c r="F17" s="13">
        <v>1.3076520775612582E-2</v>
      </c>
    </row>
    <row r="18" spans="1:6" x14ac:dyDescent="0.3">
      <c r="A18" s="15" t="s">
        <v>13</v>
      </c>
      <c r="B18" s="11">
        <v>8143000</v>
      </c>
      <c r="E18" s="15" t="s">
        <v>28</v>
      </c>
      <c r="F18" s="13">
        <v>3.4462738501943146E-2</v>
      </c>
    </row>
    <row r="19" spans="1:6" x14ac:dyDescent="0.3">
      <c r="A19" s="15" t="s">
        <v>98</v>
      </c>
      <c r="B19" s="11">
        <v>9765000</v>
      </c>
      <c r="E19" s="15" t="s">
        <v>12</v>
      </c>
      <c r="F19" s="13">
        <v>3.8554286137181669E-2</v>
      </c>
    </row>
    <row r="20" spans="1:6" x14ac:dyDescent="0.3">
      <c r="E20" s="15" t="s">
        <v>16</v>
      </c>
      <c r="F20" s="13">
        <v>3.8948780474465573E-2</v>
      </c>
    </row>
    <row r="21" spans="1:6" x14ac:dyDescent="0.3">
      <c r="E21" s="15" t="s">
        <v>30</v>
      </c>
      <c r="F21" s="13">
        <v>4.6708412925224652E-2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51F95-68A1-40E1-8316-00B4B3CF2C34}">
  <dimension ref="A1:R104"/>
  <sheetViews>
    <sheetView tabSelected="1" topLeftCell="D1" zoomScale="56" zoomScaleNormal="40" workbookViewId="0">
      <selection activeCell="S35" sqref="S35"/>
    </sheetView>
  </sheetViews>
  <sheetFormatPr defaultRowHeight="14.4" x14ac:dyDescent="0.3"/>
  <cols>
    <col min="1" max="1" width="47" bestFit="1" customWidth="1"/>
    <col min="2" max="2" width="9.5546875" bestFit="1" customWidth="1"/>
    <col min="3" max="3" width="19.77734375" bestFit="1" customWidth="1"/>
    <col min="4" max="4" width="20.44140625" style="8" bestFit="1" customWidth="1"/>
    <col min="5" max="5" width="18.77734375" style="11" bestFit="1" customWidth="1"/>
    <col min="6" max="6" width="19.44140625" style="21" customWidth="1"/>
    <col min="7" max="7" width="16.44140625" style="21" customWidth="1"/>
    <col min="8" max="8" width="16.33203125" customWidth="1"/>
    <col min="9" max="9" width="23.88671875" style="21" bestFit="1" customWidth="1"/>
    <col min="10" max="10" width="19.44140625" style="21" bestFit="1" customWidth="1"/>
    <col min="11" max="11" width="12.77734375" bestFit="1" customWidth="1"/>
    <col min="12" max="12" width="17.109375" style="21" customWidth="1"/>
    <col min="13" max="13" width="25.109375" style="11" customWidth="1"/>
    <col min="14" max="14" width="20.77734375" style="13" customWidth="1"/>
    <col min="15" max="15" width="12.6640625" style="11" customWidth="1"/>
    <col min="17" max="17" width="27.44140625" bestFit="1" customWidth="1"/>
    <col min="18" max="18" width="24.33203125" bestFit="1" customWidth="1"/>
    <col min="21" max="21" width="18.5546875" bestFit="1" customWidth="1"/>
    <col min="22" max="22" width="25.33203125" bestFit="1" customWidth="1"/>
  </cols>
  <sheetData>
    <row r="1" spans="1:18" x14ac:dyDescent="0.3">
      <c r="A1" s="2" t="s">
        <v>0</v>
      </c>
      <c r="B1" s="2" t="s">
        <v>1</v>
      </c>
      <c r="C1" s="2" t="s">
        <v>2</v>
      </c>
      <c r="D1" s="7" t="s">
        <v>3</v>
      </c>
      <c r="E1" s="9" t="s">
        <v>4</v>
      </c>
      <c r="F1" s="19" t="s">
        <v>5</v>
      </c>
      <c r="G1" s="19" t="s">
        <v>6</v>
      </c>
      <c r="H1" s="2" t="s">
        <v>7</v>
      </c>
      <c r="I1" s="19" t="s">
        <v>8</v>
      </c>
      <c r="J1" s="19" t="s">
        <v>9</v>
      </c>
      <c r="K1" s="2" t="s">
        <v>10</v>
      </c>
      <c r="L1" s="19" t="s">
        <v>94</v>
      </c>
      <c r="M1" s="9" t="s">
        <v>95</v>
      </c>
      <c r="N1" s="12" t="s">
        <v>96</v>
      </c>
      <c r="O1" s="11" t="s">
        <v>107</v>
      </c>
      <c r="Q1" s="17" t="s">
        <v>108</v>
      </c>
      <c r="R1" s="17"/>
    </row>
    <row r="2" spans="1:18" x14ac:dyDescent="0.3">
      <c r="A2" s="3" t="s">
        <v>11</v>
      </c>
      <c r="B2" s="3" t="s">
        <v>12</v>
      </c>
      <c r="C2" s="3" t="s">
        <v>13</v>
      </c>
      <c r="D2" s="4">
        <v>44683</v>
      </c>
      <c r="E2" s="10">
        <v>28</v>
      </c>
      <c r="F2" s="20">
        <v>84000</v>
      </c>
      <c r="G2" s="20">
        <v>45.2</v>
      </c>
      <c r="H2" s="3">
        <v>1858.41</v>
      </c>
      <c r="I2" s="20">
        <v>52.35</v>
      </c>
      <c r="J2" s="20">
        <v>97289</v>
      </c>
      <c r="K2" s="3">
        <v>15.82</v>
      </c>
      <c r="L2" s="21">
        <f>J2-F2</f>
        <v>13289</v>
      </c>
      <c r="M2" s="11">
        <f ca="1">DATEDIF(D2,TODAY(),"m")</f>
        <v>38</v>
      </c>
      <c r="N2" s="13">
        <f ca="1">((J2 / F2) ^ (12 / M2)) - 1</f>
        <v>4.7472087572475896E-2</v>
      </c>
      <c r="O2" s="11" t="str">
        <f t="shared" ref="O2:O33" si="0">TEXT(D:D,"yyyy")</f>
        <v>2022</v>
      </c>
      <c r="Q2" s="17"/>
      <c r="R2" s="17"/>
    </row>
    <row r="3" spans="1:18" x14ac:dyDescent="0.3">
      <c r="A3" s="3" t="s">
        <v>14</v>
      </c>
      <c r="B3" s="3" t="s">
        <v>12</v>
      </c>
      <c r="C3" s="3" t="s">
        <v>13</v>
      </c>
      <c r="D3" s="4">
        <v>44335</v>
      </c>
      <c r="E3" s="10">
        <v>42</v>
      </c>
      <c r="F3" s="20">
        <v>210000</v>
      </c>
      <c r="G3" s="20">
        <v>38.75</v>
      </c>
      <c r="H3" s="3">
        <v>5419.35</v>
      </c>
      <c r="I3" s="20">
        <v>41.2</v>
      </c>
      <c r="J3" s="20">
        <v>223237</v>
      </c>
      <c r="K3" s="3">
        <v>6.3</v>
      </c>
      <c r="L3" s="21">
        <f t="shared" ref="L3:L66" si="1">J3-F3</f>
        <v>13237</v>
      </c>
      <c r="M3" s="11">
        <f t="shared" ref="M3:M66" ca="1" si="2">DATEDIF(D3,TODAY(),"m")</f>
        <v>49</v>
      </c>
      <c r="N3" s="13">
        <f t="shared" ref="N3:N66" ca="1" si="3">((J3 / F3) ^ (12 / M3)) - 1</f>
        <v>1.5082352315130887E-2</v>
      </c>
      <c r="O3" s="11" t="str">
        <f t="shared" si="0"/>
        <v>2021</v>
      </c>
      <c r="Q3" t="s">
        <v>109</v>
      </c>
      <c r="R3">
        <f>COUNTA(Financial_Analysis[Fund Name])</f>
        <v>77</v>
      </c>
    </row>
    <row r="4" spans="1:18" x14ac:dyDescent="0.3">
      <c r="A4" s="3" t="s">
        <v>15</v>
      </c>
      <c r="B4" s="3" t="s">
        <v>16</v>
      </c>
      <c r="C4" s="3" t="s">
        <v>13</v>
      </c>
      <c r="D4" s="4">
        <v>44653</v>
      </c>
      <c r="E4" s="10">
        <v>20</v>
      </c>
      <c r="F4" s="20">
        <v>60000</v>
      </c>
      <c r="G4" s="20">
        <v>22.8</v>
      </c>
      <c r="H4" s="3">
        <v>2631.58</v>
      </c>
      <c r="I4" s="20">
        <v>25.9</v>
      </c>
      <c r="J4" s="20">
        <v>68158</v>
      </c>
      <c r="K4" s="3">
        <v>13.6</v>
      </c>
      <c r="L4" s="21">
        <f t="shared" si="1"/>
        <v>8158</v>
      </c>
      <c r="M4" s="11">
        <f t="shared" ca="1" si="2"/>
        <v>39</v>
      </c>
      <c r="N4" s="13">
        <f t="shared" ca="1" si="3"/>
        <v>4.0005331020794399E-2</v>
      </c>
      <c r="O4" s="11" t="str">
        <f t="shared" si="0"/>
        <v>2022</v>
      </c>
      <c r="Q4" t="s">
        <v>110</v>
      </c>
      <c r="R4" s="11">
        <f>SUM(F:F)</f>
        <v>9765000</v>
      </c>
    </row>
    <row r="5" spans="1:18" x14ac:dyDescent="0.3">
      <c r="A5" s="3" t="s">
        <v>17</v>
      </c>
      <c r="B5" s="3" t="s">
        <v>12</v>
      </c>
      <c r="C5" s="3" t="s">
        <v>18</v>
      </c>
      <c r="D5" s="4">
        <v>43688</v>
      </c>
      <c r="E5" s="10">
        <v>65</v>
      </c>
      <c r="F5" s="20">
        <v>150000</v>
      </c>
      <c r="G5" s="20">
        <v>125.6</v>
      </c>
      <c r="H5" s="3">
        <v>1194.27</v>
      </c>
      <c r="I5" s="20">
        <v>178.45</v>
      </c>
      <c r="J5" s="20">
        <v>213171</v>
      </c>
      <c r="K5" s="3">
        <v>42.11</v>
      </c>
      <c r="L5" s="21">
        <f t="shared" si="1"/>
        <v>63171</v>
      </c>
      <c r="M5" s="11">
        <f t="shared" ca="1" si="2"/>
        <v>71</v>
      </c>
      <c r="N5" s="13">
        <f t="shared" ca="1" si="3"/>
        <v>6.1201315652224197E-2</v>
      </c>
      <c r="O5" s="11" t="str">
        <f t="shared" si="0"/>
        <v>2019</v>
      </c>
      <c r="Q5" t="s">
        <v>111</v>
      </c>
      <c r="R5" s="11">
        <f>SUM(J:J)</f>
        <v>11393130</v>
      </c>
    </row>
    <row r="6" spans="1:18" x14ac:dyDescent="0.3">
      <c r="A6" s="3" t="s">
        <v>19</v>
      </c>
      <c r="B6" s="3" t="s">
        <v>12</v>
      </c>
      <c r="C6" s="3" t="s">
        <v>13</v>
      </c>
      <c r="D6" s="4">
        <v>43905</v>
      </c>
      <c r="E6" s="10">
        <v>52</v>
      </c>
      <c r="F6" s="20">
        <v>156000</v>
      </c>
      <c r="G6" s="20">
        <v>89.3</v>
      </c>
      <c r="H6" s="3">
        <v>1746.95</v>
      </c>
      <c r="I6" s="20">
        <v>115.2</v>
      </c>
      <c r="J6" s="20">
        <v>201249</v>
      </c>
      <c r="K6" s="3">
        <v>29.01</v>
      </c>
      <c r="L6" s="21">
        <f t="shared" si="1"/>
        <v>45249</v>
      </c>
      <c r="M6" s="11">
        <f t="shared" ca="1" si="2"/>
        <v>63</v>
      </c>
      <c r="N6" s="13">
        <f t="shared" ca="1" si="3"/>
        <v>4.970775631788249E-2</v>
      </c>
      <c r="O6" s="11" t="str">
        <f t="shared" si="0"/>
        <v>2020</v>
      </c>
      <c r="Q6" t="s">
        <v>112</v>
      </c>
      <c r="R6">
        <f>SUM(L:L)</f>
        <v>1628130</v>
      </c>
    </row>
    <row r="7" spans="1:18" x14ac:dyDescent="0.3">
      <c r="A7" s="3" t="s">
        <v>20</v>
      </c>
      <c r="B7" s="3" t="s">
        <v>12</v>
      </c>
      <c r="C7" s="3" t="s">
        <v>18</v>
      </c>
      <c r="D7" s="4">
        <v>44559</v>
      </c>
      <c r="E7" s="10">
        <v>31</v>
      </c>
      <c r="F7" s="20">
        <v>80000</v>
      </c>
      <c r="G7" s="20">
        <v>72.150000000000006</v>
      </c>
      <c r="H7" s="3">
        <v>1108.6500000000001</v>
      </c>
      <c r="I7" s="20">
        <v>68.900000000000006</v>
      </c>
      <c r="J7" s="20">
        <v>76386</v>
      </c>
      <c r="K7" s="3">
        <v>-4.5199999999999996</v>
      </c>
      <c r="L7" s="21">
        <f t="shared" si="1"/>
        <v>-3614</v>
      </c>
      <c r="M7" s="11">
        <f t="shared" ca="1" si="2"/>
        <v>42</v>
      </c>
      <c r="N7" s="13">
        <f t="shared" ca="1" si="3"/>
        <v>-1.3120931941594804E-2</v>
      </c>
      <c r="O7" s="11" t="str">
        <f t="shared" si="0"/>
        <v>2021</v>
      </c>
      <c r="Q7" t="s">
        <v>113</v>
      </c>
      <c r="R7">
        <f>AVERAGE(Financial_Analysis[NAV at Purchase])</f>
        <v>345.89675324675324</v>
      </c>
    </row>
    <row r="8" spans="1:18" x14ac:dyDescent="0.3">
      <c r="A8" s="3" t="s">
        <v>21</v>
      </c>
      <c r="B8" s="3" t="s">
        <v>12</v>
      </c>
      <c r="C8" s="3" t="s">
        <v>13</v>
      </c>
      <c r="D8" s="4">
        <v>44020</v>
      </c>
      <c r="E8" s="10">
        <v>48</v>
      </c>
      <c r="F8" s="20">
        <v>240000</v>
      </c>
      <c r="G8" s="20">
        <v>156.80000000000001</v>
      </c>
      <c r="H8" s="3">
        <v>1530.61</v>
      </c>
      <c r="I8" s="20">
        <v>195.3</v>
      </c>
      <c r="J8" s="20">
        <v>298932</v>
      </c>
      <c r="K8" s="3">
        <v>24.55</v>
      </c>
      <c r="L8" s="21">
        <f t="shared" si="1"/>
        <v>58932</v>
      </c>
      <c r="M8" s="11">
        <f t="shared" ca="1" si="2"/>
        <v>60</v>
      </c>
      <c r="N8" s="13">
        <f t="shared" ca="1" si="3"/>
        <v>4.4893994798270276E-2</v>
      </c>
      <c r="O8" s="11" t="str">
        <f t="shared" si="0"/>
        <v>2020</v>
      </c>
      <c r="Q8" t="s">
        <v>114</v>
      </c>
      <c r="R8">
        <f>AVERAGE(I:I)</f>
        <v>375.65779220779228</v>
      </c>
    </row>
    <row r="9" spans="1:18" x14ac:dyDescent="0.3">
      <c r="A9" s="3" t="s">
        <v>22</v>
      </c>
      <c r="B9" s="3" t="s">
        <v>12</v>
      </c>
      <c r="C9" s="3" t="s">
        <v>13</v>
      </c>
      <c r="D9" s="4">
        <v>44451</v>
      </c>
      <c r="E9" s="10">
        <v>34</v>
      </c>
      <c r="F9" s="20">
        <v>170000</v>
      </c>
      <c r="G9" s="20">
        <v>42.9</v>
      </c>
      <c r="H9" s="3">
        <v>3962.47</v>
      </c>
      <c r="I9" s="20">
        <v>48.75</v>
      </c>
      <c r="J9" s="20">
        <v>193170</v>
      </c>
      <c r="K9" s="3">
        <v>13.63</v>
      </c>
      <c r="L9" s="21">
        <f t="shared" si="1"/>
        <v>23170</v>
      </c>
      <c r="M9" s="11">
        <f t="shared" ca="1" si="2"/>
        <v>46</v>
      </c>
      <c r="N9" s="13">
        <f t="shared" ca="1" si="3"/>
        <v>3.3893607279674276E-2</v>
      </c>
      <c r="O9" s="11" t="str">
        <f t="shared" si="0"/>
        <v>2021</v>
      </c>
      <c r="Q9" t="s">
        <v>115</v>
      </c>
      <c r="R9" s="11">
        <f ca="1">AVERAGE(M:M)</f>
        <v>54.259740259740262</v>
      </c>
    </row>
    <row r="10" spans="1:18" x14ac:dyDescent="0.3">
      <c r="A10" s="3" t="s">
        <v>23</v>
      </c>
      <c r="B10" s="3" t="s">
        <v>12</v>
      </c>
      <c r="C10" s="3" t="s">
        <v>13</v>
      </c>
      <c r="D10" s="4">
        <v>44581</v>
      </c>
      <c r="E10" s="10">
        <v>24</v>
      </c>
      <c r="F10" s="20">
        <v>72000</v>
      </c>
      <c r="G10" s="20">
        <v>67.400000000000006</v>
      </c>
      <c r="H10" s="3">
        <v>1068.25</v>
      </c>
      <c r="I10" s="20">
        <v>82.1</v>
      </c>
      <c r="J10" s="20">
        <v>87703</v>
      </c>
      <c r="K10" s="3">
        <v>21.81</v>
      </c>
      <c r="L10" s="21">
        <f t="shared" si="1"/>
        <v>15703</v>
      </c>
      <c r="M10" s="11">
        <f t="shared" ca="1" si="2"/>
        <v>41</v>
      </c>
      <c r="N10" s="13">
        <f t="shared" ca="1" si="3"/>
        <v>5.9443119293955293E-2</v>
      </c>
      <c r="O10" s="11" t="str">
        <f t="shared" si="0"/>
        <v>2022</v>
      </c>
      <c r="Q10" t="s">
        <v>116</v>
      </c>
      <c r="R10" s="13">
        <v>3.0599999999999999E-2</v>
      </c>
    </row>
    <row r="11" spans="1:18" x14ac:dyDescent="0.3">
      <c r="A11" s="3" t="s">
        <v>24</v>
      </c>
      <c r="B11" s="3" t="s">
        <v>12</v>
      </c>
      <c r="C11" s="3" t="s">
        <v>18</v>
      </c>
      <c r="D11" s="4">
        <v>44140</v>
      </c>
      <c r="E11" s="10">
        <v>44</v>
      </c>
      <c r="F11" s="20">
        <v>95000</v>
      </c>
      <c r="G11" s="20">
        <v>98.2</v>
      </c>
      <c r="H11" s="3">
        <v>967.41</v>
      </c>
      <c r="I11" s="20">
        <v>128.69999999999999</v>
      </c>
      <c r="J11" s="20">
        <v>124545</v>
      </c>
      <c r="K11" s="3">
        <v>31.1</v>
      </c>
      <c r="L11" s="21">
        <f t="shared" si="1"/>
        <v>29545</v>
      </c>
      <c r="M11" s="11">
        <f t="shared" ca="1" si="2"/>
        <v>56</v>
      </c>
      <c r="N11" s="13">
        <f t="shared" ca="1" si="3"/>
        <v>5.9743049337230847E-2</v>
      </c>
      <c r="O11" s="11" t="str">
        <f t="shared" si="0"/>
        <v>2020</v>
      </c>
    </row>
    <row r="12" spans="1:18" x14ac:dyDescent="0.3">
      <c r="A12" s="3" t="s">
        <v>25</v>
      </c>
      <c r="B12" s="3" t="s">
        <v>12</v>
      </c>
      <c r="C12" s="3" t="s">
        <v>13</v>
      </c>
      <c r="D12" s="4">
        <v>44273</v>
      </c>
      <c r="E12" s="10">
        <v>40</v>
      </c>
      <c r="F12" s="20">
        <v>120000</v>
      </c>
      <c r="G12" s="20">
        <v>78.95</v>
      </c>
      <c r="H12" s="3">
        <v>1520.2</v>
      </c>
      <c r="I12" s="20">
        <v>92.4</v>
      </c>
      <c r="J12" s="20">
        <v>140466</v>
      </c>
      <c r="K12" s="3">
        <v>17.059999999999999</v>
      </c>
      <c r="L12" s="21">
        <f t="shared" si="1"/>
        <v>20466</v>
      </c>
      <c r="M12" s="11">
        <f t="shared" ca="1" si="2"/>
        <v>51</v>
      </c>
      <c r="N12" s="13">
        <f t="shared" ca="1" si="3"/>
        <v>3.7747647370282245E-2</v>
      </c>
      <c r="O12" s="11" t="str">
        <f t="shared" si="0"/>
        <v>2021</v>
      </c>
    </row>
    <row r="13" spans="1:18" x14ac:dyDescent="0.3">
      <c r="A13" s="3" t="s">
        <v>26</v>
      </c>
      <c r="B13" s="3" t="s">
        <v>12</v>
      </c>
      <c r="C13" s="3" t="s">
        <v>13</v>
      </c>
      <c r="D13" s="4">
        <v>43809</v>
      </c>
      <c r="E13" s="10">
        <v>55</v>
      </c>
      <c r="F13" s="20">
        <v>275000</v>
      </c>
      <c r="G13" s="20">
        <v>105.3</v>
      </c>
      <c r="H13" s="3">
        <v>2611.4899999999998</v>
      </c>
      <c r="I13" s="20">
        <v>146.80000000000001</v>
      </c>
      <c r="J13" s="20">
        <v>383407</v>
      </c>
      <c r="K13" s="3">
        <v>39.42</v>
      </c>
      <c r="L13" s="21">
        <f t="shared" si="1"/>
        <v>108407</v>
      </c>
      <c r="M13" s="11">
        <f t="shared" ca="1" si="2"/>
        <v>67</v>
      </c>
      <c r="N13" s="13">
        <f t="shared" ca="1" si="3"/>
        <v>6.1328126027078156E-2</v>
      </c>
      <c r="O13" s="11" t="str">
        <f t="shared" si="0"/>
        <v>2019</v>
      </c>
      <c r="Q13" s="18" t="s">
        <v>119</v>
      </c>
      <c r="R13" s="18"/>
    </row>
    <row r="14" spans="1:18" x14ac:dyDescent="0.3">
      <c r="A14" s="3" t="s">
        <v>27</v>
      </c>
      <c r="B14" s="3" t="s">
        <v>28</v>
      </c>
      <c r="C14" s="3" t="s">
        <v>13</v>
      </c>
      <c r="D14" s="4">
        <v>43973</v>
      </c>
      <c r="E14" s="10">
        <v>50</v>
      </c>
      <c r="F14" s="20">
        <v>150000</v>
      </c>
      <c r="G14" s="20">
        <v>36.799999999999997</v>
      </c>
      <c r="H14" s="3">
        <v>4076.09</v>
      </c>
      <c r="I14" s="20">
        <v>42.3</v>
      </c>
      <c r="J14" s="20">
        <v>172419</v>
      </c>
      <c r="K14" s="3">
        <v>14.95</v>
      </c>
      <c r="L14" s="21">
        <f t="shared" si="1"/>
        <v>22419</v>
      </c>
      <c r="M14" s="11">
        <f t="shared" ca="1" si="2"/>
        <v>61</v>
      </c>
      <c r="N14" s="13">
        <f t="shared" ca="1" si="3"/>
        <v>2.7780638324123919E-2</v>
      </c>
      <c r="O14" s="11" t="str">
        <f t="shared" si="0"/>
        <v>2020</v>
      </c>
      <c r="Q14" s="14" t="s">
        <v>97</v>
      </c>
      <c r="R14" t="s">
        <v>118</v>
      </c>
    </row>
    <row r="15" spans="1:18" x14ac:dyDescent="0.3">
      <c r="A15" s="3" t="s">
        <v>29</v>
      </c>
      <c r="B15" s="3" t="s">
        <v>30</v>
      </c>
      <c r="C15" s="3" t="s">
        <v>13</v>
      </c>
      <c r="D15" s="4">
        <v>44422</v>
      </c>
      <c r="E15" s="10">
        <v>35</v>
      </c>
      <c r="F15" s="20">
        <v>105000</v>
      </c>
      <c r="G15" s="20">
        <v>168.9</v>
      </c>
      <c r="H15" s="3">
        <v>621.66</v>
      </c>
      <c r="I15" s="20">
        <v>201.2</v>
      </c>
      <c r="J15" s="20">
        <v>125080</v>
      </c>
      <c r="K15" s="3">
        <v>19.12</v>
      </c>
      <c r="L15" s="21">
        <f t="shared" si="1"/>
        <v>20080</v>
      </c>
      <c r="M15" s="11">
        <f t="shared" ca="1" si="2"/>
        <v>46</v>
      </c>
      <c r="N15" s="13">
        <f t="shared" ca="1" si="3"/>
        <v>4.6708412925224652E-2</v>
      </c>
      <c r="O15" s="11" t="str">
        <f t="shared" si="0"/>
        <v>2021</v>
      </c>
      <c r="Q15" s="15" t="s">
        <v>70</v>
      </c>
      <c r="R15">
        <v>24</v>
      </c>
    </row>
    <row r="16" spans="1:18" x14ac:dyDescent="0.3">
      <c r="A16" s="3" t="s">
        <v>31</v>
      </c>
      <c r="B16" s="3" t="s">
        <v>12</v>
      </c>
      <c r="C16" s="3" t="s">
        <v>18</v>
      </c>
      <c r="D16" s="4">
        <v>44620</v>
      </c>
      <c r="E16" s="10">
        <v>22</v>
      </c>
      <c r="F16" s="20">
        <v>65000</v>
      </c>
      <c r="G16" s="20">
        <v>134.69999999999999</v>
      </c>
      <c r="H16" s="3">
        <v>482.44</v>
      </c>
      <c r="I16" s="20">
        <v>118.9</v>
      </c>
      <c r="J16" s="20">
        <v>57366</v>
      </c>
      <c r="K16" s="3">
        <v>-11.74</v>
      </c>
      <c r="L16" s="21">
        <f t="shared" si="1"/>
        <v>-7634</v>
      </c>
      <c r="M16" s="11">
        <f t="shared" ca="1" si="2"/>
        <v>40</v>
      </c>
      <c r="N16" s="13">
        <f t="shared" ca="1" si="3"/>
        <v>-3.6786937514793894E-2</v>
      </c>
      <c r="O16" s="11" t="str">
        <f t="shared" si="0"/>
        <v>2022</v>
      </c>
      <c r="Q16" s="15" t="s">
        <v>28</v>
      </c>
      <c r="R16">
        <v>3</v>
      </c>
    </row>
    <row r="17" spans="1:18" x14ac:dyDescent="0.3">
      <c r="A17" s="3" t="s">
        <v>32</v>
      </c>
      <c r="B17" s="3" t="s">
        <v>12</v>
      </c>
      <c r="C17" s="3" t="s">
        <v>13</v>
      </c>
      <c r="D17" s="4">
        <v>44377</v>
      </c>
      <c r="E17" s="10">
        <v>37</v>
      </c>
      <c r="F17" s="20">
        <v>111000</v>
      </c>
      <c r="G17" s="20">
        <v>45.6</v>
      </c>
      <c r="H17" s="3">
        <v>2434.21</v>
      </c>
      <c r="I17" s="20">
        <v>52.8</v>
      </c>
      <c r="J17" s="20">
        <v>128526</v>
      </c>
      <c r="K17" s="3">
        <v>15.79</v>
      </c>
      <c r="L17" s="21">
        <f t="shared" si="1"/>
        <v>17526</v>
      </c>
      <c r="M17" s="11">
        <f t="shared" ca="1" si="2"/>
        <v>48</v>
      </c>
      <c r="N17" s="13">
        <f t="shared" ca="1" si="3"/>
        <v>3.7330155621644767E-2</v>
      </c>
      <c r="O17" s="11" t="str">
        <f t="shared" si="0"/>
        <v>2021</v>
      </c>
      <c r="Q17" s="15" t="s">
        <v>12</v>
      </c>
      <c r="R17">
        <v>44</v>
      </c>
    </row>
    <row r="18" spans="1:18" x14ac:dyDescent="0.3">
      <c r="A18" s="3" t="s">
        <v>33</v>
      </c>
      <c r="B18" s="3" t="s">
        <v>12</v>
      </c>
      <c r="C18" s="3" t="s">
        <v>13</v>
      </c>
      <c r="D18" s="4">
        <v>44092</v>
      </c>
      <c r="E18" s="10">
        <v>46</v>
      </c>
      <c r="F18" s="20">
        <v>138000</v>
      </c>
      <c r="G18" s="20">
        <v>89.7</v>
      </c>
      <c r="H18" s="3">
        <v>1538.68</v>
      </c>
      <c r="I18" s="20">
        <v>107.2</v>
      </c>
      <c r="J18" s="20">
        <v>164947</v>
      </c>
      <c r="K18" s="3">
        <v>19.5</v>
      </c>
      <c r="L18" s="21">
        <f t="shared" si="1"/>
        <v>26947</v>
      </c>
      <c r="M18" s="11">
        <f t="shared" ca="1" si="2"/>
        <v>57</v>
      </c>
      <c r="N18" s="13">
        <f t="shared" ca="1" si="3"/>
        <v>3.8265663105417236E-2</v>
      </c>
      <c r="O18" s="11" t="str">
        <f t="shared" si="0"/>
        <v>2020</v>
      </c>
      <c r="Q18" s="15" t="s">
        <v>16</v>
      </c>
      <c r="R18">
        <v>5</v>
      </c>
    </row>
    <row r="19" spans="1:18" x14ac:dyDescent="0.3">
      <c r="A19" s="3" t="s">
        <v>34</v>
      </c>
      <c r="B19" s="3" t="s">
        <v>12</v>
      </c>
      <c r="C19" s="3" t="s">
        <v>18</v>
      </c>
      <c r="D19" s="4">
        <v>43580</v>
      </c>
      <c r="E19" s="10">
        <v>67</v>
      </c>
      <c r="F19" s="20">
        <v>125000</v>
      </c>
      <c r="G19" s="20">
        <v>142.30000000000001</v>
      </c>
      <c r="H19" s="3">
        <v>878.36</v>
      </c>
      <c r="I19" s="20">
        <v>189.7</v>
      </c>
      <c r="J19" s="20">
        <v>166639</v>
      </c>
      <c r="K19" s="3">
        <v>33.31</v>
      </c>
      <c r="L19" s="21">
        <f t="shared" si="1"/>
        <v>41639</v>
      </c>
      <c r="M19" s="11">
        <f t="shared" ca="1" si="2"/>
        <v>74</v>
      </c>
      <c r="N19" s="13">
        <f t="shared" ca="1" si="3"/>
        <v>4.7728225788937539E-2</v>
      </c>
      <c r="O19" s="11" t="str">
        <f t="shared" si="0"/>
        <v>2019</v>
      </c>
      <c r="Q19" s="15" t="s">
        <v>30</v>
      </c>
      <c r="R19">
        <v>1</v>
      </c>
    </row>
    <row r="20" spans="1:18" x14ac:dyDescent="0.3">
      <c r="A20" s="3" t="s">
        <v>35</v>
      </c>
      <c r="B20" s="3" t="s">
        <v>12</v>
      </c>
      <c r="C20" s="3" t="s">
        <v>13</v>
      </c>
      <c r="D20" s="4">
        <v>44508</v>
      </c>
      <c r="E20" s="10">
        <v>32</v>
      </c>
      <c r="F20" s="20">
        <v>96000</v>
      </c>
      <c r="G20" s="20">
        <v>112.8</v>
      </c>
      <c r="H20" s="3">
        <v>851.06</v>
      </c>
      <c r="I20" s="20">
        <v>135.9</v>
      </c>
      <c r="J20" s="20">
        <v>115659</v>
      </c>
      <c r="K20" s="3">
        <v>20.48</v>
      </c>
      <c r="L20" s="21">
        <f t="shared" si="1"/>
        <v>19659</v>
      </c>
      <c r="M20" s="11">
        <f t="shared" ca="1" si="2"/>
        <v>44</v>
      </c>
      <c r="N20" s="13">
        <f t="shared" ca="1" si="3"/>
        <v>5.2121444926757521E-2</v>
      </c>
      <c r="O20" s="11" t="str">
        <f t="shared" si="0"/>
        <v>2021</v>
      </c>
    </row>
    <row r="21" spans="1:18" x14ac:dyDescent="0.3">
      <c r="A21" s="3" t="s">
        <v>36</v>
      </c>
      <c r="B21" s="3" t="s">
        <v>12</v>
      </c>
      <c r="C21" s="3" t="s">
        <v>13</v>
      </c>
      <c r="D21" s="4">
        <v>43842</v>
      </c>
      <c r="E21" s="10">
        <v>59</v>
      </c>
      <c r="F21" s="20">
        <v>177000</v>
      </c>
      <c r="G21" s="20">
        <v>48.9</v>
      </c>
      <c r="H21" s="3">
        <v>3619.63</v>
      </c>
      <c r="I21" s="20">
        <v>58.4</v>
      </c>
      <c r="J21" s="20">
        <v>211426</v>
      </c>
      <c r="K21" s="3">
        <v>19.45</v>
      </c>
      <c r="L21" s="21">
        <f t="shared" si="1"/>
        <v>34426</v>
      </c>
      <c r="M21" s="11">
        <f t="shared" ca="1" si="2"/>
        <v>66</v>
      </c>
      <c r="N21" s="13">
        <f t="shared" ca="1" si="3"/>
        <v>3.2841451765251328E-2</v>
      </c>
      <c r="O21" s="11" t="str">
        <f t="shared" si="0"/>
        <v>2020</v>
      </c>
    </row>
    <row r="22" spans="1:18" x14ac:dyDescent="0.3">
      <c r="A22" s="3" t="s">
        <v>37</v>
      </c>
      <c r="B22" s="3" t="s">
        <v>12</v>
      </c>
      <c r="C22" s="3" t="s">
        <v>13</v>
      </c>
      <c r="D22" s="4">
        <v>44392</v>
      </c>
      <c r="E22" s="10">
        <v>36</v>
      </c>
      <c r="F22" s="20">
        <v>108000</v>
      </c>
      <c r="G22" s="20">
        <v>95.4</v>
      </c>
      <c r="H22" s="3">
        <v>1132.08</v>
      </c>
      <c r="I22" s="20">
        <v>118.6</v>
      </c>
      <c r="J22" s="20">
        <v>134264</v>
      </c>
      <c r="K22" s="3">
        <v>24.32</v>
      </c>
      <c r="L22" s="21">
        <f t="shared" si="1"/>
        <v>26264</v>
      </c>
      <c r="M22" s="11">
        <f t="shared" ca="1" si="2"/>
        <v>47</v>
      </c>
      <c r="N22" s="13">
        <f t="shared" ca="1" si="3"/>
        <v>5.7150468650648101E-2</v>
      </c>
      <c r="O22" s="11" t="str">
        <f t="shared" si="0"/>
        <v>2021</v>
      </c>
      <c r="Q22" s="18" t="s">
        <v>120</v>
      </c>
      <c r="R22" s="18"/>
    </row>
    <row r="23" spans="1:18" x14ac:dyDescent="0.3">
      <c r="A23" s="3" t="s">
        <v>38</v>
      </c>
      <c r="B23" s="3" t="s">
        <v>28</v>
      </c>
      <c r="C23" s="3" t="s">
        <v>13</v>
      </c>
      <c r="D23" s="4">
        <v>44168</v>
      </c>
      <c r="E23" s="10">
        <v>43</v>
      </c>
      <c r="F23" s="20">
        <v>129000</v>
      </c>
      <c r="G23" s="20">
        <v>62.3</v>
      </c>
      <c r="H23" s="3">
        <v>2070.9499999999998</v>
      </c>
      <c r="I23" s="20">
        <v>74.8</v>
      </c>
      <c r="J23" s="20">
        <v>154907</v>
      </c>
      <c r="K23" s="3">
        <v>20.07</v>
      </c>
      <c r="L23" s="21">
        <f t="shared" si="1"/>
        <v>25907</v>
      </c>
      <c r="M23" s="11">
        <f t="shared" ca="1" si="2"/>
        <v>55</v>
      </c>
      <c r="N23" s="13">
        <f t="shared" ca="1" si="3"/>
        <v>4.0737927364616677E-2</v>
      </c>
      <c r="O23" s="11" t="str">
        <f t="shared" si="0"/>
        <v>2020</v>
      </c>
      <c r="Q23" s="14" t="s">
        <v>97</v>
      </c>
      <c r="R23" t="s">
        <v>117</v>
      </c>
    </row>
    <row r="24" spans="1:18" x14ac:dyDescent="0.3">
      <c r="A24" s="3" t="s">
        <v>39</v>
      </c>
      <c r="B24" s="3" t="s">
        <v>12</v>
      </c>
      <c r="C24" s="3" t="s">
        <v>18</v>
      </c>
      <c r="D24" s="4">
        <v>44640</v>
      </c>
      <c r="E24" s="10">
        <v>21</v>
      </c>
      <c r="F24" s="20">
        <v>75000</v>
      </c>
      <c r="G24" s="20">
        <v>156.69999999999999</v>
      </c>
      <c r="H24" s="3">
        <v>478.55</v>
      </c>
      <c r="I24" s="20">
        <v>142.9</v>
      </c>
      <c r="J24" s="20">
        <v>68409</v>
      </c>
      <c r="K24" s="3">
        <v>-8.7899999999999991</v>
      </c>
      <c r="L24" s="21">
        <f t="shared" si="1"/>
        <v>-6591</v>
      </c>
      <c r="M24" s="11">
        <f t="shared" ca="1" si="2"/>
        <v>39</v>
      </c>
      <c r="N24" s="13">
        <f t="shared" ca="1" si="3"/>
        <v>-2.7905913748493716E-2</v>
      </c>
      <c r="O24" s="11" t="str">
        <f t="shared" si="0"/>
        <v>2022</v>
      </c>
      <c r="Q24" s="15" t="s">
        <v>18</v>
      </c>
      <c r="R24">
        <v>16</v>
      </c>
    </row>
    <row r="25" spans="1:18" x14ac:dyDescent="0.3">
      <c r="A25" s="3" t="s">
        <v>40</v>
      </c>
      <c r="B25" s="3" t="s">
        <v>12</v>
      </c>
      <c r="C25" s="3" t="s">
        <v>13</v>
      </c>
      <c r="D25" s="4">
        <v>43736</v>
      </c>
      <c r="E25" s="10">
        <v>58</v>
      </c>
      <c r="F25" s="20">
        <v>174000</v>
      </c>
      <c r="G25" s="20">
        <v>218.4</v>
      </c>
      <c r="H25" s="3">
        <v>796.7</v>
      </c>
      <c r="I25" s="20">
        <v>289.60000000000002</v>
      </c>
      <c r="J25" s="20">
        <v>230692</v>
      </c>
      <c r="K25" s="3">
        <v>32.58</v>
      </c>
      <c r="L25" s="21">
        <f t="shared" si="1"/>
        <v>56692</v>
      </c>
      <c r="M25" s="11">
        <f t="shared" ca="1" si="2"/>
        <v>69</v>
      </c>
      <c r="N25" s="13">
        <f t="shared" ca="1" si="3"/>
        <v>5.0271162231394273E-2</v>
      </c>
      <c r="O25" s="11" t="str">
        <f t="shared" si="0"/>
        <v>2019</v>
      </c>
      <c r="Q25" s="15" t="s">
        <v>13</v>
      </c>
      <c r="R25">
        <v>61</v>
      </c>
    </row>
    <row r="26" spans="1:18" x14ac:dyDescent="0.3">
      <c r="A26" s="3" t="s">
        <v>41</v>
      </c>
      <c r="B26" s="3" t="s">
        <v>12</v>
      </c>
      <c r="C26" s="3" t="s">
        <v>13</v>
      </c>
      <c r="D26" s="4">
        <v>44238</v>
      </c>
      <c r="E26" s="10">
        <v>41</v>
      </c>
      <c r="F26" s="20">
        <v>123000</v>
      </c>
      <c r="G26" s="20">
        <v>67.8</v>
      </c>
      <c r="H26" s="3">
        <v>1814.16</v>
      </c>
      <c r="I26" s="20">
        <v>79.3</v>
      </c>
      <c r="J26" s="20">
        <v>143943</v>
      </c>
      <c r="K26" s="3">
        <v>17.03</v>
      </c>
      <c r="L26" s="21">
        <f t="shared" si="1"/>
        <v>20943</v>
      </c>
      <c r="M26" s="11">
        <f t="shared" ca="1" si="2"/>
        <v>53</v>
      </c>
      <c r="N26" s="13">
        <f t="shared" ca="1" si="3"/>
        <v>3.6241196493797201E-2</v>
      </c>
      <c r="O26" s="11" t="str">
        <f t="shared" si="0"/>
        <v>2021</v>
      </c>
    </row>
    <row r="27" spans="1:18" x14ac:dyDescent="0.3">
      <c r="A27" s="3" t="s">
        <v>42</v>
      </c>
      <c r="B27" s="3" t="s">
        <v>28</v>
      </c>
      <c r="C27" s="3" t="s">
        <v>13</v>
      </c>
      <c r="D27" s="4">
        <v>44048</v>
      </c>
      <c r="E27" s="10">
        <v>47</v>
      </c>
      <c r="F27" s="20">
        <v>141000</v>
      </c>
      <c r="G27" s="20">
        <v>28.9</v>
      </c>
      <c r="H27" s="3">
        <v>4879.58</v>
      </c>
      <c r="I27" s="20">
        <v>34.200000000000003</v>
      </c>
      <c r="J27" s="20">
        <v>166881</v>
      </c>
      <c r="K27" s="3">
        <v>18.36</v>
      </c>
      <c r="L27" s="21">
        <f t="shared" si="1"/>
        <v>25881</v>
      </c>
      <c r="M27" s="11">
        <f t="shared" ca="1" si="2"/>
        <v>59</v>
      </c>
      <c r="N27" s="13">
        <f t="shared" ca="1" si="3"/>
        <v>3.4869649817088844E-2</v>
      </c>
      <c r="O27" s="11" t="str">
        <f t="shared" si="0"/>
        <v>2020</v>
      </c>
    </row>
    <row r="28" spans="1:18" x14ac:dyDescent="0.3">
      <c r="A28" s="3" t="s">
        <v>43</v>
      </c>
      <c r="B28" s="3" t="s">
        <v>12</v>
      </c>
      <c r="C28" s="3" t="s">
        <v>18</v>
      </c>
      <c r="D28" s="4">
        <v>43787</v>
      </c>
      <c r="E28" s="10">
        <v>56</v>
      </c>
      <c r="F28" s="20">
        <v>110000</v>
      </c>
      <c r="G28" s="20">
        <v>198.5</v>
      </c>
      <c r="H28" s="3">
        <v>554.02</v>
      </c>
      <c r="I28" s="20">
        <v>267.3</v>
      </c>
      <c r="J28" s="20">
        <v>148084</v>
      </c>
      <c r="K28" s="3">
        <v>34.619999999999997</v>
      </c>
      <c r="L28" s="21">
        <f t="shared" si="1"/>
        <v>38084</v>
      </c>
      <c r="M28" s="11">
        <f t="shared" ca="1" si="2"/>
        <v>67</v>
      </c>
      <c r="N28" s="13">
        <f t="shared" ca="1" si="3"/>
        <v>5.469079474884464E-2</v>
      </c>
      <c r="O28" s="11" t="str">
        <f t="shared" si="0"/>
        <v>2019</v>
      </c>
    </row>
    <row r="29" spans="1:18" x14ac:dyDescent="0.3">
      <c r="A29" s="3" t="s">
        <v>44</v>
      </c>
      <c r="B29" s="3" t="s">
        <v>12</v>
      </c>
      <c r="C29" s="3" t="s">
        <v>13</v>
      </c>
      <c r="D29" s="4">
        <v>44494</v>
      </c>
      <c r="E29" s="10">
        <v>33</v>
      </c>
      <c r="F29" s="20">
        <v>99000</v>
      </c>
      <c r="G29" s="20">
        <v>76.2</v>
      </c>
      <c r="H29" s="3">
        <v>1299.21</v>
      </c>
      <c r="I29" s="20">
        <v>88.4</v>
      </c>
      <c r="J29" s="20">
        <v>114890</v>
      </c>
      <c r="K29" s="3">
        <v>16.05</v>
      </c>
      <c r="L29" s="21">
        <f t="shared" si="1"/>
        <v>15890</v>
      </c>
      <c r="M29" s="11">
        <f t="shared" ca="1" si="2"/>
        <v>44</v>
      </c>
      <c r="N29" s="13">
        <f t="shared" ca="1" si="3"/>
        <v>4.1432219234912804E-2</v>
      </c>
      <c r="O29" s="11" t="str">
        <f t="shared" si="0"/>
        <v>2021</v>
      </c>
    </row>
    <row r="30" spans="1:18" x14ac:dyDescent="0.3">
      <c r="A30" s="3" t="s">
        <v>45</v>
      </c>
      <c r="B30" s="3" t="s">
        <v>12</v>
      </c>
      <c r="C30" s="3" t="s">
        <v>13</v>
      </c>
      <c r="D30" s="4">
        <v>43935</v>
      </c>
      <c r="E30" s="10">
        <v>51</v>
      </c>
      <c r="F30" s="20">
        <v>153000</v>
      </c>
      <c r="G30" s="20">
        <v>145.6</v>
      </c>
      <c r="H30" s="3">
        <v>1050.96</v>
      </c>
      <c r="I30" s="20">
        <v>178.9</v>
      </c>
      <c r="J30" s="20">
        <v>188017</v>
      </c>
      <c r="K30" s="3">
        <v>22.88</v>
      </c>
      <c r="L30" s="21">
        <f t="shared" si="1"/>
        <v>35017</v>
      </c>
      <c r="M30" s="11">
        <f t="shared" ca="1" si="2"/>
        <v>62</v>
      </c>
      <c r="N30" s="13">
        <f t="shared" ca="1" si="3"/>
        <v>4.0695511698046749E-2</v>
      </c>
      <c r="O30" s="11" t="str">
        <f t="shared" si="0"/>
        <v>2020</v>
      </c>
    </row>
    <row r="31" spans="1:18" x14ac:dyDescent="0.3">
      <c r="A31" s="3" t="s">
        <v>46</v>
      </c>
      <c r="B31" s="3" t="s">
        <v>12</v>
      </c>
      <c r="C31" s="3" t="s">
        <v>13</v>
      </c>
      <c r="D31" s="4">
        <v>44724</v>
      </c>
      <c r="E31" s="10">
        <v>19</v>
      </c>
      <c r="F31" s="20">
        <v>57000</v>
      </c>
      <c r="G31" s="20">
        <v>89.3</v>
      </c>
      <c r="H31" s="3">
        <v>638.29</v>
      </c>
      <c r="I31" s="20">
        <v>102.4</v>
      </c>
      <c r="J31" s="20">
        <v>65360</v>
      </c>
      <c r="K31" s="3">
        <v>14.67</v>
      </c>
      <c r="L31" s="21">
        <f t="shared" si="1"/>
        <v>8360</v>
      </c>
      <c r="M31" s="11">
        <f t="shared" ca="1" si="2"/>
        <v>37</v>
      </c>
      <c r="N31" s="13">
        <f t="shared" ca="1" si="3"/>
        <v>4.5386592481448496E-2</v>
      </c>
      <c r="O31" s="11" t="str">
        <f t="shared" si="0"/>
        <v>2022</v>
      </c>
    </row>
    <row r="32" spans="1:18" x14ac:dyDescent="0.3">
      <c r="A32" s="3" t="s">
        <v>14</v>
      </c>
      <c r="B32" s="3" t="s">
        <v>12</v>
      </c>
      <c r="C32" s="3" t="s">
        <v>18</v>
      </c>
      <c r="D32" s="4">
        <v>44204</v>
      </c>
      <c r="E32" s="10">
        <v>44</v>
      </c>
      <c r="F32" s="20">
        <v>88000</v>
      </c>
      <c r="G32" s="20">
        <v>58.7</v>
      </c>
      <c r="H32" s="3">
        <v>1499.15</v>
      </c>
      <c r="I32" s="20">
        <v>64.2</v>
      </c>
      <c r="J32" s="20">
        <v>96249</v>
      </c>
      <c r="K32" s="3">
        <v>9.3699999999999992</v>
      </c>
      <c r="L32" s="21">
        <f t="shared" si="1"/>
        <v>8249</v>
      </c>
      <c r="M32" s="11">
        <f t="shared" ca="1" si="2"/>
        <v>54</v>
      </c>
      <c r="N32" s="13">
        <f t="shared" ca="1" si="3"/>
        <v>2.0111060516158075E-2</v>
      </c>
      <c r="O32" s="11" t="str">
        <f t="shared" si="0"/>
        <v>2021</v>
      </c>
    </row>
    <row r="33" spans="1:15" x14ac:dyDescent="0.3">
      <c r="A33" s="3" t="s">
        <v>47</v>
      </c>
      <c r="B33" s="3" t="s">
        <v>12</v>
      </c>
      <c r="C33" s="3" t="s">
        <v>13</v>
      </c>
      <c r="D33" s="4">
        <v>44126</v>
      </c>
      <c r="E33" s="10">
        <v>45</v>
      </c>
      <c r="F33" s="20">
        <v>135000</v>
      </c>
      <c r="G33" s="20">
        <v>187.9</v>
      </c>
      <c r="H33" s="3">
        <v>718.68</v>
      </c>
      <c r="I33" s="20">
        <v>224.3</v>
      </c>
      <c r="J33" s="20">
        <v>161210</v>
      </c>
      <c r="K33" s="3">
        <v>19.41</v>
      </c>
      <c r="L33" s="21">
        <f t="shared" si="1"/>
        <v>26210</v>
      </c>
      <c r="M33" s="11">
        <f t="shared" ca="1" si="2"/>
        <v>56</v>
      </c>
      <c r="N33" s="13">
        <f t="shared" ca="1" si="3"/>
        <v>3.8753436244338024E-2</v>
      </c>
      <c r="O33" s="11" t="str">
        <f t="shared" si="0"/>
        <v>2020</v>
      </c>
    </row>
    <row r="34" spans="1:15" x14ac:dyDescent="0.3">
      <c r="A34" s="3" t="s">
        <v>48</v>
      </c>
      <c r="B34" s="3" t="s">
        <v>12</v>
      </c>
      <c r="C34" s="3" t="s">
        <v>13</v>
      </c>
      <c r="D34" s="4">
        <v>43615</v>
      </c>
      <c r="E34" s="10">
        <v>62</v>
      </c>
      <c r="F34" s="20">
        <v>186000</v>
      </c>
      <c r="G34" s="20">
        <v>76.400000000000006</v>
      </c>
      <c r="H34" s="3">
        <v>2434.0300000000002</v>
      </c>
      <c r="I34" s="20">
        <v>98.7</v>
      </c>
      <c r="J34" s="20">
        <v>240278</v>
      </c>
      <c r="K34" s="3">
        <v>29.18</v>
      </c>
      <c r="L34" s="21">
        <f t="shared" si="1"/>
        <v>54278</v>
      </c>
      <c r="M34" s="11">
        <f t="shared" ca="1" si="2"/>
        <v>73</v>
      </c>
      <c r="N34" s="13">
        <f t="shared" ca="1" si="3"/>
        <v>4.2988757120388854E-2</v>
      </c>
      <c r="O34" s="11" t="str">
        <f t="shared" ref="O34:O65" si="4">TEXT(D:D,"yyyy")</f>
        <v>2019</v>
      </c>
    </row>
    <row r="35" spans="1:15" x14ac:dyDescent="0.3">
      <c r="A35" s="3" t="s">
        <v>49</v>
      </c>
      <c r="B35" s="3" t="s">
        <v>12</v>
      </c>
      <c r="C35" s="3" t="s">
        <v>13</v>
      </c>
      <c r="D35" s="4">
        <v>44546</v>
      </c>
      <c r="E35" s="10">
        <v>31</v>
      </c>
      <c r="F35" s="20">
        <v>93000</v>
      </c>
      <c r="G35" s="20">
        <v>42.8</v>
      </c>
      <c r="H35" s="3">
        <v>2173.83</v>
      </c>
      <c r="I35" s="20">
        <v>48.9</v>
      </c>
      <c r="J35" s="20">
        <v>106319</v>
      </c>
      <c r="K35" s="3">
        <v>14.32</v>
      </c>
      <c r="L35" s="21">
        <f t="shared" si="1"/>
        <v>13319</v>
      </c>
      <c r="M35" s="11">
        <f t="shared" ca="1" si="2"/>
        <v>42</v>
      </c>
      <c r="N35" s="13">
        <f t="shared" ca="1" si="3"/>
        <v>3.8981898767834755E-2</v>
      </c>
      <c r="O35" s="11" t="str">
        <f t="shared" si="4"/>
        <v>2021</v>
      </c>
    </row>
    <row r="36" spans="1:15" x14ac:dyDescent="0.3">
      <c r="A36" s="3" t="s">
        <v>50</v>
      </c>
      <c r="B36" s="3" t="s">
        <v>12</v>
      </c>
      <c r="C36" s="3" t="s">
        <v>18</v>
      </c>
      <c r="D36" s="4">
        <v>43890</v>
      </c>
      <c r="E36" s="10">
        <v>53</v>
      </c>
      <c r="F36" s="20">
        <v>120000</v>
      </c>
      <c r="G36" s="20">
        <v>298.60000000000002</v>
      </c>
      <c r="H36" s="3">
        <v>401.88</v>
      </c>
      <c r="I36" s="20">
        <v>376.9</v>
      </c>
      <c r="J36" s="20">
        <v>151448</v>
      </c>
      <c r="K36" s="3">
        <v>26.21</v>
      </c>
      <c r="L36" s="21">
        <f t="shared" si="1"/>
        <v>31448</v>
      </c>
      <c r="M36" s="11">
        <f t="shared" ca="1" si="2"/>
        <v>64</v>
      </c>
      <c r="N36" s="13">
        <f t="shared" ca="1" si="3"/>
        <v>4.4606997175711927E-2</v>
      </c>
      <c r="O36" s="11" t="str">
        <f t="shared" si="4"/>
        <v>2020</v>
      </c>
    </row>
    <row r="37" spans="1:15" x14ac:dyDescent="0.3">
      <c r="A37" s="3" t="s">
        <v>51</v>
      </c>
      <c r="B37" s="3" t="s">
        <v>16</v>
      </c>
      <c r="C37" s="3" t="s">
        <v>13</v>
      </c>
      <c r="D37" s="4">
        <v>44293</v>
      </c>
      <c r="E37" s="10">
        <v>39</v>
      </c>
      <c r="F37" s="20">
        <v>117000</v>
      </c>
      <c r="G37" s="20">
        <v>25.3</v>
      </c>
      <c r="H37" s="3">
        <v>4625.49</v>
      </c>
      <c r="I37" s="20">
        <v>29.8</v>
      </c>
      <c r="J37" s="20">
        <v>137800</v>
      </c>
      <c r="K37" s="3">
        <v>17.78</v>
      </c>
      <c r="L37" s="21">
        <f t="shared" si="1"/>
        <v>20800</v>
      </c>
      <c r="M37" s="11">
        <f t="shared" ca="1" si="2"/>
        <v>51</v>
      </c>
      <c r="N37" s="13">
        <f t="shared" ca="1" si="3"/>
        <v>3.9251810104067086E-2</v>
      </c>
      <c r="O37" s="11" t="str">
        <f t="shared" si="4"/>
        <v>2021</v>
      </c>
    </row>
    <row r="38" spans="1:15" x14ac:dyDescent="0.3">
      <c r="A38" s="3" t="s">
        <v>52</v>
      </c>
      <c r="B38" s="3" t="s">
        <v>12</v>
      </c>
      <c r="C38" s="3" t="s">
        <v>13</v>
      </c>
      <c r="D38" s="4">
        <v>44000</v>
      </c>
      <c r="E38" s="10">
        <v>49</v>
      </c>
      <c r="F38" s="20">
        <v>147000</v>
      </c>
      <c r="G38" s="20">
        <v>134.19999999999999</v>
      </c>
      <c r="H38" s="3">
        <v>1095.52</v>
      </c>
      <c r="I38" s="20">
        <v>162.4</v>
      </c>
      <c r="J38" s="20">
        <v>177912</v>
      </c>
      <c r="K38" s="3">
        <v>21.03</v>
      </c>
      <c r="L38" s="21">
        <f t="shared" si="1"/>
        <v>30912</v>
      </c>
      <c r="M38" s="11">
        <f t="shared" ca="1" si="2"/>
        <v>60</v>
      </c>
      <c r="N38" s="13">
        <f t="shared" ca="1" si="3"/>
        <v>3.890917431126395E-2</v>
      </c>
      <c r="O38" s="11" t="str">
        <f t="shared" si="4"/>
        <v>2020</v>
      </c>
    </row>
    <row r="39" spans="1:15" x14ac:dyDescent="0.3">
      <c r="A39" s="3" t="s">
        <v>53</v>
      </c>
      <c r="B39" s="3" t="s">
        <v>16</v>
      </c>
      <c r="C39" s="3" t="s">
        <v>13</v>
      </c>
      <c r="D39" s="4">
        <v>44566</v>
      </c>
      <c r="E39" s="10">
        <v>24</v>
      </c>
      <c r="F39" s="20">
        <v>72000</v>
      </c>
      <c r="G39" s="20">
        <v>18.7</v>
      </c>
      <c r="H39" s="3">
        <v>3850.27</v>
      </c>
      <c r="I39" s="20">
        <v>21.4</v>
      </c>
      <c r="J39" s="20">
        <v>82396</v>
      </c>
      <c r="K39" s="3">
        <v>14.44</v>
      </c>
      <c r="L39" s="21">
        <f t="shared" si="1"/>
        <v>10396</v>
      </c>
      <c r="M39" s="11">
        <f t="shared" ca="1" si="2"/>
        <v>42</v>
      </c>
      <c r="N39" s="13">
        <f t="shared" ca="1" si="3"/>
        <v>3.9286589965634056E-2</v>
      </c>
      <c r="O39" s="11" t="str">
        <f t="shared" si="4"/>
        <v>2022</v>
      </c>
    </row>
    <row r="40" spans="1:15" x14ac:dyDescent="0.3">
      <c r="A40" s="3" t="s">
        <v>54</v>
      </c>
      <c r="B40" s="3" t="s">
        <v>12</v>
      </c>
      <c r="C40" s="3" t="s">
        <v>13</v>
      </c>
      <c r="D40" s="4">
        <v>44436</v>
      </c>
      <c r="E40" s="10">
        <v>35</v>
      </c>
      <c r="F40" s="20">
        <v>105000</v>
      </c>
      <c r="G40" s="20">
        <v>45.6</v>
      </c>
      <c r="H40" s="3">
        <v>2302.63</v>
      </c>
      <c r="I40" s="20">
        <v>52.8</v>
      </c>
      <c r="J40" s="20">
        <v>121579</v>
      </c>
      <c r="K40" s="3">
        <v>15.79</v>
      </c>
      <c r="L40" s="21">
        <f t="shared" si="1"/>
        <v>16579</v>
      </c>
      <c r="M40" s="11">
        <f t="shared" ca="1" si="2"/>
        <v>46</v>
      </c>
      <c r="N40" s="13">
        <f t="shared" ca="1" si="3"/>
        <v>3.8985231120217456E-2</v>
      </c>
      <c r="O40" s="11" t="str">
        <f t="shared" si="4"/>
        <v>2021</v>
      </c>
    </row>
    <row r="41" spans="1:15" x14ac:dyDescent="0.3">
      <c r="A41" s="3" t="s">
        <v>55</v>
      </c>
      <c r="B41" s="3" t="s">
        <v>12</v>
      </c>
      <c r="C41" s="3" t="s">
        <v>13</v>
      </c>
      <c r="D41" s="4">
        <v>43804</v>
      </c>
      <c r="E41" s="10">
        <v>55</v>
      </c>
      <c r="F41" s="20">
        <v>165000</v>
      </c>
      <c r="G41" s="20">
        <v>167.3</v>
      </c>
      <c r="H41" s="3">
        <v>986.27</v>
      </c>
      <c r="I41" s="20">
        <v>218.9</v>
      </c>
      <c r="J41" s="20">
        <v>215903</v>
      </c>
      <c r="K41" s="3">
        <v>30.85</v>
      </c>
      <c r="L41" s="21">
        <f t="shared" si="1"/>
        <v>50903</v>
      </c>
      <c r="M41" s="11">
        <f t="shared" ca="1" si="2"/>
        <v>67</v>
      </c>
      <c r="N41" s="13">
        <f t="shared" ca="1" si="3"/>
        <v>4.9336736619952193E-2</v>
      </c>
      <c r="O41" s="11" t="str">
        <f t="shared" si="4"/>
        <v>2019</v>
      </c>
    </row>
    <row r="42" spans="1:15" x14ac:dyDescent="0.3">
      <c r="A42" s="3" t="s">
        <v>56</v>
      </c>
      <c r="B42" s="3" t="s">
        <v>12</v>
      </c>
      <c r="C42" s="3" t="s">
        <v>18</v>
      </c>
      <c r="D42" s="4">
        <v>44442</v>
      </c>
      <c r="E42" s="10">
        <v>34</v>
      </c>
      <c r="F42" s="20">
        <v>85000</v>
      </c>
      <c r="G42" s="20">
        <v>289.39999999999998</v>
      </c>
      <c r="H42" s="3">
        <v>293.64</v>
      </c>
      <c r="I42" s="20">
        <v>334.7</v>
      </c>
      <c r="J42" s="20">
        <v>98291</v>
      </c>
      <c r="K42" s="3">
        <v>15.64</v>
      </c>
      <c r="L42" s="21">
        <f t="shared" si="1"/>
        <v>13291</v>
      </c>
      <c r="M42" s="11">
        <f t="shared" ca="1" si="2"/>
        <v>46</v>
      </c>
      <c r="N42" s="13">
        <f t="shared" ca="1" si="3"/>
        <v>3.8626789642706827E-2</v>
      </c>
      <c r="O42" s="11" t="str">
        <f t="shared" si="4"/>
        <v>2021</v>
      </c>
    </row>
    <row r="43" spans="1:15" x14ac:dyDescent="0.3">
      <c r="A43" s="3" t="s">
        <v>57</v>
      </c>
      <c r="B43" s="3" t="s">
        <v>12</v>
      </c>
      <c r="C43" s="3" t="s">
        <v>13</v>
      </c>
      <c r="D43" s="4">
        <v>43901</v>
      </c>
      <c r="E43" s="10">
        <v>52</v>
      </c>
      <c r="F43" s="20">
        <v>156000</v>
      </c>
      <c r="G43" s="20">
        <v>89.6</v>
      </c>
      <c r="H43" s="3">
        <v>1741.07</v>
      </c>
      <c r="I43" s="20">
        <v>108.3</v>
      </c>
      <c r="J43" s="20">
        <v>188578</v>
      </c>
      <c r="K43" s="3">
        <v>20.88</v>
      </c>
      <c r="L43" s="21">
        <f t="shared" si="1"/>
        <v>32578</v>
      </c>
      <c r="M43" s="11">
        <f t="shared" ca="1" si="2"/>
        <v>64</v>
      </c>
      <c r="N43" s="13">
        <f t="shared" ca="1" si="3"/>
        <v>3.6200279455590678E-2</v>
      </c>
      <c r="O43" s="11" t="str">
        <f t="shared" si="4"/>
        <v>2020</v>
      </c>
    </row>
    <row r="44" spans="1:15" x14ac:dyDescent="0.3">
      <c r="A44" s="3" t="s">
        <v>58</v>
      </c>
      <c r="B44" s="3" t="s">
        <v>12</v>
      </c>
      <c r="C44" s="3" t="s">
        <v>13</v>
      </c>
      <c r="D44" s="4">
        <v>44330</v>
      </c>
      <c r="E44" s="10">
        <v>42</v>
      </c>
      <c r="F44" s="20">
        <v>126000</v>
      </c>
      <c r="G44" s="20">
        <v>67.900000000000006</v>
      </c>
      <c r="H44" s="3">
        <v>1855.67</v>
      </c>
      <c r="I44" s="20">
        <v>78.400000000000006</v>
      </c>
      <c r="J44" s="20">
        <v>145525</v>
      </c>
      <c r="K44" s="3">
        <v>15.5</v>
      </c>
      <c r="L44" s="21">
        <f t="shared" si="1"/>
        <v>19525</v>
      </c>
      <c r="M44" s="11">
        <f t="shared" ca="1" si="2"/>
        <v>49</v>
      </c>
      <c r="N44" s="13">
        <f t="shared" ca="1" si="3"/>
        <v>3.5911241572996078E-2</v>
      </c>
      <c r="O44" s="11" t="str">
        <f t="shared" si="4"/>
        <v>2021</v>
      </c>
    </row>
    <row r="45" spans="1:15" x14ac:dyDescent="0.3">
      <c r="A45" s="3" t="s">
        <v>59</v>
      </c>
      <c r="B45" s="3" t="s">
        <v>12</v>
      </c>
      <c r="C45" s="3" t="s">
        <v>13</v>
      </c>
      <c r="D45" s="4">
        <v>44033</v>
      </c>
      <c r="E45" s="10">
        <v>48</v>
      </c>
      <c r="F45" s="20">
        <v>144000</v>
      </c>
      <c r="G45" s="20">
        <v>198.7</v>
      </c>
      <c r="H45" s="3">
        <v>724.71</v>
      </c>
      <c r="I45" s="20">
        <v>247.8</v>
      </c>
      <c r="J45" s="20">
        <v>179603</v>
      </c>
      <c r="K45" s="3">
        <v>24.72</v>
      </c>
      <c r="L45" s="21">
        <f t="shared" si="1"/>
        <v>35603</v>
      </c>
      <c r="M45" s="11">
        <f t="shared" ca="1" si="2"/>
        <v>59</v>
      </c>
      <c r="N45" s="13">
        <f t="shared" ca="1" si="3"/>
        <v>4.5960964475451282E-2</v>
      </c>
      <c r="O45" s="11" t="str">
        <f t="shared" si="4"/>
        <v>2020</v>
      </c>
    </row>
    <row r="46" spans="1:15" x14ac:dyDescent="0.3">
      <c r="A46" s="3" t="s">
        <v>60</v>
      </c>
      <c r="B46" s="3" t="s">
        <v>16</v>
      </c>
      <c r="C46" s="3" t="s">
        <v>13</v>
      </c>
      <c r="D46" s="4">
        <v>44519</v>
      </c>
      <c r="E46" s="10">
        <v>32</v>
      </c>
      <c r="F46" s="20">
        <v>96000</v>
      </c>
      <c r="G46" s="20">
        <v>34.6</v>
      </c>
      <c r="H46" s="3">
        <v>2774.57</v>
      </c>
      <c r="I46" s="20">
        <v>39.799999999999997</v>
      </c>
      <c r="J46" s="20">
        <v>110408</v>
      </c>
      <c r="K46" s="3">
        <v>15.01</v>
      </c>
      <c r="L46" s="21">
        <f t="shared" si="1"/>
        <v>14408</v>
      </c>
      <c r="M46" s="11">
        <f t="shared" ca="1" si="2"/>
        <v>43</v>
      </c>
      <c r="N46" s="13">
        <f t="shared" ca="1" si="3"/>
        <v>3.9794975181379977E-2</v>
      </c>
      <c r="O46" s="11" t="str">
        <f t="shared" si="4"/>
        <v>2021</v>
      </c>
    </row>
    <row r="47" spans="1:15" x14ac:dyDescent="0.3">
      <c r="A47" s="3" t="s">
        <v>61</v>
      </c>
      <c r="B47" s="3" t="s">
        <v>12</v>
      </c>
      <c r="C47" s="3" t="s">
        <v>18</v>
      </c>
      <c r="D47" s="4">
        <v>43684</v>
      </c>
      <c r="E47" s="10">
        <v>65</v>
      </c>
      <c r="F47" s="20">
        <v>135000</v>
      </c>
      <c r="G47" s="20">
        <v>78.900000000000006</v>
      </c>
      <c r="H47" s="3">
        <v>1711.03</v>
      </c>
      <c r="I47" s="20">
        <v>106.4</v>
      </c>
      <c r="J47" s="20">
        <v>182013</v>
      </c>
      <c r="K47" s="3">
        <v>34.82</v>
      </c>
      <c r="L47" s="21">
        <f t="shared" si="1"/>
        <v>47013</v>
      </c>
      <c r="M47" s="11">
        <f t="shared" ca="1" si="2"/>
        <v>71</v>
      </c>
      <c r="N47" s="13">
        <f t="shared" ca="1" si="3"/>
        <v>5.1798937558337865E-2</v>
      </c>
      <c r="O47" s="11" t="str">
        <f t="shared" si="4"/>
        <v>2019</v>
      </c>
    </row>
    <row r="48" spans="1:15" x14ac:dyDescent="0.3">
      <c r="A48" s="3" t="s">
        <v>62</v>
      </c>
      <c r="B48" s="3" t="s">
        <v>16</v>
      </c>
      <c r="C48" s="3" t="s">
        <v>13</v>
      </c>
      <c r="D48" s="4">
        <v>44183</v>
      </c>
      <c r="E48" s="10">
        <v>43</v>
      </c>
      <c r="F48" s="20">
        <v>129000</v>
      </c>
      <c r="G48" s="20">
        <v>156.80000000000001</v>
      </c>
      <c r="H48" s="3">
        <v>822.7</v>
      </c>
      <c r="I48" s="20">
        <v>184.2</v>
      </c>
      <c r="J48" s="20">
        <v>151521</v>
      </c>
      <c r="K48" s="3">
        <v>17.46</v>
      </c>
      <c r="L48" s="21">
        <f t="shared" si="1"/>
        <v>22521</v>
      </c>
      <c r="M48" s="11">
        <f t="shared" ca="1" si="2"/>
        <v>54</v>
      </c>
      <c r="N48" s="13">
        <f t="shared" ca="1" si="3"/>
        <v>3.6405196100452342E-2</v>
      </c>
      <c r="O48" s="11" t="str">
        <f t="shared" si="4"/>
        <v>2020</v>
      </c>
    </row>
    <row r="49" spans="1:15" x14ac:dyDescent="0.3">
      <c r="A49" s="3" t="s">
        <v>63</v>
      </c>
      <c r="B49" s="3" t="s">
        <v>12</v>
      </c>
      <c r="C49" s="3" t="s">
        <v>13</v>
      </c>
      <c r="D49" s="4">
        <v>44280</v>
      </c>
      <c r="E49" s="10">
        <v>40</v>
      </c>
      <c r="F49" s="20">
        <v>120000</v>
      </c>
      <c r="G49" s="20">
        <v>89.4</v>
      </c>
      <c r="H49" s="3">
        <v>1342.28</v>
      </c>
      <c r="I49" s="20">
        <v>105.6</v>
      </c>
      <c r="J49" s="20">
        <v>141745</v>
      </c>
      <c r="K49" s="3">
        <v>18.12</v>
      </c>
      <c r="L49" s="21">
        <f t="shared" si="1"/>
        <v>21745</v>
      </c>
      <c r="M49" s="11">
        <f t="shared" ca="1" si="2"/>
        <v>51</v>
      </c>
      <c r="N49" s="13">
        <f t="shared" ca="1" si="3"/>
        <v>3.9963269055942607E-2</v>
      </c>
      <c r="O49" s="11" t="str">
        <f t="shared" si="4"/>
        <v>2021</v>
      </c>
    </row>
    <row r="50" spans="1:15" x14ac:dyDescent="0.3">
      <c r="A50" s="3" t="s">
        <v>64</v>
      </c>
      <c r="B50" s="3" t="s">
        <v>12</v>
      </c>
      <c r="C50" s="3" t="s">
        <v>13</v>
      </c>
      <c r="D50" s="4">
        <v>44088</v>
      </c>
      <c r="E50" s="10">
        <v>46</v>
      </c>
      <c r="F50" s="20">
        <v>138000</v>
      </c>
      <c r="G50" s="20">
        <v>45.7</v>
      </c>
      <c r="H50" s="3">
        <v>3020.13</v>
      </c>
      <c r="I50" s="20">
        <v>56.8</v>
      </c>
      <c r="J50" s="20">
        <v>171543</v>
      </c>
      <c r="K50" s="3">
        <v>24.31</v>
      </c>
      <c r="L50" s="21">
        <f t="shared" si="1"/>
        <v>33543</v>
      </c>
      <c r="M50" s="11">
        <f t="shared" ca="1" si="2"/>
        <v>57</v>
      </c>
      <c r="N50" s="13">
        <f t="shared" ca="1" si="3"/>
        <v>4.6871690279259859E-2</v>
      </c>
      <c r="O50" s="11" t="str">
        <f t="shared" si="4"/>
        <v>2020</v>
      </c>
    </row>
    <row r="51" spans="1:15" x14ac:dyDescent="0.3">
      <c r="A51" s="3" t="s">
        <v>65</v>
      </c>
      <c r="B51" s="3" t="s">
        <v>12</v>
      </c>
      <c r="C51" s="3" t="s">
        <v>13</v>
      </c>
      <c r="D51" s="4">
        <v>44355</v>
      </c>
      <c r="E51" s="10">
        <v>37</v>
      </c>
      <c r="F51" s="20">
        <v>111000</v>
      </c>
      <c r="G51" s="20">
        <v>124.3</v>
      </c>
      <c r="H51" s="3">
        <v>892.84</v>
      </c>
      <c r="I51" s="20">
        <v>147.9</v>
      </c>
      <c r="J51" s="20">
        <v>132095</v>
      </c>
      <c r="K51" s="3">
        <v>19.010000000000002</v>
      </c>
      <c r="L51" s="21">
        <f t="shared" si="1"/>
        <v>21095</v>
      </c>
      <c r="M51" s="11">
        <f t="shared" ca="1" si="2"/>
        <v>49</v>
      </c>
      <c r="N51" s="13">
        <f t="shared" ca="1" si="3"/>
        <v>4.353092177835105E-2</v>
      </c>
      <c r="O51" s="11" t="str">
        <f t="shared" si="4"/>
        <v>2021</v>
      </c>
    </row>
    <row r="52" spans="1:15" x14ac:dyDescent="0.3">
      <c r="A52" s="3" t="s">
        <v>66</v>
      </c>
      <c r="B52" s="3" t="s">
        <v>12</v>
      </c>
      <c r="C52" s="3" t="s">
        <v>13</v>
      </c>
      <c r="D52" s="4">
        <v>43860</v>
      </c>
      <c r="E52" s="10">
        <v>59</v>
      </c>
      <c r="F52" s="20">
        <v>177000</v>
      </c>
      <c r="G52" s="20">
        <v>67.2</v>
      </c>
      <c r="H52" s="3">
        <v>2633.93</v>
      </c>
      <c r="I52" s="20">
        <v>82.1</v>
      </c>
      <c r="J52" s="20">
        <v>216245</v>
      </c>
      <c r="K52" s="3">
        <v>22.17</v>
      </c>
      <c r="L52" s="21">
        <f t="shared" si="1"/>
        <v>39245</v>
      </c>
      <c r="M52" s="11">
        <f t="shared" ca="1" si="2"/>
        <v>65</v>
      </c>
      <c r="N52" s="13">
        <f t="shared" ca="1" si="3"/>
        <v>3.7663446992574068E-2</v>
      </c>
      <c r="O52" s="11" t="str">
        <f t="shared" si="4"/>
        <v>2020</v>
      </c>
    </row>
    <row r="53" spans="1:15" x14ac:dyDescent="0.3">
      <c r="A53" s="3" t="s">
        <v>67</v>
      </c>
      <c r="B53" s="3" t="s">
        <v>12</v>
      </c>
      <c r="C53" s="3" t="s">
        <v>18</v>
      </c>
      <c r="D53" s="4">
        <v>44481</v>
      </c>
      <c r="E53" s="10">
        <v>33</v>
      </c>
      <c r="F53" s="20">
        <v>99000</v>
      </c>
      <c r="G53" s="20">
        <v>189.6</v>
      </c>
      <c r="H53" s="3">
        <v>522.15</v>
      </c>
      <c r="I53" s="20">
        <v>216.4</v>
      </c>
      <c r="J53" s="20">
        <v>113032</v>
      </c>
      <c r="K53" s="3">
        <v>14.17</v>
      </c>
      <c r="L53" s="21">
        <f t="shared" si="1"/>
        <v>14032</v>
      </c>
      <c r="M53" s="11">
        <f t="shared" ca="1" si="2"/>
        <v>45</v>
      </c>
      <c r="N53" s="13">
        <f t="shared" ca="1" si="3"/>
        <v>3.5979093714113564E-2</v>
      </c>
      <c r="O53" s="11" t="str">
        <f t="shared" si="4"/>
        <v>2021</v>
      </c>
    </row>
    <row r="54" spans="1:15" x14ac:dyDescent="0.3">
      <c r="A54" s="3" t="s">
        <v>68</v>
      </c>
      <c r="B54" s="3" t="s">
        <v>12</v>
      </c>
      <c r="C54" s="3" t="s">
        <v>13</v>
      </c>
      <c r="D54" s="4">
        <v>43794</v>
      </c>
      <c r="E54" s="10">
        <v>56</v>
      </c>
      <c r="F54" s="20">
        <v>168000</v>
      </c>
      <c r="G54" s="20">
        <v>234.5</v>
      </c>
      <c r="H54" s="3">
        <v>716.31</v>
      </c>
      <c r="I54" s="20">
        <v>298.7</v>
      </c>
      <c r="J54" s="20">
        <v>214064</v>
      </c>
      <c r="K54" s="3">
        <v>27.42</v>
      </c>
      <c r="L54" s="21">
        <f t="shared" si="1"/>
        <v>46064</v>
      </c>
      <c r="M54" s="11">
        <f t="shared" ca="1" si="2"/>
        <v>67</v>
      </c>
      <c r="N54" s="13">
        <f t="shared" ca="1" si="3"/>
        <v>4.4354504128381489E-2</v>
      </c>
      <c r="O54" s="11" t="str">
        <f t="shared" si="4"/>
        <v>2019</v>
      </c>
    </row>
    <row r="55" spans="1:15" x14ac:dyDescent="0.3">
      <c r="A55" s="3" t="s">
        <v>69</v>
      </c>
      <c r="B55" s="3" t="s">
        <v>70</v>
      </c>
      <c r="C55" s="3" t="s">
        <v>13</v>
      </c>
      <c r="D55" s="4">
        <v>43929</v>
      </c>
      <c r="E55" s="10">
        <v>51</v>
      </c>
      <c r="F55" s="20">
        <v>153000</v>
      </c>
      <c r="G55" s="20">
        <v>15.2</v>
      </c>
      <c r="H55" s="3">
        <v>10065.790000000001</v>
      </c>
      <c r="I55" s="20">
        <v>16.8</v>
      </c>
      <c r="J55" s="20">
        <v>169105</v>
      </c>
      <c r="K55" s="3">
        <v>10.53</v>
      </c>
      <c r="L55" s="21">
        <f t="shared" si="1"/>
        <v>16105</v>
      </c>
      <c r="M55" s="11">
        <f t="shared" ca="1" si="2"/>
        <v>63</v>
      </c>
      <c r="N55" s="13">
        <f t="shared" ca="1" si="3"/>
        <v>1.9246082808902942E-2</v>
      </c>
      <c r="O55" s="11" t="str">
        <f t="shared" si="4"/>
        <v>2020</v>
      </c>
    </row>
    <row r="56" spans="1:15" x14ac:dyDescent="0.3">
      <c r="A56" s="3" t="s">
        <v>71</v>
      </c>
      <c r="B56" s="3" t="s">
        <v>70</v>
      </c>
      <c r="C56" s="3" t="s">
        <v>13</v>
      </c>
      <c r="D56" s="4">
        <v>44399</v>
      </c>
      <c r="E56" s="10">
        <v>36</v>
      </c>
      <c r="F56" s="20">
        <v>108000</v>
      </c>
      <c r="G56" s="20">
        <v>12.4</v>
      </c>
      <c r="H56" s="3">
        <v>8709.68</v>
      </c>
      <c r="I56" s="20">
        <v>13.2</v>
      </c>
      <c r="J56" s="20">
        <v>114948</v>
      </c>
      <c r="K56" s="3">
        <v>6.43</v>
      </c>
      <c r="L56" s="21">
        <f t="shared" si="1"/>
        <v>6948</v>
      </c>
      <c r="M56" s="11">
        <f t="shared" ca="1" si="2"/>
        <v>47</v>
      </c>
      <c r="N56" s="13">
        <f t="shared" ca="1" si="3"/>
        <v>1.6046176961582059E-2</v>
      </c>
      <c r="O56" s="11" t="str">
        <f t="shared" si="4"/>
        <v>2021</v>
      </c>
    </row>
    <row r="57" spans="1:15" x14ac:dyDescent="0.3">
      <c r="A57" s="3" t="s">
        <v>72</v>
      </c>
      <c r="B57" s="3" t="s">
        <v>70</v>
      </c>
      <c r="C57" s="3" t="s">
        <v>18</v>
      </c>
      <c r="D57" s="4">
        <v>44146</v>
      </c>
      <c r="E57" s="10">
        <v>44</v>
      </c>
      <c r="F57" s="20">
        <v>95000</v>
      </c>
      <c r="G57" s="20">
        <v>2456.6999999999998</v>
      </c>
      <c r="H57" s="3">
        <v>38.67</v>
      </c>
      <c r="I57" s="20">
        <v>2678.9</v>
      </c>
      <c r="J57" s="20">
        <v>103568</v>
      </c>
      <c r="K57" s="3">
        <v>9.02</v>
      </c>
      <c r="L57" s="21">
        <f t="shared" si="1"/>
        <v>8568</v>
      </c>
      <c r="M57" s="11">
        <f t="shared" ca="1" si="2"/>
        <v>56</v>
      </c>
      <c r="N57" s="13">
        <f t="shared" ca="1" si="3"/>
        <v>1.8676152949691494E-2</v>
      </c>
      <c r="O57" s="11" t="str">
        <f t="shared" si="4"/>
        <v>2020</v>
      </c>
    </row>
    <row r="58" spans="1:15" x14ac:dyDescent="0.3">
      <c r="A58" s="3" t="s">
        <v>73</v>
      </c>
      <c r="B58" s="3" t="s">
        <v>70</v>
      </c>
      <c r="C58" s="3" t="s">
        <v>13</v>
      </c>
      <c r="D58" s="4">
        <v>44243</v>
      </c>
      <c r="E58" s="10">
        <v>41</v>
      </c>
      <c r="F58" s="20">
        <v>123000</v>
      </c>
      <c r="G58" s="20">
        <v>45.8</v>
      </c>
      <c r="H58" s="3">
        <v>2685.59</v>
      </c>
      <c r="I58" s="20">
        <v>48.6</v>
      </c>
      <c r="J58" s="20">
        <v>130524</v>
      </c>
      <c r="K58" s="3">
        <v>6.12</v>
      </c>
      <c r="L58" s="21">
        <f t="shared" si="1"/>
        <v>7524</v>
      </c>
      <c r="M58" s="11">
        <f t="shared" ca="1" si="2"/>
        <v>52</v>
      </c>
      <c r="N58" s="13">
        <f t="shared" ca="1" si="3"/>
        <v>1.3795701173667796E-2</v>
      </c>
      <c r="O58" s="11" t="str">
        <f t="shared" si="4"/>
        <v>2021</v>
      </c>
    </row>
    <row r="59" spans="1:15" x14ac:dyDescent="0.3">
      <c r="A59" s="3" t="s">
        <v>74</v>
      </c>
      <c r="B59" s="3" t="s">
        <v>70</v>
      </c>
      <c r="C59" s="3" t="s">
        <v>13</v>
      </c>
      <c r="D59" s="4">
        <v>44062</v>
      </c>
      <c r="E59" s="10">
        <v>47</v>
      </c>
      <c r="F59" s="20">
        <v>141000</v>
      </c>
      <c r="G59" s="20">
        <v>67.3</v>
      </c>
      <c r="H59" s="3">
        <v>2095.69</v>
      </c>
      <c r="I59" s="20">
        <v>71.900000000000006</v>
      </c>
      <c r="J59" s="20">
        <v>150620</v>
      </c>
      <c r="K59" s="3">
        <v>6.82</v>
      </c>
      <c r="L59" s="21">
        <f t="shared" si="1"/>
        <v>9620</v>
      </c>
      <c r="M59" s="11">
        <f t="shared" ca="1" si="2"/>
        <v>58</v>
      </c>
      <c r="N59" s="13">
        <f t="shared" ca="1" si="3"/>
        <v>1.3748875884469713E-2</v>
      </c>
      <c r="O59" s="11" t="str">
        <f t="shared" si="4"/>
        <v>2020</v>
      </c>
    </row>
    <row r="60" spans="1:15" x14ac:dyDescent="0.3">
      <c r="A60" s="3" t="s">
        <v>75</v>
      </c>
      <c r="B60" s="3" t="s">
        <v>70</v>
      </c>
      <c r="C60" s="3" t="s">
        <v>13</v>
      </c>
      <c r="D60" s="4">
        <v>44532</v>
      </c>
      <c r="E60" s="10">
        <v>31</v>
      </c>
      <c r="F60" s="20">
        <v>93000</v>
      </c>
      <c r="G60" s="20">
        <v>23.4</v>
      </c>
      <c r="H60" s="3">
        <v>3974.36</v>
      </c>
      <c r="I60" s="20">
        <v>24.7</v>
      </c>
      <c r="J60" s="20">
        <v>98167</v>
      </c>
      <c r="K60" s="3">
        <v>5.56</v>
      </c>
      <c r="L60" s="21">
        <f t="shared" si="1"/>
        <v>5167</v>
      </c>
      <c r="M60" s="11">
        <f t="shared" ca="1" si="2"/>
        <v>43</v>
      </c>
      <c r="N60" s="13">
        <f t="shared" ca="1" si="3"/>
        <v>1.5203895382456922E-2</v>
      </c>
      <c r="O60" s="11" t="str">
        <f t="shared" si="4"/>
        <v>2021</v>
      </c>
    </row>
    <row r="61" spans="1:15" x14ac:dyDescent="0.3">
      <c r="A61" s="3" t="s">
        <v>76</v>
      </c>
      <c r="B61" s="3" t="s">
        <v>70</v>
      </c>
      <c r="C61" s="3" t="s">
        <v>13</v>
      </c>
      <c r="D61" s="4">
        <v>43977</v>
      </c>
      <c r="E61" s="10">
        <v>50</v>
      </c>
      <c r="F61" s="20">
        <v>150000</v>
      </c>
      <c r="G61" s="20">
        <v>34.700000000000003</v>
      </c>
      <c r="H61" s="3">
        <v>4323.05</v>
      </c>
      <c r="I61" s="20">
        <v>37.200000000000003</v>
      </c>
      <c r="J61" s="20">
        <v>160818</v>
      </c>
      <c r="K61" s="3">
        <v>7.21</v>
      </c>
      <c r="L61" s="21">
        <f t="shared" si="1"/>
        <v>10818</v>
      </c>
      <c r="M61" s="11">
        <f t="shared" ca="1" si="2"/>
        <v>61</v>
      </c>
      <c r="N61" s="13">
        <f t="shared" ca="1" si="3"/>
        <v>1.37935431078271E-2</v>
      </c>
      <c r="O61" s="11" t="str">
        <f t="shared" si="4"/>
        <v>2020</v>
      </c>
    </row>
    <row r="62" spans="1:15" x14ac:dyDescent="0.3">
      <c r="A62" s="3" t="s">
        <v>77</v>
      </c>
      <c r="B62" s="3" t="s">
        <v>70</v>
      </c>
      <c r="C62" s="3" t="s">
        <v>18</v>
      </c>
      <c r="D62" s="4">
        <v>44454</v>
      </c>
      <c r="E62" s="10">
        <v>34</v>
      </c>
      <c r="F62" s="20">
        <v>85000</v>
      </c>
      <c r="G62" s="20">
        <v>4987.6000000000004</v>
      </c>
      <c r="H62" s="3">
        <v>17.04</v>
      </c>
      <c r="I62" s="20">
        <v>5234.8</v>
      </c>
      <c r="J62" s="20">
        <v>89233</v>
      </c>
      <c r="K62" s="3">
        <v>4.9800000000000004</v>
      </c>
      <c r="L62" s="21">
        <f t="shared" si="1"/>
        <v>4233</v>
      </c>
      <c r="M62" s="11">
        <f t="shared" ca="1" si="2"/>
        <v>45</v>
      </c>
      <c r="N62" s="13">
        <f t="shared" ca="1" si="3"/>
        <v>1.304425558338651E-2</v>
      </c>
      <c r="O62" s="11" t="str">
        <f t="shared" si="4"/>
        <v>2021</v>
      </c>
    </row>
    <row r="63" spans="1:15" x14ac:dyDescent="0.3">
      <c r="A63" s="3" t="s">
        <v>78</v>
      </c>
      <c r="B63" s="3" t="s">
        <v>70</v>
      </c>
      <c r="C63" s="3" t="s">
        <v>13</v>
      </c>
      <c r="D63" s="4">
        <v>44111</v>
      </c>
      <c r="E63" s="10">
        <v>45</v>
      </c>
      <c r="F63" s="20">
        <v>135000</v>
      </c>
      <c r="G63" s="20">
        <v>12.8</v>
      </c>
      <c r="H63" s="3">
        <v>10546.88</v>
      </c>
      <c r="I63" s="20">
        <v>13.6</v>
      </c>
      <c r="J63" s="20">
        <v>143437</v>
      </c>
      <c r="K63" s="3">
        <v>6.25</v>
      </c>
      <c r="L63" s="21">
        <f t="shared" si="1"/>
        <v>8437</v>
      </c>
      <c r="M63" s="11">
        <f t="shared" ca="1" si="2"/>
        <v>57</v>
      </c>
      <c r="N63" s="13">
        <f t="shared" ca="1" si="3"/>
        <v>1.2844130690412348E-2</v>
      </c>
      <c r="O63" s="11" t="str">
        <f t="shared" si="4"/>
        <v>2020</v>
      </c>
    </row>
    <row r="64" spans="1:15" x14ac:dyDescent="0.3">
      <c r="A64" s="3" t="s">
        <v>79</v>
      </c>
      <c r="B64" s="3" t="s">
        <v>70</v>
      </c>
      <c r="C64" s="3" t="s">
        <v>13</v>
      </c>
      <c r="D64" s="4">
        <v>44307</v>
      </c>
      <c r="E64" s="10">
        <v>39</v>
      </c>
      <c r="F64" s="20">
        <v>117000</v>
      </c>
      <c r="G64" s="20">
        <v>289.39999999999998</v>
      </c>
      <c r="H64" s="3">
        <v>404.29</v>
      </c>
      <c r="I64" s="20">
        <v>304.5</v>
      </c>
      <c r="J64" s="20">
        <v>123107</v>
      </c>
      <c r="K64" s="3">
        <v>5.22</v>
      </c>
      <c r="L64" s="21">
        <f t="shared" si="1"/>
        <v>6107</v>
      </c>
      <c r="M64" s="11">
        <f t="shared" ca="1" si="2"/>
        <v>50</v>
      </c>
      <c r="N64" s="13">
        <f t="shared" ca="1" si="3"/>
        <v>1.2286051659708086E-2</v>
      </c>
      <c r="O64" s="11" t="str">
        <f t="shared" si="4"/>
        <v>2021</v>
      </c>
    </row>
    <row r="65" spans="1:15" x14ac:dyDescent="0.3">
      <c r="A65" s="3" t="s">
        <v>80</v>
      </c>
      <c r="B65" s="3" t="s">
        <v>70</v>
      </c>
      <c r="C65" s="3" t="s">
        <v>13</v>
      </c>
      <c r="D65" s="4">
        <v>43875</v>
      </c>
      <c r="E65" s="10">
        <v>53</v>
      </c>
      <c r="F65" s="20">
        <v>159000</v>
      </c>
      <c r="G65" s="20">
        <v>78.900000000000006</v>
      </c>
      <c r="H65" s="3">
        <v>2015.21</v>
      </c>
      <c r="I65" s="20">
        <v>84.2</v>
      </c>
      <c r="J65" s="20">
        <v>169681</v>
      </c>
      <c r="K65" s="3">
        <v>6.73</v>
      </c>
      <c r="L65" s="21">
        <f t="shared" si="1"/>
        <v>10681</v>
      </c>
      <c r="M65" s="11">
        <f t="shared" ca="1" si="2"/>
        <v>64</v>
      </c>
      <c r="N65" s="13">
        <f t="shared" ca="1" si="3"/>
        <v>1.2265107280567733E-2</v>
      </c>
      <c r="O65" s="11" t="str">
        <f t="shared" si="4"/>
        <v>2020</v>
      </c>
    </row>
    <row r="66" spans="1:15" x14ac:dyDescent="0.3">
      <c r="A66" s="3" t="s">
        <v>81</v>
      </c>
      <c r="B66" s="3" t="s">
        <v>70</v>
      </c>
      <c r="C66" s="3" t="s">
        <v>13</v>
      </c>
      <c r="D66" s="4">
        <v>44530</v>
      </c>
      <c r="E66" s="10">
        <v>32</v>
      </c>
      <c r="F66" s="20">
        <v>96000</v>
      </c>
      <c r="G66" s="20">
        <v>3456.8</v>
      </c>
      <c r="H66" s="3">
        <v>27.78</v>
      </c>
      <c r="I66" s="20">
        <v>3598.7</v>
      </c>
      <c r="J66" s="20">
        <v>99964</v>
      </c>
      <c r="K66" s="3">
        <v>4.13</v>
      </c>
      <c r="L66" s="21">
        <f t="shared" si="1"/>
        <v>3964</v>
      </c>
      <c r="M66" s="11">
        <f t="shared" ca="1" si="2"/>
        <v>43</v>
      </c>
      <c r="N66" s="13">
        <f t="shared" ca="1" si="3"/>
        <v>1.1355693204505357E-2</v>
      </c>
      <c r="O66" s="11" t="str">
        <f t="shared" ref="O66:O78" si="5">TEXT(D:D,"yyyy")</f>
        <v>2021</v>
      </c>
    </row>
    <row r="67" spans="1:15" x14ac:dyDescent="0.3">
      <c r="A67" s="3" t="s">
        <v>82</v>
      </c>
      <c r="B67" s="3" t="s">
        <v>70</v>
      </c>
      <c r="C67" s="3" t="s">
        <v>13</v>
      </c>
      <c r="D67" s="4">
        <v>44015</v>
      </c>
      <c r="E67" s="10">
        <v>48</v>
      </c>
      <c r="F67" s="20">
        <v>144000</v>
      </c>
      <c r="G67" s="20">
        <v>156.69999999999999</v>
      </c>
      <c r="H67" s="3">
        <v>918.76</v>
      </c>
      <c r="I67" s="20">
        <v>167.3</v>
      </c>
      <c r="J67" s="20">
        <v>153728</v>
      </c>
      <c r="K67" s="3">
        <v>6.76</v>
      </c>
      <c r="L67" s="21">
        <f t="shared" ref="L67:L78" si="6">J67-F67</f>
        <v>9728</v>
      </c>
      <c r="M67" s="11">
        <f t="shared" ref="M67:M78" ca="1" si="7">DATEDIF(D67,TODAY(),"m")</f>
        <v>60</v>
      </c>
      <c r="N67" s="13">
        <f t="shared" ref="N67:N78" ca="1" si="8">((J67 / F67) ^ (12 / M67)) - 1</f>
        <v>1.3160143869764385E-2</v>
      </c>
      <c r="O67" s="11" t="str">
        <f t="shared" si="5"/>
        <v>2020</v>
      </c>
    </row>
    <row r="68" spans="1:15" x14ac:dyDescent="0.3">
      <c r="A68" s="3" t="s">
        <v>83</v>
      </c>
      <c r="B68" s="3" t="s">
        <v>70</v>
      </c>
      <c r="C68" s="3" t="s">
        <v>18</v>
      </c>
      <c r="D68" s="4">
        <v>43726</v>
      </c>
      <c r="E68" s="10">
        <v>58</v>
      </c>
      <c r="F68" s="20">
        <v>110000</v>
      </c>
      <c r="G68" s="20">
        <v>67.400000000000006</v>
      </c>
      <c r="H68" s="3">
        <v>1632.05</v>
      </c>
      <c r="I68" s="20">
        <v>73.8</v>
      </c>
      <c r="J68" s="20">
        <v>120485</v>
      </c>
      <c r="K68" s="3">
        <v>9.5299999999999994</v>
      </c>
      <c r="L68" s="21">
        <f t="shared" si="6"/>
        <v>10485</v>
      </c>
      <c r="M68" s="11">
        <f t="shared" ca="1" si="7"/>
        <v>69</v>
      </c>
      <c r="N68" s="13">
        <f t="shared" ca="1" si="8"/>
        <v>1.5959915688135595E-2</v>
      </c>
      <c r="O68" s="11" t="str">
        <f t="shared" si="5"/>
        <v>2019</v>
      </c>
    </row>
    <row r="69" spans="1:15" x14ac:dyDescent="0.3">
      <c r="A69" s="3" t="s">
        <v>84</v>
      </c>
      <c r="B69" s="3" t="s">
        <v>70</v>
      </c>
      <c r="C69" s="3" t="s">
        <v>13</v>
      </c>
      <c r="D69" s="4">
        <v>44208</v>
      </c>
      <c r="E69" s="10">
        <v>44</v>
      </c>
      <c r="F69" s="20">
        <v>132000</v>
      </c>
      <c r="G69" s="20">
        <v>2345.6</v>
      </c>
      <c r="H69" s="3">
        <v>56.27</v>
      </c>
      <c r="I69" s="20">
        <v>2456.6999999999998</v>
      </c>
      <c r="J69" s="20">
        <v>138279</v>
      </c>
      <c r="K69" s="3">
        <v>4.76</v>
      </c>
      <c r="L69" s="21">
        <f t="shared" si="6"/>
        <v>6279</v>
      </c>
      <c r="M69" s="11">
        <f t="shared" ca="1" si="7"/>
        <v>54</v>
      </c>
      <c r="N69" s="13">
        <f t="shared" ca="1" si="8"/>
        <v>1.0380498680861994E-2</v>
      </c>
      <c r="O69" s="11" t="str">
        <f t="shared" si="5"/>
        <v>2021</v>
      </c>
    </row>
    <row r="70" spans="1:15" x14ac:dyDescent="0.3">
      <c r="A70" s="3" t="s">
        <v>85</v>
      </c>
      <c r="B70" s="3" t="s">
        <v>70</v>
      </c>
      <c r="C70" s="3" t="s">
        <v>13</v>
      </c>
      <c r="D70" s="4">
        <v>44193</v>
      </c>
      <c r="E70" s="10">
        <v>43</v>
      </c>
      <c r="F70" s="20">
        <v>129000</v>
      </c>
      <c r="G70" s="20">
        <v>89.7</v>
      </c>
      <c r="H70" s="3">
        <v>1438.13</v>
      </c>
      <c r="I70" s="20">
        <v>94.2</v>
      </c>
      <c r="J70" s="20">
        <v>135471</v>
      </c>
      <c r="K70" s="3">
        <v>5.01</v>
      </c>
      <c r="L70" s="21">
        <f t="shared" si="6"/>
        <v>6471</v>
      </c>
      <c r="M70" s="11">
        <f t="shared" ca="1" si="7"/>
        <v>54</v>
      </c>
      <c r="N70" s="13">
        <f t="shared" ca="1" si="8"/>
        <v>1.0936075533797718E-2</v>
      </c>
      <c r="O70" s="11" t="str">
        <f t="shared" si="5"/>
        <v>2020</v>
      </c>
    </row>
    <row r="71" spans="1:15" x14ac:dyDescent="0.3">
      <c r="A71" s="3" t="s">
        <v>86</v>
      </c>
      <c r="B71" s="3" t="s">
        <v>70</v>
      </c>
      <c r="C71" s="3" t="s">
        <v>13</v>
      </c>
      <c r="D71" s="4">
        <v>44361</v>
      </c>
      <c r="E71" s="10">
        <v>37</v>
      </c>
      <c r="F71" s="20">
        <v>111000</v>
      </c>
      <c r="G71" s="20">
        <v>23.6</v>
      </c>
      <c r="H71" s="3">
        <v>4703.3900000000003</v>
      </c>
      <c r="I71" s="20">
        <v>24.8</v>
      </c>
      <c r="J71" s="20">
        <v>116644</v>
      </c>
      <c r="K71" s="3">
        <v>5.09</v>
      </c>
      <c r="L71" s="21">
        <f t="shared" si="6"/>
        <v>5644</v>
      </c>
      <c r="M71" s="11">
        <f t="shared" ca="1" si="7"/>
        <v>48</v>
      </c>
      <c r="N71" s="13">
        <f t="shared" ca="1" si="8"/>
        <v>1.2476277382304168E-2</v>
      </c>
      <c r="O71" s="11" t="str">
        <f t="shared" si="5"/>
        <v>2021</v>
      </c>
    </row>
    <row r="72" spans="1:15" x14ac:dyDescent="0.3">
      <c r="A72" s="3" t="s">
        <v>87</v>
      </c>
      <c r="B72" s="3" t="s">
        <v>70</v>
      </c>
      <c r="C72" s="3" t="s">
        <v>13</v>
      </c>
      <c r="D72" s="4">
        <v>43916</v>
      </c>
      <c r="E72" s="10">
        <v>52</v>
      </c>
      <c r="F72" s="20">
        <v>156000</v>
      </c>
      <c r="G72" s="20">
        <v>2134.5</v>
      </c>
      <c r="H72" s="3">
        <v>73.08</v>
      </c>
      <c r="I72" s="20">
        <v>2256.6999999999998</v>
      </c>
      <c r="J72" s="20">
        <v>164837</v>
      </c>
      <c r="K72" s="3">
        <v>5.66</v>
      </c>
      <c r="L72" s="21">
        <f t="shared" si="6"/>
        <v>8837</v>
      </c>
      <c r="M72" s="11">
        <f t="shared" ca="1" si="7"/>
        <v>63</v>
      </c>
      <c r="N72" s="13">
        <f t="shared" ca="1" si="8"/>
        <v>1.0550717943664356E-2</v>
      </c>
      <c r="O72" s="11" t="str">
        <f t="shared" si="5"/>
        <v>2020</v>
      </c>
    </row>
    <row r="73" spans="1:15" x14ac:dyDescent="0.3">
      <c r="A73" s="3" t="s">
        <v>88</v>
      </c>
      <c r="B73" s="3" t="s">
        <v>70</v>
      </c>
      <c r="C73" s="3" t="s">
        <v>18</v>
      </c>
      <c r="D73" s="4">
        <v>44412</v>
      </c>
      <c r="E73" s="10">
        <v>35</v>
      </c>
      <c r="F73" s="20">
        <v>105000</v>
      </c>
      <c r="G73" s="20">
        <v>1456.8</v>
      </c>
      <c r="H73" s="3">
        <v>72.08</v>
      </c>
      <c r="I73" s="20">
        <v>1523.4</v>
      </c>
      <c r="J73" s="20">
        <v>109871</v>
      </c>
      <c r="K73" s="3">
        <v>4.6399999999999997</v>
      </c>
      <c r="L73" s="21">
        <f t="shared" si="6"/>
        <v>4871</v>
      </c>
      <c r="M73" s="11">
        <f t="shared" ca="1" si="7"/>
        <v>47</v>
      </c>
      <c r="N73" s="13">
        <f t="shared" ca="1" si="8"/>
        <v>1.1645138145102596E-2</v>
      </c>
      <c r="O73" s="11" t="str">
        <f t="shared" si="5"/>
        <v>2021</v>
      </c>
    </row>
    <row r="74" spans="1:15" x14ac:dyDescent="0.3">
      <c r="A74" s="3" t="s">
        <v>89</v>
      </c>
      <c r="B74" s="3" t="s">
        <v>70</v>
      </c>
      <c r="C74" s="3" t="s">
        <v>13</v>
      </c>
      <c r="D74" s="4">
        <v>44151</v>
      </c>
      <c r="E74" s="10">
        <v>44</v>
      </c>
      <c r="F74" s="20">
        <v>132000</v>
      </c>
      <c r="G74" s="20">
        <v>34.799999999999997</v>
      </c>
      <c r="H74" s="3">
        <v>3793.1</v>
      </c>
      <c r="I74" s="20">
        <v>36.4</v>
      </c>
      <c r="J74" s="20">
        <v>138069</v>
      </c>
      <c r="K74" s="3">
        <v>4.5999999999999996</v>
      </c>
      <c r="L74" s="21">
        <f t="shared" si="6"/>
        <v>6069</v>
      </c>
      <c r="M74" s="11">
        <f t="shared" ca="1" si="7"/>
        <v>55</v>
      </c>
      <c r="N74" s="13">
        <f t="shared" ca="1" si="8"/>
        <v>9.8558824461796313E-3</v>
      </c>
      <c r="O74" s="11" t="str">
        <f t="shared" si="5"/>
        <v>2020</v>
      </c>
    </row>
    <row r="75" spans="1:15" x14ac:dyDescent="0.3">
      <c r="A75" s="3" t="s">
        <v>90</v>
      </c>
      <c r="B75" s="3" t="s">
        <v>70</v>
      </c>
      <c r="C75" s="3" t="s">
        <v>13</v>
      </c>
      <c r="D75" s="4">
        <v>44264</v>
      </c>
      <c r="E75" s="10">
        <v>40</v>
      </c>
      <c r="F75" s="20">
        <v>120000</v>
      </c>
      <c r="G75" s="20">
        <v>2678.9</v>
      </c>
      <c r="H75" s="3">
        <v>44.8</v>
      </c>
      <c r="I75" s="20">
        <v>2789.6</v>
      </c>
      <c r="J75" s="20">
        <v>125054</v>
      </c>
      <c r="K75" s="3">
        <v>4.21</v>
      </c>
      <c r="L75" s="21">
        <f t="shared" si="6"/>
        <v>5054</v>
      </c>
      <c r="M75" s="11">
        <f t="shared" ca="1" si="7"/>
        <v>52</v>
      </c>
      <c r="N75" s="13">
        <f t="shared" ca="1" si="8"/>
        <v>9.5655916509933547E-3</v>
      </c>
      <c r="O75" s="11" t="str">
        <f t="shared" si="5"/>
        <v>2021</v>
      </c>
    </row>
    <row r="76" spans="1:15" x14ac:dyDescent="0.3">
      <c r="A76" s="3" t="s">
        <v>91</v>
      </c>
      <c r="B76" s="3" t="s">
        <v>70</v>
      </c>
      <c r="C76" s="3" t="s">
        <v>13</v>
      </c>
      <c r="D76" s="4">
        <v>43983</v>
      </c>
      <c r="E76" s="10">
        <v>49</v>
      </c>
      <c r="F76" s="20">
        <v>147000</v>
      </c>
      <c r="G76" s="20">
        <v>45.6</v>
      </c>
      <c r="H76" s="3">
        <v>3223.68</v>
      </c>
      <c r="I76" s="20">
        <v>47.8</v>
      </c>
      <c r="J76" s="20">
        <v>154172</v>
      </c>
      <c r="K76" s="3">
        <v>4.88</v>
      </c>
      <c r="L76" s="21">
        <f t="shared" si="6"/>
        <v>7172</v>
      </c>
      <c r="M76" s="11">
        <f t="shared" ca="1" si="7"/>
        <v>61</v>
      </c>
      <c r="N76" s="13">
        <f t="shared" ca="1" si="8"/>
        <v>9.4151165509579471E-3</v>
      </c>
      <c r="O76" s="11" t="str">
        <f t="shared" si="5"/>
        <v>2020</v>
      </c>
    </row>
    <row r="77" spans="1:15" x14ac:dyDescent="0.3">
      <c r="A77" s="3" t="s">
        <v>92</v>
      </c>
      <c r="B77" s="3" t="s">
        <v>70</v>
      </c>
      <c r="C77" s="3" t="s">
        <v>13</v>
      </c>
      <c r="D77" s="4">
        <v>43752</v>
      </c>
      <c r="E77" s="10">
        <v>57</v>
      </c>
      <c r="F77" s="20">
        <v>171000</v>
      </c>
      <c r="G77" s="20">
        <v>78.400000000000006</v>
      </c>
      <c r="H77" s="3">
        <v>2181.12</v>
      </c>
      <c r="I77" s="20">
        <v>84.7</v>
      </c>
      <c r="J77" s="20">
        <v>184801</v>
      </c>
      <c r="K77" s="3">
        <v>8.07</v>
      </c>
      <c r="L77" s="21">
        <f t="shared" si="6"/>
        <v>13801</v>
      </c>
      <c r="M77" s="11">
        <f t="shared" ca="1" si="7"/>
        <v>68</v>
      </c>
      <c r="N77" s="13">
        <f t="shared" ca="1" si="8"/>
        <v>1.3791176512583769E-2</v>
      </c>
      <c r="O77" s="11" t="str">
        <f t="shared" si="5"/>
        <v>2019</v>
      </c>
    </row>
    <row r="78" spans="1:15" x14ac:dyDescent="0.3">
      <c r="A78" s="3" t="s">
        <v>93</v>
      </c>
      <c r="B78" s="3" t="s">
        <v>70</v>
      </c>
      <c r="C78" s="3" t="s">
        <v>13</v>
      </c>
      <c r="D78" s="4">
        <v>44551</v>
      </c>
      <c r="E78" s="10">
        <v>31</v>
      </c>
      <c r="F78" s="20">
        <v>93000</v>
      </c>
      <c r="G78" s="20">
        <v>456.8</v>
      </c>
      <c r="H78" s="3">
        <v>203.67</v>
      </c>
      <c r="I78" s="20">
        <v>478.9</v>
      </c>
      <c r="J78" s="20">
        <v>97568</v>
      </c>
      <c r="K78" s="3">
        <v>4.91</v>
      </c>
      <c r="L78" s="21">
        <f t="shared" si="6"/>
        <v>4568</v>
      </c>
      <c r="M78" s="11">
        <f t="shared" ca="1" si="7"/>
        <v>42</v>
      </c>
      <c r="N78" s="13">
        <f t="shared" ca="1" si="8"/>
        <v>1.37942975231784E-2</v>
      </c>
      <c r="O78" s="11" t="str">
        <f t="shared" si="5"/>
        <v>2021</v>
      </c>
    </row>
    <row r="80" spans="1:15" ht="23.4" x14ac:dyDescent="0.3">
      <c r="A80" s="1"/>
    </row>
    <row r="82" spans="1:5" x14ac:dyDescent="0.3">
      <c r="A82" s="2"/>
      <c r="B82" s="2"/>
    </row>
    <row r="83" spans="1:5" x14ac:dyDescent="0.3">
      <c r="A83" s="3"/>
      <c r="B83" s="3"/>
    </row>
    <row r="84" spans="1:5" x14ac:dyDescent="0.3">
      <c r="A84" s="3"/>
      <c r="B84" s="5"/>
    </row>
    <row r="85" spans="1:5" x14ac:dyDescent="0.3">
      <c r="A85" s="3"/>
      <c r="B85" s="5"/>
    </row>
    <row r="86" spans="1:5" x14ac:dyDescent="0.3">
      <c r="A86" s="3"/>
      <c r="B86" s="5"/>
    </row>
    <row r="87" spans="1:5" x14ac:dyDescent="0.3">
      <c r="A87" s="3"/>
      <c r="B87" s="6"/>
    </row>
    <row r="89" spans="1:5" ht="23.4" x14ac:dyDescent="0.3">
      <c r="A89" s="1"/>
    </row>
    <row r="91" spans="1:5" x14ac:dyDescent="0.3">
      <c r="A91" s="2"/>
      <c r="B91" s="2"/>
      <c r="C91" s="2"/>
      <c r="D91" s="7"/>
      <c r="E91" s="9"/>
    </row>
    <row r="92" spans="1:5" x14ac:dyDescent="0.3">
      <c r="A92" s="3"/>
      <c r="B92" s="3"/>
      <c r="C92" s="5"/>
      <c r="D92" s="4"/>
      <c r="E92" s="10"/>
    </row>
    <row r="93" spans="1:5" x14ac:dyDescent="0.3">
      <c r="A93" s="3"/>
      <c r="B93" s="3"/>
      <c r="C93" s="5"/>
      <c r="D93" s="4"/>
      <c r="E93" s="10"/>
    </row>
    <row r="94" spans="1:5" x14ac:dyDescent="0.3">
      <c r="A94" s="3"/>
      <c r="B94" s="3"/>
      <c r="C94" s="5"/>
      <c r="D94" s="4"/>
      <c r="E94" s="10"/>
    </row>
    <row r="95" spans="1:5" x14ac:dyDescent="0.3">
      <c r="A95" s="3"/>
      <c r="B95" s="3"/>
      <c r="C95" s="5"/>
      <c r="D95" s="4"/>
      <c r="E95" s="10"/>
    </row>
    <row r="96" spans="1:5" x14ac:dyDescent="0.3">
      <c r="A96" s="3"/>
      <c r="B96" s="3"/>
      <c r="C96" s="5"/>
      <c r="D96" s="4"/>
      <c r="E96" s="10"/>
    </row>
    <row r="98" spans="1:5" ht="23.4" x14ac:dyDescent="0.3">
      <c r="A98" s="1"/>
    </row>
    <row r="100" spans="1:5" x14ac:dyDescent="0.3">
      <c r="A100" s="2"/>
      <c r="B100" s="2"/>
      <c r="C100" s="2"/>
      <c r="D100" s="7"/>
      <c r="E100" s="9"/>
    </row>
    <row r="101" spans="1:5" x14ac:dyDescent="0.3">
      <c r="A101" s="3"/>
      <c r="B101" s="3"/>
      <c r="C101" s="5"/>
      <c r="D101" s="4"/>
      <c r="E101" s="10"/>
    </row>
    <row r="102" spans="1:5" x14ac:dyDescent="0.3">
      <c r="A102" s="3"/>
      <c r="B102" s="3"/>
      <c r="C102" s="5"/>
      <c r="D102" s="4"/>
      <c r="E102" s="10"/>
    </row>
    <row r="104" spans="1:5" ht="23.4" x14ac:dyDescent="0.3">
      <c r="A104" s="1"/>
    </row>
  </sheetData>
  <mergeCells count="3">
    <mergeCell ref="Q1:R2"/>
    <mergeCell ref="Q13:R13"/>
    <mergeCell ref="Q22:R22"/>
  </mergeCell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EEEF-6162-4604-A9E7-A148CA33AF3F}">
  <dimension ref="A1"/>
  <sheetViews>
    <sheetView zoomScale="63" zoomScaleNormal="33" workbookViewId="0">
      <selection activeCell="AB9" sqref="AB9"/>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Financial Data</vt:lpstr>
      <vt:lpstr>Dashbourd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ronakgohil0222@outlook.com</dc:creator>
  <cp:lastModifiedBy>ronakgohil0222@outlook.com</cp:lastModifiedBy>
  <dcterms:created xsi:type="dcterms:W3CDTF">2025-07-12T14:23:29Z</dcterms:created>
  <dcterms:modified xsi:type="dcterms:W3CDTF">2025-07-13T10:13:20Z</dcterms:modified>
</cp:coreProperties>
</file>