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_TSLA" sheetId="2" r:id="rId5"/>
  </sheets>
  <definedNames/>
  <calcPr/>
</workbook>
</file>

<file path=xl/sharedStrings.xml><?xml version="1.0" encoding="utf-8"?>
<sst xmlns="http://schemas.openxmlformats.org/spreadsheetml/2006/main" count="17" uniqueCount="16">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</sst>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and yhat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Sheet1!$B$2:$B$282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Sheet1!$C$2:$C$282</c:f>
              <c:numCache/>
            </c:numRef>
          </c:val>
          <c:smooth val="0"/>
        </c:ser>
        <c:axId val="2020480338"/>
        <c:axId val="1934944412"/>
      </c:lineChart>
      <c:catAx>
        <c:axId val="2020480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944412"/>
      </c:catAx>
      <c:valAx>
        <c:axId val="1934944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480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Sheet1!$C$253:$C$282</c:f>
              <c:numCache/>
            </c:numRef>
          </c:val>
          <c:smooth val="0"/>
        </c:ser>
        <c:axId val="1762731071"/>
        <c:axId val="2045234465"/>
      </c:lineChart>
      <c:catAx>
        <c:axId val="1762731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234465"/>
      </c:catAx>
      <c:valAx>
        <c:axId val="2045234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731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9525</xdr:rowOff>
    </xdr:from>
    <xdr:ext cx="6696075" cy="4143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</xdr:colOff>
      <xdr:row>22</xdr:row>
      <xdr:rowOff>28575</xdr:rowOff>
    </xdr:from>
    <xdr:ext cx="6696075" cy="4143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IFERROR(__xludf.DUMMYFUNCTION("GOOGLEFINANCE(""TSLA"",""price"",Date(2021,11,8),Date(2022,11,6))"),"Date")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IFERROR(__xludf.DUMMYFUNCTION("""COMPUTED_VALUE"""),44508.66666666667)</f>
        <v>44508.66667</v>
      </c>
      <c r="B2" s="2">
        <f>IFERROR(__xludf.DUMMYFUNCTION("""COMPUTED_VALUE"""),387.65)</f>
        <v>387.65</v>
      </c>
      <c r="C2" s="3">
        <v>362.57486235758</v>
      </c>
    </row>
    <row r="3">
      <c r="A3" s="1">
        <f>IFERROR(__xludf.DUMMYFUNCTION("""COMPUTED_VALUE"""),44509.66666666667)</f>
        <v>44509.66667</v>
      </c>
      <c r="B3" s="2">
        <f>IFERROR(__xludf.DUMMYFUNCTION("""COMPUTED_VALUE"""),341.17)</f>
        <v>341.17</v>
      </c>
      <c r="C3" s="3">
        <v>359.667313976334</v>
      </c>
    </row>
    <row r="4">
      <c r="A4" s="1">
        <f>IFERROR(__xludf.DUMMYFUNCTION("""COMPUTED_VALUE"""),44510.66666666667)</f>
        <v>44510.66667</v>
      </c>
      <c r="B4" s="2">
        <f>IFERROR(__xludf.DUMMYFUNCTION("""COMPUTED_VALUE"""),355.98)</f>
        <v>355.98</v>
      </c>
      <c r="C4" s="3">
        <v>360.406419934274</v>
      </c>
    </row>
    <row r="5">
      <c r="A5" s="1">
        <f>IFERROR(__xludf.DUMMYFUNCTION("""COMPUTED_VALUE"""),44511.66666666667)</f>
        <v>44511.66667</v>
      </c>
      <c r="B5" s="2">
        <f>IFERROR(__xludf.DUMMYFUNCTION("""COMPUTED_VALUE"""),354.5)</f>
        <v>354.5</v>
      </c>
      <c r="C5" s="3">
        <v>357.003124863673</v>
      </c>
    </row>
    <row r="6">
      <c r="A6" s="1">
        <f>IFERROR(__xludf.DUMMYFUNCTION("""COMPUTED_VALUE"""),44512.66666666667)</f>
        <v>44512.66667</v>
      </c>
      <c r="B6" s="2">
        <f>IFERROR(__xludf.DUMMYFUNCTION("""COMPUTED_VALUE"""),344.47)</f>
        <v>344.47</v>
      </c>
      <c r="C6" s="3">
        <v>353.983933577476</v>
      </c>
    </row>
    <row r="7">
      <c r="A7" s="1">
        <f>IFERROR(__xludf.DUMMYFUNCTION("""COMPUTED_VALUE"""),44515.66666666667)</f>
        <v>44515.66667</v>
      </c>
      <c r="B7" s="2">
        <f>IFERROR(__xludf.DUMMYFUNCTION("""COMPUTED_VALUE"""),337.8)</f>
        <v>337.8</v>
      </c>
      <c r="C7" s="3">
        <v>359.527873157377</v>
      </c>
    </row>
    <row r="8">
      <c r="A8" s="1">
        <f>IFERROR(__xludf.DUMMYFUNCTION("""COMPUTED_VALUE"""),44516.66666666667)</f>
        <v>44516.66667</v>
      </c>
      <c r="B8" s="2">
        <f>IFERROR(__xludf.DUMMYFUNCTION("""COMPUTED_VALUE"""),351.58)</f>
        <v>351.58</v>
      </c>
      <c r="C8" s="3">
        <v>356.620324776101</v>
      </c>
    </row>
    <row r="9">
      <c r="A9" s="1">
        <f>IFERROR(__xludf.DUMMYFUNCTION("""COMPUTED_VALUE"""),44517.66666666667)</f>
        <v>44517.66667</v>
      </c>
      <c r="B9" s="2">
        <f>IFERROR(__xludf.DUMMYFUNCTION("""COMPUTED_VALUE"""),363.0)</f>
        <v>363</v>
      </c>
      <c r="C9" s="3">
        <v>357.359430734032</v>
      </c>
    </row>
    <row r="10">
      <c r="A10" s="1">
        <f>IFERROR(__xludf.DUMMYFUNCTION("""COMPUTED_VALUE"""),44518.66666666667)</f>
        <v>44518.66667</v>
      </c>
      <c r="B10" s="2">
        <f>IFERROR(__xludf.DUMMYFUNCTION("""COMPUTED_VALUE"""),365.46)</f>
        <v>365.46</v>
      </c>
      <c r="C10" s="3">
        <v>353.956135663433</v>
      </c>
    </row>
    <row r="11">
      <c r="A11" s="1">
        <f>IFERROR(__xludf.DUMMYFUNCTION("""COMPUTED_VALUE"""),44519.66666666667)</f>
        <v>44519.66667</v>
      </c>
      <c r="B11" s="2">
        <f>IFERROR(__xludf.DUMMYFUNCTION("""COMPUTED_VALUE"""),379.02)</f>
        <v>379.02</v>
      </c>
      <c r="C11" s="3">
        <v>350.93694437002</v>
      </c>
    </row>
    <row r="12">
      <c r="A12" s="1">
        <f>IFERROR(__xludf.DUMMYFUNCTION("""COMPUTED_VALUE"""),44522.66666666667)</f>
        <v>44522.66667</v>
      </c>
      <c r="B12" s="2">
        <f>IFERROR(__xludf.DUMMYFUNCTION("""COMPUTED_VALUE"""),385.62)</f>
        <v>385.62</v>
      </c>
      <c r="C12" s="3">
        <v>356.480883928246</v>
      </c>
    </row>
    <row r="13">
      <c r="A13" s="1">
        <f>IFERROR(__xludf.DUMMYFUNCTION("""COMPUTED_VALUE"""),44523.66666666667)</f>
        <v>44523.66667</v>
      </c>
      <c r="B13" s="2">
        <f>IFERROR(__xludf.DUMMYFUNCTION("""COMPUTED_VALUE"""),369.68)</f>
        <v>369.68</v>
      </c>
      <c r="C13" s="3">
        <v>353.57333553975</v>
      </c>
    </row>
    <row r="14">
      <c r="A14" s="1">
        <f>IFERROR(__xludf.DUMMYFUNCTION("""COMPUTED_VALUE"""),44524.66666666667)</f>
        <v>44524.66667</v>
      </c>
      <c r="B14" s="2">
        <f>IFERROR(__xludf.DUMMYFUNCTION("""COMPUTED_VALUE"""),372.0)</f>
        <v>372</v>
      </c>
      <c r="C14" s="3">
        <v>354.312441490458</v>
      </c>
    </row>
    <row r="15">
      <c r="A15" s="1">
        <f>IFERROR(__xludf.DUMMYFUNCTION("""COMPUTED_VALUE"""),44526.54166666667)</f>
        <v>44526.54167</v>
      </c>
      <c r="B15" s="2">
        <f>IFERROR(__xludf.DUMMYFUNCTION("""COMPUTED_VALUE"""),360.64)</f>
        <v>360.64</v>
      </c>
      <c r="C15" s="3">
        <v>347.889955119176</v>
      </c>
    </row>
    <row r="16">
      <c r="A16" s="1">
        <f>IFERROR(__xludf.DUMMYFUNCTION("""COMPUTED_VALUE"""),44529.66666666667)</f>
        <v>44529.66667</v>
      </c>
      <c r="B16" s="2">
        <f>IFERROR(__xludf.DUMMYFUNCTION("""COMPUTED_VALUE"""),379.0)</f>
        <v>379</v>
      </c>
      <c r="C16" s="3">
        <v>353.433894677415</v>
      </c>
    </row>
    <row r="17">
      <c r="A17" s="1">
        <f>IFERROR(__xludf.DUMMYFUNCTION("""COMPUTED_VALUE"""),44530.66666666667)</f>
        <v>44530.66667</v>
      </c>
      <c r="B17" s="2">
        <f>IFERROR(__xludf.DUMMYFUNCTION("""COMPUTED_VALUE"""),381.59)</f>
        <v>381.59</v>
      </c>
      <c r="C17" s="3">
        <v>350.526346288939</v>
      </c>
    </row>
    <row r="18">
      <c r="A18" s="1">
        <f>IFERROR(__xludf.DUMMYFUNCTION("""COMPUTED_VALUE"""),44531.66666666667)</f>
        <v>44531.66667</v>
      </c>
      <c r="B18" s="2">
        <f>IFERROR(__xludf.DUMMYFUNCTION("""COMPUTED_VALUE"""),365.0)</f>
        <v>365</v>
      </c>
      <c r="C18" s="3">
        <v>351.265452239647</v>
      </c>
    </row>
    <row r="19">
      <c r="A19" s="1">
        <f>IFERROR(__xludf.DUMMYFUNCTION("""COMPUTED_VALUE"""),44532.66666666667)</f>
        <v>44532.66667</v>
      </c>
      <c r="B19" s="2">
        <f>IFERROR(__xludf.DUMMYFUNCTION("""COMPUTED_VALUE"""),361.53)</f>
        <v>361.53</v>
      </c>
      <c r="C19" s="3">
        <v>347.862157164238</v>
      </c>
    </row>
    <row r="20">
      <c r="A20" s="1">
        <f>IFERROR(__xludf.DUMMYFUNCTION("""COMPUTED_VALUE"""),44533.66666666667)</f>
        <v>44533.66667</v>
      </c>
      <c r="B20" s="2">
        <f>IFERROR(__xludf.DUMMYFUNCTION("""COMPUTED_VALUE"""),338.32)</f>
        <v>338.32</v>
      </c>
      <c r="C20" s="3">
        <v>344.842965873241</v>
      </c>
    </row>
    <row r="21">
      <c r="A21" s="1">
        <f>IFERROR(__xludf.DUMMYFUNCTION("""COMPUTED_VALUE"""),44536.66666666667)</f>
        <v>44536.66667</v>
      </c>
      <c r="B21" s="2">
        <f>IFERROR(__xludf.DUMMYFUNCTION("""COMPUTED_VALUE"""),336.34)</f>
        <v>336.34</v>
      </c>
      <c r="C21" s="3">
        <v>350.386905438761</v>
      </c>
    </row>
    <row r="22">
      <c r="A22" s="1">
        <f>IFERROR(__xludf.DUMMYFUNCTION("""COMPUTED_VALUE"""),44537.66666666667)</f>
        <v>44537.66667</v>
      </c>
      <c r="B22" s="2">
        <f>IFERROR(__xludf.DUMMYFUNCTION("""COMPUTED_VALUE"""),350.58)</f>
        <v>350.58</v>
      </c>
      <c r="C22" s="3">
        <v>347.479357052714</v>
      </c>
    </row>
    <row r="23">
      <c r="A23" s="1">
        <f>IFERROR(__xludf.DUMMYFUNCTION("""COMPUTED_VALUE"""),44538.66666666667)</f>
        <v>44538.66667</v>
      </c>
      <c r="B23" s="2">
        <f>IFERROR(__xludf.DUMMYFUNCTION("""COMPUTED_VALUE"""),356.32)</f>
        <v>356.32</v>
      </c>
      <c r="C23" s="3">
        <v>348.218463005855</v>
      </c>
    </row>
    <row r="24">
      <c r="A24" s="1">
        <f>IFERROR(__xludf.DUMMYFUNCTION("""COMPUTED_VALUE"""),44539.66666666667)</f>
        <v>44539.66667</v>
      </c>
      <c r="B24" s="2">
        <f>IFERROR(__xludf.DUMMYFUNCTION("""COMPUTED_VALUE"""),334.6)</f>
        <v>334.6</v>
      </c>
      <c r="C24" s="3">
        <v>344.815167930436</v>
      </c>
    </row>
    <row r="25">
      <c r="A25" s="1">
        <f>IFERROR(__xludf.DUMMYFUNCTION("""COMPUTED_VALUE"""),44540.66666666667)</f>
        <v>44540.66667</v>
      </c>
      <c r="B25" s="2">
        <f>IFERROR(__xludf.DUMMYFUNCTION("""COMPUTED_VALUE"""),339.01)</f>
        <v>339.01</v>
      </c>
      <c r="C25" s="3">
        <v>341.795976639453</v>
      </c>
    </row>
    <row r="26">
      <c r="A26" s="1">
        <f>IFERROR(__xludf.DUMMYFUNCTION("""COMPUTED_VALUE"""),44543.66666666667)</f>
        <v>44543.66667</v>
      </c>
      <c r="B26" s="2">
        <f>IFERROR(__xludf.DUMMYFUNCTION("""COMPUTED_VALUE"""),322.14)</f>
        <v>322.14</v>
      </c>
      <c r="C26" s="3">
        <v>347.339916204966</v>
      </c>
    </row>
    <row r="27">
      <c r="A27" s="1">
        <f>IFERROR(__xludf.DUMMYFUNCTION("""COMPUTED_VALUE"""),44544.66666666667)</f>
        <v>44544.66667</v>
      </c>
      <c r="B27" s="2">
        <f>IFERROR(__xludf.DUMMYFUNCTION("""COMPUTED_VALUE"""),319.5)</f>
        <v>319.5</v>
      </c>
      <c r="C27" s="3">
        <v>344.432367830294</v>
      </c>
    </row>
    <row r="28">
      <c r="A28" s="1">
        <f>IFERROR(__xludf.DUMMYFUNCTION("""COMPUTED_VALUE"""),44545.66666666667)</f>
        <v>44545.66667</v>
      </c>
      <c r="B28" s="2">
        <f>IFERROR(__xludf.DUMMYFUNCTION("""COMPUTED_VALUE"""),325.33)</f>
        <v>325.33</v>
      </c>
      <c r="C28" s="3">
        <v>345.171473794825</v>
      </c>
    </row>
    <row r="29">
      <c r="A29" s="1">
        <f>IFERROR(__xludf.DUMMYFUNCTION("""COMPUTED_VALUE"""),44546.66666666667)</f>
        <v>44546.66667</v>
      </c>
      <c r="B29" s="2">
        <f>IFERROR(__xludf.DUMMYFUNCTION("""COMPUTED_VALUE"""),308.97)</f>
        <v>308.97</v>
      </c>
      <c r="C29" s="3">
        <v>341.76817873079</v>
      </c>
    </row>
    <row r="30">
      <c r="A30" s="1">
        <f>IFERROR(__xludf.DUMMYFUNCTION("""COMPUTED_VALUE"""),44547.66666666667)</f>
        <v>44547.66667</v>
      </c>
      <c r="B30" s="2">
        <f>IFERROR(__xludf.DUMMYFUNCTION("""COMPUTED_VALUE"""),310.86)</f>
        <v>310.86</v>
      </c>
      <c r="C30" s="3">
        <v>338.748987451203</v>
      </c>
    </row>
    <row r="31">
      <c r="A31" s="1">
        <f>IFERROR(__xludf.DUMMYFUNCTION("""COMPUTED_VALUE"""),44550.66666666667)</f>
        <v>44550.66667</v>
      </c>
      <c r="B31" s="2">
        <f>IFERROR(__xludf.DUMMYFUNCTION("""COMPUTED_VALUE"""),299.98)</f>
        <v>299.98</v>
      </c>
      <c r="C31" s="3">
        <v>344.292927050839</v>
      </c>
    </row>
    <row r="32">
      <c r="A32" s="1">
        <f>IFERROR(__xludf.DUMMYFUNCTION("""COMPUTED_VALUE"""),44551.66666666667)</f>
        <v>44551.66667</v>
      </c>
      <c r="B32" s="2">
        <f>IFERROR(__xludf.DUMMYFUNCTION("""COMPUTED_VALUE"""),312.84)</f>
        <v>312.84</v>
      </c>
      <c r="C32" s="3">
        <v>341.385378676201</v>
      </c>
    </row>
    <row r="33">
      <c r="A33" s="1">
        <f>IFERROR(__xludf.DUMMYFUNCTION("""COMPUTED_VALUE"""),44552.66666666667)</f>
        <v>44552.66667</v>
      </c>
      <c r="B33" s="2">
        <f>IFERROR(__xludf.DUMMYFUNCTION("""COMPUTED_VALUE"""),336.29)</f>
        <v>336.29</v>
      </c>
      <c r="C33" s="3">
        <v>342.124484640722</v>
      </c>
    </row>
    <row r="34">
      <c r="A34" s="1">
        <f>IFERROR(__xludf.DUMMYFUNCTION("""COMPUTED_VALUE"""),44553.66666666667)</f>
        <v>44553.66667</v>
      </c>
      <c r="B34" s="2">
        <f>IFERROR(__xludf.DUMMYFUNCTION("""COMPUTED_VALUE"""),355.67)</f>
        <v>355.67</v>
      </c>
      <c r="C34" s="3">
        <v>338.721189576715</v>
      </c>
    </row>
    <row r="35">
      <c r="A35" s="1">
        <f>IFERROR(__xludf.DUMMYFUNCTION("""COMPUTED_VALUE"""),44557.66666666667)</f>
        <v>44557.66667</v>
      </c>
      <c r="B35" s="2">
        <f>IFERROR(__xludf.DUMMYFUNCTION("""COMPUTED_VALUE"""),364.65)</f>
        <v>364.65</v>
      </c>
      <c r="C35" s="3">
        <v>341.245937905343</v>
      </c>
    </row>
    <row r="36">
      <c r="A36" s="1">
        <f>IFERROR(__xludf.DUMMYFUNCTION("""COMPUTED_VALUE"""),44558.66666666667)</f>
        <v>44558.66667</v>
      </c>
      <c r="B36" s="2">
        <f>IFERROR(__xludf.DUMMYFUNCTION("""COMPUTED_VALUE"""),362.82)</f>
        <v>362.82</v>
      </c>
      <c r="C36" s="3">
        <v>338.338389532827</v>
      </c>
    </row>
    <row r="37">
      <c r="A37" s="1">
        <f>IFERROR(__xludf.DUMMYFUNCTION("""COMPUTED_VALUE"""),44559.66666666667)</f>
        <v>44559.66667</v>
      </c>
      <c r="B37" s="2">
        <f>IFERROR(__xludf.DUMMYFUNCTION("""COMPUTED_VALUE"""),362.06)</f>
        <v>362.06</v>
      </c>
      <c r="C37" s="3">
        <v>339.077495499521</v>
      </c>
    </row>
    <row r="38">
      <c r="A38" s="1">
        <f>IFERROR(__xludf.DUMMYFUNCTION("""COMPUTED_VALUE"""),44560.66666666667)</f>
        <v>44560.66667</v>
      </c>
      <c r="B38" s="2">
        <f>IFERROR(__xludf.DUMMYFUNCTION("""COMPUTED_VALUE"""),356.78)</f>
        <v>356.78</v>
      </c>
      <c r="C38" s="3">
        <v>335.674200437659</v>
      </c>
    </row>
    <row r="39">
      <c r="A39" s="1">
        <f>IFERROR(__xludf.DUMMYFUNCTION("""COMPUTED_VALUE"""),44561.66666666667)</f>
        <v>44561.66667</v>
      </c>
      <c r="B39" s="2">
        <f>IFERROR(__xludf.DUMMYFUNCTION("""COMPUTED_VALUE"""),352.26)</f>
        <v>352.26</v>
      </c>
      <c r="C39" s="3">
        <v>332.655009160224</v>
      </c>
    </row>
    <row r="40">
      <c r="A40" s="1">
        <f>IFERROR(__xludf.DUMMYFUNCTION("""COMPUTED_VALUE"""),44564.66666666667)</f>
        <v>44564.66667</v>
      </c>
      <c r="B40" s="2">
        <f>IFERROR(__xludf.DUMMYFUNCTION("""COMPUTED_VALUE"""),399.93)</f>
        <v>399.93</v>
      </c>
      <c r="C40" s="3">
        <v>338.198948766331</v>
      </c>
    </row>
    <row r="41">
      <c r="A41" s="1">
        <f>IFERROR(__xludf.DUMMYFUNCTION("""COMPUTED_VALUE"""),44565.66666666667)</f>
        <v>44565.66667</v>
      </c>
      <c r="B41" s="2">
        <f>IFERROR(__xludf.DUMMYFUNCTION("""COMPUTED_VALUE"""),383.2)</f>
        <v>383.2</v>
      </c>
      <c r="C41" s="3">
        <v>335.291400393799</v>
      </c>
    </row>
    <row r="42">
      <c r="A42" s="1">
        <f>IFERROR(__xludf.DUMMYFUNCTION("""COMPUTED_VALUE"""),44566.66666666667)</f>
        <v>44566.66667</v>
      </c>
      <c r="B42" s="2">
        <f>IFERROR(__xludf.DUMMYFUNCTION("""COMPUTED_VALUE"""),362.71)</f>
        <v>362.71</v>
      </c>
      <c r="C42" s="3">
        <v>336.030506360479</v>
      </c>
    </row>
    <row r="43">
      <c r="A43" s="1">
        <f>IFERROR(__xludf.DUMMYFUNCTION("""COMPUTED_VALUE"""),44567.66666666667)</f>
        <v>44567.66667</v>
      </c>
      <c r="B43" s="2">
        <f>IFERROR(__xludf.DUMMYFUNCTION("""COMPUTED_VALUE"""),354.9)</f>
        <v>354.9</v>
      </c>
      <c r="C43" s="3">
        <v>332.627211298308</v>
      </c>
    </row>
    <row r="44">
      <c r="A44" s="1">
        <f>IFERROR(__xludf.DUMMYFUNCTION("""COMPUTED_VALUE"""),44568.66666666667)</f>
        <v>44568.66667</v>
      </c>
      <c r="B44" s="2">
        <f>IFERROR(__xludf.DUMMYFUNCTION("""COMPUTED_VALUE"""),342.32)</f>
        <v>342.32</v>
      </c>
      <c r="C44" s="3">
        <v>329.60802002058</v>
      </c>
    </row>
    <row r="45">
      <c r="A45" s="1">
        <f>IFERROR(__xludf.DUMMYFUNCTION("""COMPUTED_VALUE"""),44571.66666666667)</f>
        <v>44571.66667</v>
      </c>
      <c r="B45" s="2">
        <f>IFERROR(__xludf.DUMMYFUNCTION("""COMPUTED_VALUE"""),352.71)</f>
        <v>352.71</v>
      </c>
      <c r="C45" s="3">
        <v>335.151959625765</v>
      </c>
    </row>
    <row r="46">
      <c r="A46" s="1">
        <f>IFERROR(__xludf.DUMMYFUNCTION("""COMPUTED_VALUE"""),44572.66666666667)</f>
        <v>44572.66667</v>
      </c>
      <c r="B46" s="2">
        <f>IFERROR(__xludf.DUMMYFUNCTION("""COMPUTED_VALUE"""),354.8)</f>
        <v>354.8</v>
      </c>
      <c r="C46" s="3">
        <v>332.244411252937</v>
      </c>
    </row>
    <row r="47">
      <c r="A47" s="1">
        <f>IFERROR(__xludf.DUMMYFUNCTION("""COMPUTED_VALUE"""),44573.66666666667)</f>
        <v>44573.66667</v>
      </c>
      <c r="B47" s="2">
        <f>IFERROR(__xludf.DUMMYFUNCTION("""COMPUTED_VALUE"""),368.74)</f>
        <v>368.74</v>
      </c>
      <c r="C47" s="3">
        <v>332.983517219319</v>
      </c>
    </row>
    <row r="48">
      <c r="A48" s="1">
        <f>IFERROR(__xludf.DUMMYFUNCTION("""COMPUTED_VALUE"""),44574.66666666667)</f>
        <v>44574.66667</v>
      </c>
      <c r="B48" s="2">
        <f>IFERROR(__xludf.DUMMYFUNCTION("""COMPUTED_VALUE"""),343.85)</f>
        <v>343.85</v>
      </c>
      <c r="C48" s="3">
        <v>329.580222157144</v>
      </c>
    </row>
    <row r="49">
      <c r="A49" s="1">
        <f>IFERROR(__xludf.DUMMYFUNCTION("""COMPUTED_VALUE"""),44575.66666666667)</f>
        <v>44575.66667</v>
      </c>
      <c r="B49" s="2">
        <f>IFERROR(__xludf.DUMMYFUNCTION("""COMPUTED_VALUE"""),349.87)</f>
        <v>349.87</v>
      </c>
      <c r="C49" s="3">
        <v>326.561030879385</v>
      </c>
    </row>
    <row r="50">
      <c r="A50" s="1">
        <f>IFERROR(__xludf.DUMMYFUNCTION("""COMPUTED_VALUE"""),44579.66666666667)</f>
        <v>44579.66667</v>
      </c>
      <c r="B50" s="2">
        <f>IFERROR(__xludf.DUMMYFUNCTION("""COMPUTED_VALUE"""),343.5)</f>
        <v>343.5</v>
      </c>
      <c r="C50" s="3">
        <v>329.197422111773</v>
      </c>
    </row>
    <row r="51">
      <c r="A51" s="1">
        <f>IFERROR(__xludf.DUMMYFUNCTION("""COMPUTED_VALUE"""),44580.66666666667)</f>
        <v>44580.66667</v>
      </c>
      <c r="B51" s="2">
        <f>IFERROR(__xludf.DUMMYFUNCTION("""COMPUTED_VALUE"""),331.88)</f>
        <v>331.88</v>
      </c>
      <c r="C51" s="3">
        <v>329.936528078842</v>
      </c>
    </row>
    <row r="52">
      <c r="A52" s="1">
        <f>IFERROR(__xludf.DUMMYFUNCTION("""COMPUTED_VALUE"""),44581.66666666667)</f>
        <v>44581.66667</v>
      </c>
      <c r="B52" s="2">
        <f>IFERROR(__xludf.DUMMYFUNCTION("""COMPUTED_VALUE"""),332.09)</f>
        <v>332.09</v>
      </c>
      <c r="C52" s="3">
        <v>326.533233017337</v>
      </c>
    </row>
    <row r="53">
      <c r="A53" s="1">
        <f>IFERROR(__xludf.DUMMYFUNCTION("""COMPUTED_VALUE"""),44582.66666666667)</f>
        <v>44582.66667</v>
      </c>
      <c r="B53" s="2">
        <f>IFERROR(__xludf.DUMMYFUNCTION("""COMPUTED_VALUE"""),314.63)</f>
        <v>314.63</v>
      </c>
      <c r="C53" s="3">
        <v>323.514041740269</v>
      </c>
    </row>
    <row r="54">
      <c r="A54" s="1">
        <f>IFERROR(__xludf.DUMMYFUNCTION("""COMPUTED_VALUE"""),44585.66666666667)</f>
        <v>44585.66667</v>
      </c>
      <c r="B54" s="2">
        <f>IFERROR(__xludf.DUMMYFUNCTION("""COMPUTED_VALUE"""),310.0)</f>
        <v>310</v>
      </c>
      <c r="C54" s="3">
        <v>329.057981347552</v>
      </c>
    </row>
    <row r="55">
      <c r="A55" s="1">
        <f>IFERROR(__xludf.DUMMYFUNCTION("""COMPUTED_VALUE"""),44586.66666666667)</f>
        <v>44586.66667</v>
      </c>
      <c r="B55" s="2">
        <f>IFERROR(__xludf.DUMMYFUNCTION("""COMPUTED_VALUE"""),306.13)</f>
        <v>306.13</v>
      </c>
      <c r="C55" s="3">
        <v>326.150432975373</v>
      </c>
    </row>
    <row r="56">
      <c r="A56" s="1">
        <f>IFERROR(__xludf.DUMMYFUNCTION("""COMPUTED_VALUE"""),44587.66666666667)</f>
        <v>44587.66667</v>
      </c>
      <c r="B56" s="2">
        <f>IFERROR(__xludf.DUMMYFUNCTION("""COMPUTED_VALUE"""),312.47)</f>
        <v>312.47</v>
      </c>
      <c r="C56" s="3">
        <v>326.889538942419</v>
      </c>
    </row>
    <row r="57">
      <c r="A57" s="1">
        <f>IFERROR(__xludf.DUMMYFUNCTION("""COMPUTED_VALUE"""),44588.66666666667)</f>
        <v>44588.66667</v>
      </c>
      <c r="B57" s="2">
        <f>IFERROR(__xludf.DUMMYFUNCTION("""COMPUTED_VALUE"""),276.37)</f>
        <v>276.37</v>
      </c>
      <c r="C57" s="3">
        <v>323.486243880912</v>
      </c>
    </row>
    <row r="58">
      <c r="A58" s="1">
        <f>IFERROR(__xludf.DUMMYFUNCTION("""COMPUTED_VALUE"""),44589.66666666667)</f>
        <v>44589.66667</v>
      </c>
      <c r="B58" s="2">
        <f>IFERROR(__xludf.DUMMYFUNCTION("""COMPUTED_VALUE"""),282.12)</f>
        <v>282.12</v>
      </c>
      <c r="C58" s="3">
        <v>320.467052603858</v>
      </c>
    </row>
    <row r="59">
      <c r="A59" s="1">
        <f>IFERROR(__xludf.DUMMYFUNCTION("""COMPUTED_VALUE"""),44592.66666666667)</f>
        <v>44592.66667</v>
      </c>
      <c r="B59" s="2">
        <f>IFERROR(__xludf.DUMMYFUNCTION("""COMPUTED_VALUE"""),312.24)</f>
        <v>312.24</v>
      </c>
      <c r="C59" s="3">
        <v>326.010992301725</v>
      </c>
    </row>
    <row r="60">
      <c r="A60" s="1">
        <f>IFERROR(__xludf.DUMMYFUNCTION("""COMPUTED_VALUE"""),44593.66666666667)</f>
        <v>44593.66667</v>
      </c>
      <c r="B60" s="2">
        <f>IFERROR(__xludf.DUMMYFUNCTION("""COMPUTED_VALUE"""),310.42)</f>
        <v>310.42</v>
      </c>
      <c r="C60" s="3">
        <v>323.103443959752</v>
      </c>
    </row>
    <row r="61">
      <c r="A61" s="1">
        <f>IFERROR(__xludf.DUMMYFUNCTION("""COMPUTED_VALUE"""),44594.66666666667)</f>
        <v>44594.66667</v>
      </c>
      <c r="B61" s="2">
        <f>IFERROR(__xludf.DUMMYFUNCTION("""COMPUTED_VALUE"""),301.89)</f>
        <v>301.89</v>
      </c>
      <c r="C61" s="3">
        <v>323.842549957013</v>
      </c>
    </row>
    <row r="62">
      <c r="A62" s="1">
        <f>IFERROR(__xludf.DUMMYFUNCTION("""COMPUTED_VALUE"""),44595.66666666667)</f>
        <v>44595.66667</v>
      </c>
      <c r="B62" s="2">
        <f>IFERROR(__xludf.DUMMYFUNCTION("""COMPUTED_VALUE"""),297.05)</f>
        <v>297.05</v>
      </c>
      <c r="C62" s="3">
        <v>320.439254925697</v>
      </c>
    </row>
    <row r="63">
      <c r="A63" s="1">
        <f>IFERROR(__xludf.DUMMYFUNCTION("""COMPUTED_VALUE"""),44596.66666666667)</f>
        <v>44596.66667</v>
      </c>
      <c r="B63" s="2">
        <f>IFERROR(__xludf.DUMMYFUNCTION("""COMPUTED_VALUE"""),307.77)</f>
        <v>307.77</v>
      </c>
      <c r="C63" s="3">
        <v>317.420063678807</v>
      </c>
    </row>
    <row r="64">
      <c r="A64" s="1">
        <f>IFERROR(__xludf.DUMMYFUNCTION("""COMPUTED_VALUE"""),44599.66666666667)</f>
        <v>44599.66667</v>
      </c>
      <c r="B64" s="2">
        <f>IFERROR(__xludf.DUMMYFUNCTION("""COMPUTED_VALUE"""),302.45)</f>
        <v>302.45</v>
      </c>
      <c r="C64" s="3">
        <v>322.964003376703</v>
      </c>
    </row>
    <row r="65">
      <c r="A65" s="1">
        <f>IFERROR(__xludf.DUMMYFUNCTION("""COMPUTED_VALUE"""),44600.66666666667)</f>
        <v>44600.66667</v>
      </c>
      <c r="B65" s="2">
        <f>IFERROR(__xludf.DUMMYFUNCTION("""COMPUTED_VALUE"""),307.33)</f>
        <v>307.33</v>
      </c>
      <c r="C65" s="3">
        <v>320.056455034749</v>
      </c>
    </row>
    <row r="66">
      <c r="A66" s="1">
        <f>IFERROR(__xludf.DUMMYFUNCTION("""COMPUTED_VALUE"""),44601.66666666667)</f>
        <v>44601.66667</v>
      </c>
      <c r="B66" s="2">
        <f>IFERROR(__xludf.DUMMYFUNCTION("""COMPUTED_VALUE"""),310.67)</f>
        <v>310.67</v>
      </c>
      <c r="C66" s="3">
        <v>320.795561031991</v>
      </c>
    </row>
    <row r="67">
      <c r="A67" s="1">
        <f>IFERROR(__xludf.DUMMYFUNCTION("""COMPUTED_VALUE"""),44602.66666666667)</f>
        <v>44602.66667</v>
      </c>
      <c r="B67" s="2">
        <f>IFERROR(__xludf.DUMMYFUNCTION("""COMPUTED_VALUE"""),301.52)</f>
        <v>301.52</v>
      </c>
      <c r="C67" s="3">
        <v>317.39236273322</v>
      </c>
    </row>
    <row r="68">
      <c r="A68" s="1">
        <f>IFERROR(__xludf.DUMMYFUNCTION("""COMPUTED_VALUE"""),44603.66666666667)</f>
        <v>44603.66667</v>
      </c>
      <c r="B68" s="2">
        <f>IFERROR(__xludf.DUMMYFUNCTION("""COMPUTED_VALUE"""),286.67)</f>
        <v>286.67</v>
      </c>
      <c r="C68" s="3">
        <v>314.373268218833</v>
      </c>
    </row>
    <row r="69">
      <c r="A69" s="1">
        <f>IFERROR(__xludf.DUMMYFUNCTION("""COMPUTED_VALUE"""),44606.66666666667)</f>
        <v>44606.66667</v>
      </c>
      <c r="B69" s="2">
        <f>IFERROR(__xludf.DUMMYFUNCTION("""COMPUTED_VALUE"""),291.92)</f>
        <v>291.92</v>
      </c>
      <c r="C69" s="3">
        <v>319.917498114239</v>
      </c>
    </row>
    <row r="70">
      <c r="A70" s="1">
        <f>IFERROR(__xludf.DUMMYFUNCTION("""COMPUTED_VALUE"""),44607.66666666667)</f>
        <v>44607.66667</v>
      </c>
      <c r="B70" s="2">
        <f>IFERROR(__xludf.DUMMYFUNCTION("""COMPUTED_VALUE"""),307.48)</f>
        <v>307.48</v>
      </c>
      <c r="C70" s="3">
        <v>317.010046504797</v>
      </c>
    </row>
    <row r="71">
      <c r="A71" s="1">
        <f>IFERROR(__xludf.DUMMYFUNCTION("""COMPUTED_VALUE"""),44608.66666666667)</f>
        <v>44608.66667</v>
      </c>
      <c r="B71" s="2">
        <f>IFERROR(__xludf.DUMMYFUNCTION("""COMPUTED_VALUE"""),307.8)</f>
        <v>307.8</v>
      </c>
      <c r="C71" s="3">
        <v>317.749249234569</v>
      </c>
    </row>
    <row r="72">
      <c r="A72" s="1">
        <f>IFERROR(__xludf.DUMMYFUNCTION("""COMPUTED_VALUE"""),44609.66666666667)</f>
        <v>44609.66667</v>
      </c>
      <c r="B72" s="2">
        <f>IFERROR(__xludf.DUMMYFUNCTION("""COMPUTED_VALUE"""),292.12)</f>
        <v>292.12</v>
      </c>
      <c r="C72" s="3">
        <v>314.346050935787</v>
      </c>
    </row>
    <row r="73">
      <c r="A73" s="1">
        <f>IFERROR(__xludf.DUMMYFUNCTION("""COMPUTED_VALUE"""),44610.66666666667)</f>
        <v>44610.66667</v>
      </c>
      <c r="B73" s="2">
        <f>IFERROR(__xludf.DUMMYFUNCTION("""COMPUTED_VALUE"""),285.66)</f>
        <v>285.66</v>
      </c>
      <c r="C73" s="3">
        <v>311.326956421411</v>
      </c>
    </row>
    <row r="74">
      <c r="A74" s="1">
        <f>IFERROR(__xludf.DUMMYFUNCTION("""COMPUTED_VALUE"""),44614.66666666667)</f>
        <v>44614.66667</v>
      </c>
      <c r="B74" s="2">
        <f>IFERROR(__xludf.DUMMYFUNCTION("""COMPUTED_VALUE"""),273.84)</f>
        <v>273.84</v>
      </c>
      <c r="C74" s="3">
        <v>313.963734707375</v>
      </c>
    </row>
    <row r="75">
      <c r="A75" s="1">
        <f>IFERROR(__xludf.DUMMYFUNCTION("""COMPUTED_VALUE"""),44615.66666666667)</f>
        <v>44615.66667</v>
      </c>
      <c r="B75" s="2">
        <f>IFERROR(__xludf.DUMMYFUNCTION("""COMPUTED_VALUE"""),254.68)</f>
        <v>254.68</v>
      </c>
      <c r="C75" s="3">
        <v>314.702938379145</v>
      </c>
    </row>
    <row r="76">
      <c r="A76" s="1">
        <f>IFERROR(__xludf.DUMMYFUNCTION("""COMPUTED_VALUE"""),44616.66666666667)</f>
        <v>44616.66667</v>
      </c>
      <c r="B76" s="2">
        <f>IFERROR(__xludf.DUMMYFUNCTION("""COMPUTED_VALUE"""),266.92)</f>
        <v>266.92</v>
      </c>
      <c r="C76" s="3">
        <v>311.29974102235</v>
      </c>
    </row>
    <row r="77">
      <c r="A77" s="1">
        <f>IFERROR(__xludf.DUMMYFUNCTION("""COMPUTED_VALUE"""),44617.66666666667)</f>
        <v>44617.66667</v>
      </c>
      <c r="B77" s="2">
        <f>IFERROR(__xludf.DUMMYFUNCTION("""COMPUTED_VALUE"""),269.96)</f>
        <v>269.96</v>
      </c>
      <c r="C77" s="3">
        <v>308.280647449986</v>
      </c>
    </row>
    <row r="78">
      <c r="A78" s="1">
        <f>IFERROR(__xludf.DUMMYFUNCTION("""COMPUTED_VALUE"""),44620.66666666667)</f>
        <v>44620.66667</v>
      </c>
      <c r="B78" s="2">
        <f>IFERROR(__xludf.DUMMYFUNCTION("""COMPUTED_VALUE"""),290.14)</f>
        <v>290.14</v>
      </c>
      <c r="C78" s="3">
        <v>313.824880171345</v>
      </c>
    </row>
    <row r="79">
      <c r="A79" s="1">
        <f>IFERROR(__xludf.DUMMYFUNCTION("""COMPUTED_VALUE"""),44621.66666666667)</f>
        <v>44621.66667</v>
      </c>
      <c r="B79" s="2">
        <f>IFERROR(__xludf.DUMMYFUNCTION("""COMPUTED_VALUE"""),288.12)</f>
        <v>288.12</v>
      </c>
      <c r="C79" s="3">
        <v>310.917429503925</v>
      </c>
    </row>
    <row r="80">
      <c r="A80" s="1">
        <f>IFERROR(__xludf.DUMMYFUNCTION("""COMPUTED_VALUE"""),44622.66666666667)</f>
        <v>44622.66667</v>
      </c>
      <c r="B80" s="2">
        <f>IFERROR(__xludf.DUMMYFUNCTION("""COMPUTED_VALUE"""),293.3)</f>
        <v>293.3</v>
      </c>
      <c r="C80" s="3">
        <v>311.656633175689</v>
      </c>
    </row>
    <row r="81">
      <c r="A81" s="1">
        <f>IFERROR(__xludf.DUMMYFUNCTION("""COMPUTED_VALUE"""),44623.66666666667)</f>
        <v>44623.66667</v>
      </c>
      <c r="B81" s="2">
        <f>IFERROR(__xludf.DUMMYFUNCTION("""COMPUTED_VALUE"""),279.76)</f>
        <v>279.76</v>
      </c>
      <c r="C81" s="3">
        <v>308.253435818932</v>
      </c>
    </row>
    <row r="82">
      <c r="A82" s="1">
        <f>IFERROR(__xludf.DUMMYFUNCTION("""COMPUTED_VALUE"""),44624.66666666667)</f>
        <v>44624.66667</v>
      </c>
      <c r="B82" s="2">
        <f>IFERROR(__xludf.DUMMYFUNCTION("""COMPUTED_VALUE"""),279.43)</f>
        <v>279.43</v>
      </c>
      <c r="C82" s="3">
        <v>305.234342246552</v>
      </c>
    </row>
    <row r="83">
      <c r="A83" s="1">
        <f>IFERROR(__xludf.DUMMYFUNCTION("""COMPUTED_VALUE"""),44627.66666666667)</f>
        <v>44627.66667</v>
      </c>
      <c r="B83" s="2">
        <f>IFERROR(__xludf.DUMMYFUNCTION("""COMPUTED_VALUE"""),268.19)</f>
        <v>268.19</v>
      </c>
      <c r="C83" s="3">
        <v>310.787054753698</v>
      </c>
    </row>
    <row r="84">
      <c r="A84" s="1">
        <f>IFERROR(__xludf.DUMMYFUNCTION("""COMPUTED_VALUE"""),44628.66666666667)</f>
        <v>44628.66667</v>
      </c>
      <c r="B84" s="2">
        <f>IFERROR(__xludf.DUMMYFUNCTION("""COMPUTED_VALUE"""),274.8)</f>
        <v>274.8</v>
      </c>
      <c r="C84" s="3">
        <v>307.882430681546</v>
      </c>
    </row>
    <row r="85">
      <c r="A85" s="1">
        <f>IFERROR(__xludf.DUMMYFUNCTION("""COMPUTED_VALUE"""),44629.66666666667)</f>
        <v>44629.66667</v>
      </c>
      <c r="B85" s="2">
        <f>IFERROR(__xludf.DUMMYFUNCTION("""COMPUTED_VALUE"""),286.32)</f>
        <v>286.32</v>
      </c>
      <c r="C85" s="3">
        <v>308.62446094858</v>
      </c>
    </row>
    <row r="86">
      <c r="A86" s="1">
        <f>IFERROR(__xludf.DUMMYFUNCTION("""COMPUTED_VALUE"""),44630.66666666667)</f>
        <v>44630.66667</v>
      </c>
      <c r="B86" s="2">
        <f>IFERROR(__xludf.DUMMYFUNCTION("""COMPUTED_VALUE"""),279.43)</f>
        <v>279.43</v>
      </c>
      <c r="C86" s="3">
        <v>305.224090187068</v>
      </c>
    </row>
    <row r="87">
      <c r="A87" s="1">
        <f>IFERROR(__xludf.DUMMYFUNCTION("""COMPUTED_VALUE"""),44631.66666666667)</f>
        <v>44631.66667</v>
      </c>
      <c r="B87" s="2">
        <f>IFERROR(__xludf.DUMMYFUNCTION("""COMPUTED_VALUE"""),265.12)</f>
        <v>265.12</v>
      </c>
      <c r="C87" s="3">
        <v>302.20782320997</v>
      </c>
    </row>
    <row r="88">
      <c r="A88" s="1">
        <f>IFERROR(__xludf.DUMMYFUNCTION("""COMPUTED_VALUE"""),44634.66666666667)</f>
        <v>44634.66667</v>
      </c>
      <c r="B88" s="2">
        <f>IFERROR(__xludf.DUMMYFUNCTION("""COMPUTED_VALUE"""),255.46)</f>
        <v>255.46</v>
      </c>
      <c r="C88" s="3">
        <v>307.760535717143</v>
      </c>
    </row>
    <row r="89">
      <c r="A89" s="1">
        <f>IFERROR(__xludf.DUMMYFUNCTION("""COMPUTED_VALUE"""),44635.66666666667)</f>
        <v>44635.66667</v>
      </c>
      <c r="B89" s="2">
        <f>IFERROR(__xludf.DUMMYFUNCTION("""COMPUTED_VALUE"""),267.3)</f>
        <v>267.3</v>
      </c>
      <c r="C89" s="3">
        <v>304.855911644961</v>
      </c>
    </row>
    <row r="90">
      <c r="A90" s="1">
        <f>IFERROR(__xludf.DUMMYFUNCTION("""COMPUTED_VALUE"""),44636.66666666667)</f>
        <v>44636.66667</v>
      </c>
      <c r="B90" s="2">
        <f>IFERROR(__xludf.DUMMYFUNCTION("""COMPUTED_VALUE"""),280.08)</f>
        <v>280.08</v>
      </c>
      <c r="C90" s="3">
        <v>305.597941911986</v>
      </c>
    </row>
    <row r="91">
      <c r="A91" s="1">
        <f>IFERROR(__xludf.DUMMYFUNCTION("""COMPUTED_VALUE"""),44637.66666666667)</f>
        <v>44637.66667</v>
      </c>
      <c r="B91" s="2">
        <f>IFERROR(__xludf.DUMMYFUNCTION("""COMPUTED_VALUE"""),290.53)</f>
        <v>290.53</v>
      </c>
      <c r="C91" s="3">
        <v>302.197571165877</v>
      </c>
    </row>
    <row r="92">
      <c r="A92" s="1">
        <f>IFERROR(__xludf.DUMMYFUNCTION("""COMPUTED_VALUE"""),44638.66666666667)</f>
        <v>44638.66667</v>
      </c>
      <c r="B92" s="2">
        <f>IFERROR(__xludf.DUMMYFUNCTION("""COMPUTED_VALUE"""),301.8)</f>
        <v>301.8</v>
      </c>
      <c r="C92" s="3">
        <v>299.181304204188</v>
      </c>
    </row>
    <row r="93">
      <c r="A93" s="1">
        <f>IFERROR(__xludf.DUMMYFUNCTION("""COMPUTED_VALUE"""),44641.66666666667)</f>
        <v>44641.66667</v>
      </c>
      <c r="B93" s="2">
        <f>IFERROR(__xludf.DUMMYFUNCTION("""COMPUTED_VALUE"""),307.05)</f>
        <v>307.05</v>
      </c>
      <c r="C93" s="3">
        <v>304.734016757545</v>
      </c>
    </row>
    <row r="94">
      <c r="A94" s="1">
        <f>IFERROR(__xludf.DUMMYFUNCTION("""COMPUTED_VALUE"""),44642.66666666667)</f>
        <v>44642.66667</v>
      </c>
      <c r="B94" s="2">
        <f>IFERROR(__xludf.DUMMYFUNCTION("""COMPUTED_VALUE"""),331.33)</f>
        <v>331.33</v>
      </c>
      <c r="C94" s="3">
        <v>301.829392700783</v>
      </c>
    </row>
    <row r="95">
      <c r="A95" s="1">
        <f>IFERROR(__xludf.DUMMYFUNCTION("""COMPUTED_VALUE"""),44643.66666666667)</f>
        <v>44643.66667</v>
      </c>
      <c r="B95" s="2">
        <f>IFERROR(__xludf.DUMMYFUNCTION("""COMPUTED_VALUE"""),333.04)</f>
        <v>333.04</v>
      </c>
      <c r="C95" s="3">
        <v>302.571422983208</v>
      </c>
    </row>
    <row r="96">
      <c r="A96" s="1">
        <f>IFERROR(__xludf.DUMMYFUNCTION("""COMPUTED_VALUE"""),44644.66666666667)</f>
        <v>44644.66667</v>
      </c>
      <c r="B96" s="2">
        <f>IFERROR(__xludf.DUMMYFUNCTION("""COMPUTED_VALUE"""),337.97)</f>
        <v>337.97</v>
      </c>
      <c r="C96" s="3">
        <v>299.171052237085</v>
      </c>
    </row>
    <row r="97">
      <c r="A97" s="1">
        <f>IFERROR(__xludf.DUMMYFUNCTION("""COMPUTED_VALUE"""),44645.66666666667)</f>
        <v>44645.66667</v>
      </c>
      <c r="B97" s="2">
        <f>IFERROR(__xludf.DUMMYFUNCTION("""COMPUTED_VALUE"""),336.88)</f>
        <v>336.88</v>
      </c>
      <c r="C97" s="3">
        <v>296.154785275365</v>
      </c>
    </row>
    <row r="98">
      <c r="A98" s="1">
        <f>IFERROR(__xludf.DUMMYFUNCTION("""COMPUTED_VALUE"""),44648.66666666667)</f>
        <v>44648.66667</v>
      </c>
      <c r="B98" s="2">
        <f>IFERROR(__xludf.DUMMYFUNCTION("""COMPUTED_VALUE"""),363.95)</f>
        <v>363.95</v>
      </c>
      <c r="C98" s="3">
        <v>301.707497828749</v>
      </c>
    </row>
    <row r="99">
      <c r="A99" s="1">
        <f>IFERROR(__xludf.DUMMYFUNCTION("""COMPUTED_VALUE"""),44649.66666666667)</f>
        <v>44649.66667</v>
      </c>
      <c r="B99" s="2">
        <f>IFERROR(__xludf.DUMMYFUNCTION("""COMPUTED_VALUE"""),366.52)</f>
        <v>366.52</v>
      </c>
      <c r="C99" s="3">
        <v>298.802873778504</v>
      </c>
    </row>
    <row r="100">
      <c r="A100" s="1">
        <f>IFERROR(__xludf.DUMMYFUNCTION("""COMPUTED_VALUE"""),44650.66666666667)</f>
        <v>44650.66667</v>
      </c>
      <c r="B100" s="2">
        <f>IFERROR(__xludf.DUMMYFUNCTION("""COMPUTED_VALUE"""),364.66)</f>
        <v>364.66</v>
      </c>
      <c r="C100" s="3">
        <v>299.544904067441</v>
      </c>
    </row>
    <row r="101">
      <c r="A101" s="1">
        <f>IFERROR(__xludf.DUMMYFUNCTION("""COMPUTED_VALUE"""),44651.66666666667)</f>
        <v>44651.66667</v>
      </c>
      <c r="B101" s="2">
        <f>IFERROR(__xludf.DUMMYFUNCTION("""COMPUTED_VALUE"""),359.2)</f>
        <v>359.2</v>
      </c>
      <c r="C101" s="3">
        <v>296.144533327828</v>
      </c>
    </row>
    <row r="102">
      <c r="A102" s="1">
        <f>IFERROR(__xludf.DUMMYFUNCTION("""COMPUTED_VALUE"""),44652.66666666667)</f>
        <v>44652.66667</v>
      </c>
      <c r="B102" s="2">
        <f>IFERROR(__xludf.DUMMYFUNCTION("""COMPUTED_VALUE"""),361.53)</f>
        <v>361.53</v>
      </c>
      <c r="C102" s="3">
        <v>293.128266372637</v>
      </c>
    </row>
    <row r="103">
      <c r="A103" s="1">
        <f>IFERROR(__xludf.DUMMYFUNCTION("""COMPUTED_VALUE"""),44655.66666666667)</f>
        <v>44655.66667</v>
      </c>
      <c r="B103" s="2">
        <f>IFERROR(__xludf.DUMMYFUNCTION("""COMPUTED_VALUE"""),381.82)</f>
        <v>381.82</v>
      </c>
      <c r="C103" s="3">
        <v>298.68097894555</v>
      </c>
    </row>
    <row r="104">
      <c r="A104" s="1">
        <f>IFERROR(__xludf.DUMMYFUNCTION("""COMPUTED_VALUE"""),44656.66666666667)</f>
        <v>44656.66667</v>
      </c>
      <c r="B104" s="2">
        <f>IFERROR(__xludf.DUMMYFUNCTION("""COMPUTED_VALUE"""),363.75)</f>
        <v>363.75</v>
      </c>
      <c r="C104" s="3">
        <v>295.776354895304</v>
      </c>
    </row>
    <row r="105">
      <c r="A105" s="1">
        <f>IFERROR(__xludf.DUMMYFUNCTION("""COMPUTED_VALUE"""),44657.66666666667)</f>
        <v>44657.66667</v>
      </c>
      <c r="B105" s="2">
        <f>IFERROR(__xludf.DUMMYFUNCTION("""COMPUTED_VALUE"""),348.59)</f>
        <v>348.59</v>
      </c>
      <c r="C105" s="3">
        <v>296.518385184246</v>
      </c>
    </row>
    <row r="106">
      <c r="A106" s="1">
        <f>IFERROR(__xludf.DUMMYFUNCTION("""COMPUTED_VALUE"""),44658.66666666667)</f>
        <v>44658.66667</v>
      </c>
      <c r="B106" s="2">
        <f>IFERROR(__xludf.DUMMYFUNCTION("""COMPUTED_VALUE"""),352.42)</f>
        <v>352.42</v>
      </c>
      <c r="C106" s="3">
        <v>293.118014453568</v>
      </c>
    </row>
    <row r="107">
      <c r="A107" s="1">
        <f>IFERROR(__xludf.DUMMYFUNCTION("""COMPUTED_VALUE"""),44659.66666666667)</f>
        <v>44659.66667</v>
      </c>
      <c r="B107" s="2">
        <f>IFERROR(__xludf.DUMMYFUNCTION("""COMPUTED_VALUE"""),341.83)</f>
        <v>341.83</v>
      </c>
      <c r="C107" s="3">
        <v>290.10174750733</v>
      </c>
    </row>
    <row r="108">
      <c r="A108" s="1">
        <f>IFERROR(__xludf.DUMMYFUNCTION("""COMPUTED_VALUE"""),44662.66666666667)</f>
        <v>44662.66667</v>
      </c>
      <c r="B108" s="2">
        <f>IFERROR(__xludf.DUMMYFUNCTION("""COMPUTED_VALUE"""),325.31)</f>
        <v>325.31</v>
      </c>
      <c r="C108" s="3">
        <v>295.654460107063</v>
      </c>
    </row>
    <row r="109">
      <c r="A109" s="1">
        <f>IFERROR(__xludf.DUMMYFUNCTION("""COMPUTED_VALUE"""),44663.66666666667)</f>
        <v>44663.66667</v>
      </c>
      <c r="B109" s="2">
        <f>IFERROR(__xludf.DUMMYFUNCTION("""COMPUTED_VALUE"""),328.98)</f>
        <v>328.98</v>
      </c>
      <c r="C109" s="3">
        <v>292.749836065749</v>
      </c>
    </row>
    <row r="110">
      <c r="A110" s="1">
        <f>IFERROR(__xludf.DUMMYFUNCTION("""COMPUTED_VALUE"""),44664.66666666667)</f>
        <v>44664.66667</v>
      </c>
      <c r="B110" s="2">
        <f>IFERROR(__xludf.DUMMYFUNCTION("""COMPUTED_VALUE"""),340.79)</f>
        <v>340.79</v>
      </c>
      <c r="C110" s="3">
        <v>293.491866363638</v>
      </c>
    </row>
    <row r="111">
      <c r="A111" s="1">
        <f>IFERROR(__xludf.DUMMYFUNCTION("""COMPUTED_VALUE"""),44665.66666666667)</f>
        <v>44665.66667</v>
      </c>
      <c r="B111" s="2">
        <f>IFERROR(__xludf.DUMMYFUNCTION("""COMPUTED_VALUE"""),328.33)</f>
        <v>328.33</v>
      </c>
      <c r="C111" s="3">
        <v>290.091495632955</v>
      </c>
    </row>
    <row r="112">
      <c r="A112" s="1">
        <f>IFERROR(__xludf.DUMMYFUNCTION("""COMPUTED_VALUE"""),44669.66666666667)</f>
        <v>44669.66667</v>
      </c>
      <c r="B112" s="2">
        <f>IFERROR(__xludf.DUMMYFUNCTION("""COMPUTED_VALUE"""),334.76)</f>
        <v>334.76</v>
      </c>
      <c r="C112" s="3">
        <v>292.62794128643</v>
      </c>
    </row>
    <row r="113">
      <c r="A113" s="1">
        <f>IFERROR(__xludf.DUMMYFUNCTION("""COMPUTED_VALUE"""),44670.66666666667)</f>
        <v>44670.66667</v>
      </c>
      <c r="B113" s="2">
        <f>IFERROR(__xludf.DUMMYFUNCTION("""COMPUTED_VALUE"""),342.72)</f>
        <v>342.72</v>
      </c>
      <c r="C113" s="3">
        <v>289.72331724515</v>
      </c>
    </row>
    <row r="114">
      <c r="A114" s="1">
        <f>IFERROR(__xludf.DUMMYFUNCTION("""COMPUTED_VALUE"""),44671.66666666667)</f>
        <v>44671.66667</v>
      </c>
      <c r="B114" s="2">
        <f>IFERROR(__xludf.DUMMYFUNCTION("""COMPUTED_VALUE"""),325.73)</f>
        <v>325.73</v>
      </c>
      <c r="C114" s="3">
        <v>290.465347545707</v>
      </c>
    </row>
    <row r="115">
      <c r="A115" s="1">
        <f>IFERROR(__xludf.DUMMYFUNCTION("""COMPUTED_VALUE"""),44672.66666666667)</f>
        <v>44672.66667</v>
      </c>
      <c r="B115" s="2">
        <f>IFERROR(__xludf.DUMMYFUNCTION("""COMPUTED_VALUE"""),336.26)</f>
        <v>336.26</v>
      </c>
      <c r="C115" s="3">
        <v>287.064976817731</v>
      </c>
    </row>
    <row r="116">
      <c r="A116" s="1">
        <f>IFERROR(__xludf.DUMMYFUNCTION("""COMPUTED_VALUE"""),44673.66666666667)</f>
        <v>44673.66667</v>
      </c>
      <c r="B116" s="2">
        <f>IFERROR(__xludf.DUMMYFUNCTION("""COMPUTED_VALUE"""),335.02)</f>
        <v>335.02</v>
      </c>
      <c r="C116" s="3">
        <v>284.048709874125</v>
      </c>
    </row>
    <row r="117">
      <c r="A117" s="1">
        <f>IFERROR(__xludf.DUMMYFUNCTION("""COMPUTED_VALUE"""),44676.66666666667)</f>
        <v>44676.66667</v>
      </c>
      <c r="B117" s="2">
        <f>IFERROR(__xludf.DUMMYFUNCTION("""COMPUTED_VALUE"""),332.67)</f>
        <v>332.67</v>
      </c>
      <c r="C117" s="3">
        <v>289.601422481898</v>
      </c>
    </row>
    <row r="118">
      <c r="A118" s="1">
        <f>IFERROR(__xludf.DUMMYFUNCTION("""COMPUTED_VALUE"""),44677.66666666667)</f>
        <v>44677.66667</v>
      </c>
      <c r="B118" s="2">
        <f>IFERROR(__xludf.DUMMYFUNCTION("""COMPUTED_VALUE"""),292.14)</f>
        <v>292.14</v>
      </c>
      <c r="C118" s="3">
        <v>286.696798443283</v>
      </c>
    </row>
    <row r="119">
      <c r="A119" s="1">
        <f>IFERROR(__xludf.DUMMYFUNCTION("""COMPUTED_VALUE"""),44678.66666666667)</f>
        <v>44678.66667</v>
      </c>
      <c r="B119" s="2">
        <f>IFERROR(__xludf.DUMMYFUNCTION("""COMPUTED_VALUE"""),293.84)</f>
        <v>293.84</v>
      </c>
      <c r="C119" s="3">
        <v>287.438828743849</v>
      </c>
    </row>
    <row r="120">
      <c r="A120" s="1">
        <f>IFERROR(__xludf.DUMMYFUNCTION("""COMPUTED_VALUE"""),44679.66666666667)</f>
        <v>44679.66667</v>
      </c>
      <c r="B120" s="2">
        <f>IFERROR(__xludf.DUMMYFUNCTION("""COMPUTED_VALUE"""),292.5)</f>
        <v>292.5</v>
      </c>
      <c r="C120" s="3">
        <v>284.038458015867</v>
      </c>
    </row>
    <row r="121">
      <c r="A121" s="1">
        <f>IFERROR(__xludf.DUMMYFUNCTION("""COMPUTED_VALUE"""),44680.66666666667)</f>
        <v>44680.66667</v>
      </c>
      <c r="B121" s="2">
        <f>IFERROR(__xludf.DUMMYFUNCTION("""COMPUTED_VALUE"""),290.25)</f>
        <v>290.25</v>
      </c>
      <c r="C121" s="3">
        <v>281.022191072276</v>
      </c>
    </row>
    <row r="122">
      <c r="A122" s="1">
        <f>IFERROR(__xludf.DUMMYFUNCTION("""COMPUTED_VALUE"""),44683.66666666667)</f>
        <v>44683.66667</v>
      </c>
      <c r="B122" s="2">
        <f>IFERROR(__xludf.DUMMYFUNCTION("""COMPUTED_VALUE"""),300.98)</f>
        <v>300.98</v>
      </c>
      <c r="C122" s="3">
        <v>286.574903717322</v>
      </c>
    </row>
    <row r="123">
      <c r="A123" s="1">
        <f>IFERROR(__xludf.DUMMYFUNCTION("""COMPUTED_VALUE"""),44684.66666666667)</f>
        <v>44684.66667</v>
      </c>
      <c r="B123" s="2">
        <f>IFERROR(__xludf.DUMMYFUNCTION("""COMPUTED_VALUE"""),303.08)</f>
        <v>303.08</v>
      </c>
      <c r="C123" s="3">
        <v>283.67027969109</v>
      </c>
    </row>
    <row r="124">
      <c r="A124" s="1">
        <f>IFERROR(__xludf.DUMMYFUNCTION("""COMPUTED_VALUE"""),44685.66666666667)</f>
        <v>44685.66667</v>
      </c>
      <c r="B124" s="2">
        <f>IFERROR(__xludf.DUMMYFUNCTION("""COMPUTED_VALUE"""),317.54)</f>
        <v>317.54</v>
      </c>
      <c r="C124" s="3">
        <v>284.412310004069</v>
      </c>
    </row>
    <row r="125">
      <c r="A125" s="1">
        <f>IFERROR(__xludf.DUMMYFUNCTION("""COMPUTED_VALUE"""),44686.66666666667)</f>
        <v>44686.66667</v>
      </c>
      <c r="B125" s="2">
        <f>IFERROR(__xludf.DUMMYFUNCTION("""COMPUTED_VALUE"""),291.09)</f>
        <v>291.09</v>
      </c>
      <c r="C125" s="3">
        <v>281.011939288495</v>
      </c>
    </row>
    <row r="126">
      <c r="A126" s="1">
        <f>IFERROR(__xludf.DUMMYFUNCTION("""COMPUTED_VALUE"""),44687.66666666667)</f>
        <v>44687.66667</v>
      </c>
      <c r="B126" s="2">
        <f>IFERROR(__xludf.DUMMYFUNCTION("""COMPUTED_VALUE"""),288.55)</f>
        <v>288.55</v>
      </c>
      <c r="C126" s="3">
        <v>277.995672357325</v>
      </c>
    </row>
    <row r="127">
      <c r="A127" s="1">
        <f>IFERROR(__xludf.DUMMYFUNCTION("""COMPUTED_VALUE"""),44690.66666666667)</f>
        <v>44690.66667</v>
      </c>
      <c r="B127" s="2">
        <f>IFERROR(__xludf.DUMMYFUNCTION("""COMPUTED_VALUE"""),262.37)</f>
        <v>262.37</v>
      </c>
      <c r="C127" s="3">
        <v>283.548385002352</v>
      </c>
    </row>
    <row r="128">
      <c r="A128" s="1">
        <f>IFERROR(__xludf.DUMMYFUNCTION("""COMPUTED_VALUE"""),44691.66666666667)</f>
        <v>44691.66667</v>
      </c>
      <c r="B128" s="2">
        <f>IFERROR(__xludf.DUMMYFUNCTION("""COMPUTED_VALUE"""),266.68)</f>
        <v>266.68</v>
      </c>
      <c r="C128" s="3">
        <v>280.643760976125</v>
      </c>
    </row>
    <row r="129">
      <c r="A129" s="1">
        <f>IFERROR(__xludf.DUMMYFUNCTION("""COMPUTED_VALUE"""),44692.66666666667)</f>
        <v>44692.66667</v>
      </c>
      <c r="B129" s="2">
        <f>IFERROR(__xludf.DUMMYFUNCTION("""COMPUTED_VALUE"""),244.67)</f>
        <v>244.67</v>
      </c>
      <c r="C129" s="3">
        <v>281.385791289099</v>
      </c>
    </row>
    <row r="130">
      <c r="A130" s="1">
        <f>IFERROR(__xludf.DUMMYFUNCTION("""COMPUTED_VALUE"""),44693.66666666667)</f>
        <v>44693.66667</v>
      </c>
      <c r="B130" s="2">
        <f>IFERROR(__xludf.DUMMYFUNCTION("""COMPUTED_VALUE"""),242.67)</f>
        <v>242.67</v>
      </c>
      <c r="C130" s="3">
        <v>278.003588211684</v>
      </c>
    </row>
    <row r="131">
      <c r="A131" s="1">
        <f>IFERROR(__xludf.DUMMYFUNCTION("""COMPUTED_VALUE"""),44694.66666666667)</f>
        <v>44694.66667</v>
      </c>
      <c r="B131" s="2">
        <f>IFERROR(__xludf.DUMMYFUNCTION("""COMPUTED_VALUE"""),256.53)</f>
        <v>256.53</v>
      </c>
      <c r="C131" s="3">
        <v>275.005488918689</v>
      </c>
    </row>
    <row r="132">
      <c r="A132" s="1">
        <f>IFERROR(__xludf.DUMMYFUNCTION("""COMPUTED_VALUE"""),44697.66666666667)</f>
        <v>44697.66667</v>
      </c>
      <c r="B132" s="2">
        <f>IFERROR(__xludf.DUMMYFUNCTION("""COMPUTED_VALUE"""),241.46)</f>
        <v>241.46</v>
      </c>
      <c r="C132" s="3">
        <v>280.612704478154</v>
      </c>
    </row>
    <row r="133">
      <c r="A133" s="1">
        <f>IFERROR(__xludf.DUMMYFUNCTION("""COMPUTED_VALUE"""),44698.66666666667)</f>
        <v>44698.66667</v>
      </c>
      <c r="B133" s="2">
        <f>IFERROR(__xludf.DUMMYFUNCTION("""COMPUTED_VALUE"""),253.87)</f>
        <v>253.87</v>
      </c>
      <c r="C133" s="3">
        <v>277.726248090087</v>
      </c>
    </row>
    <row r="134">
      <c r="A134" s="1">
        <f>IFERROR(__xludf.DUMMYFUNCTION("""COMPUTED_VALUE"""),44699.66666666667)</f>
        <v>44699.66667</v>
      </c>
      <c r="B134" s="2">
        <f>IFERROR(__xludf.DUMMYFUNCTION("""COMPUTED_VALUE"""),236.6)</f>
        <v>236.6</v>
      </c>
      <c r="C134" s="3">
        <v>278.486446041234</v>
      </c>
    </row>
    <row r="135">
      <c r="A135" s="1">
        <f>IFERROR(__xludf.DUMMYFUNCTION("""COMPUTED_VALUE"""),44700.66666666667)</f>
        <v>44700.66667</v>
      </c>
      <c r="B135" s="2">
        <f>IFERROR(__xludf.DUMMYFUNCTION("""COMPUTED_VALUE"""),236.47)</f>
        <v>236.47</v>
      </c>
      <c r="C135" s="3">
        <v>275.104242963802</v>
      </c>
    </row>
    <row r="136">
      <c r="A136" s="1">
        <f>IFERROR(__xludf.DUMMYFUNCTION("""COMPUTED_VALUE"""),44701.66666666667)</f>
        <v>44701.66667</v>
      </c>
      <c r="B136" s="2">
        <f>IFERROR(__xludf.DUMMYFUNCTION("""COMPUTED_VALUE"""),221.3)</f>
        <v>221.3</v>
      </c>
      <c r="C136" s="3">
        <v>272.106143670819</v>
      </c>
    </row>
    <row r="137">
      <c r="A137" s="1">
        <f>IFERROR(__xludf.DUMMYFUNCTION("""COMPUTED_VALUE"""),44704.66666666667)</f>
        <v>44704.66667</v>
      </c>
      <c r="B137" s="2">
        <f>IFERROR(__xludf.DUMMYFUNCTION("""COMPUTED_VALUE"""),224.97)</f>
        <v>224.97</v>
      </c>
      <c r="C137" s="3">
        <v>277.713359230329</v>
      </c>
    </row>
    <row r="138">
      <c r="A138" s="1">
        <f>IFERROR(__xludf.DUMMYFUNCTION("""COMPUTED_VALUE"""),44705.66666666667)</f>
        <v>44705.66667</v>
      </c>
      <c r="B138" s="2">
        <f>IFERROR(__xludf.DUMMYFUNCTION("""COMPUTED_VALUE"""),209.39)</f>
        <v>209.39</v>
      </c>
      <c r="C138" s="3">
        <v>274.903695519865</v>
      </c>
    </row>
    <row r="139">
      <c r="A139" s="1">
        <f>IFERROR(__xludf.DUMMYFUNCTION("""COMPUTED_VALUE"""),44706.66666666667)</f>
        <v>44706.66667</v>
      </c>
      <c r="B139" s="2">
        <f>IFERROR(__xludf.DUMMYFUNCTION("""COMPUTED_VALUE"""),219.6)</f>
        <v>219.6</v>
      </c>
      <c r="C139" s="3">
        <v>275.740686148625</v>
      </c>
    </row>
    <row r="140">
      <c r="A140" s="1">
        <f>IFERROR(__xludf.DUMMYFUNCTION("""COMPUTED_VALUE"""),44707.66666666667)</f>
        <v>44707.66667</v>
      </c>
      <c r="B140" s="2">
        <f>IFERROR(__xludf.DUMMYFUNCTION("""COMPUTED_VALUE"""),235.91)</f>
        <v>235.91</v>
      </c>
      <c r="C140" s="3">
        <v>272.435275748857</v>
      </c>
    </row>
    <row r="141">
      <c r="A141" s="1">
        <f>IFERROR(__xludf.DUMMYFUNCTION("""COMPUTED_VALUE"""),44708.66666666667)</f>
        <v>44708.66667</v>
      </c>
      <c r="B141" s="2">
        <f>IFERROR(__xludf.DUMMYFUNCTION("""COMPUTED_VALUE"""),253.21)</f>
        <v>253.21</v>
      </c>
      <c r="C141" s="3">
        <v>269.513969133494</v>
      </c>
    </row>
    <row r="142">
      <c r="A142" s="1">
        <f>IFERROR(__xludf.DUMMYFUNCTION("""COMPUTED_VALUE"""),44712.66666666667)</f>
        <v>44712.66667</v>
      </c>
      <c r="B142" s="2">
        <f>IFERROR(__xludf.DUMMYFUNCTION("""COMPUTED_VALUE"""),252.75)</f>
        <v>252.75</v>
      </c>
      <c r="C142" s="3">
        <v>272.54189901543</v>
      </c>
    </row>
    <row r="143">
      <c r="A143" s="1">
        <f>IFERROR(__xludf.DUMMYFUNCTION("""COMPUTED_VALUE"""),44713.66666666667)</f>
        <v>44713.66667</v>
      </c>
      <c r="B143" s="2">
        <f>IFERROR(__xludf.DUMMYFUNCTION("""COMPUTED_VALUE"""),246.79)</f>
        <v>246.79</v>
      </c>
      <c r="C143" s="3">
        <v>273.378889644204</v>
      </c>
    </row>
    <row r="144">
      <c r="A144" s="1">
        <f>IFERROR(__xludf.DUMMYFUNCTION("""COMPUTED_VALUE"""),44714.66666666667)</f>
        <v>44714.66667</v>
      </c>
      <c r="B144" s="2">
        <f>IFERROR(__xludf.DUMMYFUNCTION("""COMPUTED_VALUE"""),258.33)</f>
        <v>258.33</v>
      </c>
      <c r="C144" s="3">
        <v>270.073479244425</v>
      </c>
    </row>
    <row r="145">
      <c r="A145" s="1">
        <f>IFERROR(__xludf.DUMMYFUNCTION("""COMPUTED_VALUE"""),44715.66666666667)</f>
        <v>44715.66667</v>
      </c>
      <c r="B145" s="2">
        <f>IFERROR(__xludf.DUMMYFUNCTION("""COMPUTED_VALUE"""),234.52)</f>
        <v>234.52</v>
      </c>
      <c r="C145" s="3">
        <v>267.152172629024</v>
      </c>
    </row>
    <row r="146">
      <c r="A146" s="1">
        <f>IFERROR(__xludf.DUMMYFUNCTION("""COMPUTED_VALUE"""),44718.66666666667)</f>
        <v>44718.66667</v>
      </c>
      <c r="B146" s="2">
        <f>IFERROR(__xludf.DUMMYFUNCTION("""COMPUTED_VALUE"""),238.28)</f>
        <v>238.28</v>
      </c>
      <c r="C146" s="3">
        <v>273.273370283846</v>
      </c>
    </row>
    <row r="147">
      <c r="A147" s="1">
        <f>IFERROR(__xludf.DUMMYFUNCTION("""COMPUTED_VALUE"""),44719.66666666667)</f>
        <v>44719.66667</v>
      </c>
      <c r="B147" s="2">
        <f>IFERROR(__xludf.DUMMYFUNCTION("""COMPUTED_VALUE"""),238.89)</f>
        <v>238.89</v>
      </c>
      <c r="C147" s="3">
        <v>270.558241260872</v>
      </c>
    </row>
    <row r="148">
      <c r="A148" s="1">
        <f>IFERROR(__xludf.DUMMYFUNCTION("""COMPUTED_VALUE"""),44720.66666666667)</f>
        <v>44720.66667</v>
      </c>
      <c r="B148" s="2">
        <f>IFERROR(__xludf.DUMMYFUNCTION("""COMPUTED_VALUE"""),241.87)</f>
        <v>241.87</v>
      </c>
      <c r="C148" s="3">
        <v>271.489766577092</v>
      </c>
    </row>
    <row r="149">
      <c r="A149" s="1">
        <f>IFERROR(__xludf.DUMMYFUNCTION("""COMPUTED_VALUE"""),44721.66666666667)</f>
        <v>44721.66667</v>
      </c>
      <c r="B149" s="2">
        <f>IFERROR(__xludf.DUMMYFUNCTION("""COMPUTED_VALUE"""),239.71)</f>
        <v>239.71</v>
      </c>
      <c r="C149" s="3">
        <v>268.278890864783</v>
      </c>
    </row>
    <row r="150">
      <c r="A150" s="1">
        <f>IFERROR(__xludf.DUMMYFUNCTION("""COMPUTED_VALUE"""),44722.66666666667)</f>
        <v>44722.66667</v>
      </c>
      <c r="B150" s="2">
        <f>IFERROR(__xludf.DUMMYFUNCTION("""COMPUTED_VALUE"""),232.23)</f>
        <v>232.23</v>
      </c>
      <c r="C150" s="3">
        <v>265.452118936869</v>
      </c>
    </row>
    <row r="151">
      <c r="A151" s="1">
        <f>IFERROR(__xludf.DUMMYFUNCTION("""COMPUTED_VALUE"""),44725.66666666667)</f>
        <v>44725.66667</v>
      </c>
      <c r="B151" s="2">
        <f>IFERROR(__xludf.DUMMYFUNCTION("""COMPUTED_VALUE"""),215.74)</f>
        <v>215.74</v>
      </c>
      <c r="C151" s="3">
        <v>271.573316591666</v>
      </c>
    </row>
    <row r="152">
      <c r="A152" s="1">
        <f>IFERROR(__xludf.DUMMYFUNCTION("""COMPUTED_VALUE"""),44726.66666666667)</f>
        <v>44726.66667</v>
      </c>
      <c r="B152" s="2">
        <f>IFERROR(__xludf.DUMMYFUNCTION("""COMPUTED_VALUE"""),220.89)</f>
        <v>220.89</v>
      </c>
      <c r="C152" s="3">
        <v>268.858187568692</v>
      </c>
    </row>
    <row r="153">
      <c r="A153" s="1">
        <f>IFERROR(__xludf.DUMMYFUNCTION("""COMPUTED_VALUE"""),44727.66666666667)</f>
        <v>44727.66667</v>
      </c>
      <c r="B153" s="2">
        <f>IFERROR(__xludf.DUMMYFUNCTION("""COMPUTED_VALUE"""),233.0)</f>
        <v>233</v>
      </c>
      <c r="C153" s="3">
        <v>269.78971288493</v>
      </c>
    </row>
    <row r="154">
      <c r="A154" s="1">
        <f>IFERROR(__xludf.DUMMYFUNCTION("""COMPUTED_VALUE"""),44728.66666666667)</f>
        <v>44728.66667</v>
      </c>
      <c r="B154" s="2">
        <f>IFERROR(__xludf.DUMMYFUNCTION("""COMPUTED_VALUE"""),213.1)</f>
        <v>213.1</v>
      </c>
      <c r="C154" s="3">
        <v>266.665951614072</v>
      </c>
    </row>
    <row r="155">
      <c r="A155" s="1">
        <f>IFERROR(__xludf.DUMMYFUNCTION("""COMPUTED_VALUE"""),44729.66666666667)</f>
        <v>44729.66667</v>
      </c>
      <c r="B155" s="2">
        <f>IFERROR(__xludf.DUMMYFUNCTION("""COMPUTED_VALUE"""),216.76)</f>
        <v>216.76</v>
      </c>
      <c r="C155" s="3">
        <v>263.926294127623</v>
      </c>
    </row>
    <row r="156">
      <c r="A156" s="1">
        <f>IFERROR(__xludf.DUMMYFUNCTION("""COMPUTED_VALUE"""),44733.66666666667)</f>
        <v>44733.66667</v>
      </c>
      <c r="B156" s="2">
        <f>IFERROR(__xludf.DUMMYFUNCTION("""COMPUTED_VALUE"""),237.04)</f>
        <v>237.04</v>
      </c>
      <c r="C156" s="3">
        <v>267.680820525277</v>
      </c>
    </row>
    <row r="157">
      <c r="A157" s="1">
        <f>IFERROR(__xludf.DUMMYFUNCTION("""COMPUTED_VALUE"""),44734.66666666667)</f>
        <v>44734.66667</v>
      </c>
      <c r="B157" s="2">
        <f>IFERROR(__xludf.DUMMYFUNCTION("""COMPUTED_VALUE"""),236.09)</f>
        <v>236.09</v>
      </c>
      <c r="C157" s="3">
        <v>268.699460282979</v>
      </c>
    </row>
    <row r="158">
      <c r="A158" s="1">
        <f>IFERROR(__xludf.DUMMYFUNCTION("""COMPUTED_VALUE"""),44735.66666666667)</f>
        <v>44735.66667</v>
      </c>
      <c r="B158" s="2">
        <f>IFERROR(__xludf.DUMMYFUNCTION("""COMPUTED_VALUE"""),235.07)</f>
        <v>235.07</v>
      </c>
      <c r="C158" s="3">
        <v>265.5756990121</v>
      </c>
    </row>
    <row r="159">
      <c r="A159" s="1">
        <f>IFERROR(__xludf.DUMMYFUNCTION("""COMPUTED_VALUE"""),44736.66666666667)</f>
        <v>44736.66667</v>
      </c>
      <c r="B159" s="2">
        <f>IFERROR(__xludf.DUMMYFUNCTION("""COMPUTED_VALUE"""),245.71)</f>
        <v>245.71</v>
      </c>
      <c r="C159" s="3">
        <v>262.836041525669</v>
      </c>
    </row>
    <row r="160">
      <c r="A160" s="1">
        <f>IFERROR(__xludf.DUMMYFUNCTION("""COMPUTED_VALUE"""),44739.66666666667)</f>
        <v>44739.66667</v>
      </c>
      <c r="B160" s="2">
        <f>IFERROR(__xludf.DUMMYFUNCTION("""COMPUTED_VALUE"""),244.92)</f>
        <v>244.92</v>
      </c>
      <c r="C160" s="3">
        <v>269.218582504798</v>
      </c>
    </row>
    <row r="161">
      <c r="A161" s="1">
        <f>IFERROR(__xludf.DUMMYFUNCTION("""COMPUTED_VALUE"""),44740.66666666667)</f>
        <v>44740.66667</v>
      </c>
      <c r="B161" s="2">
        <f>IFERROR(__xludf.DUMMYFUNCTION("""COMPUTED_VALUE"""),232.66)</f>
        <v>232.66</v>
      </c>
      <c r="C161" s="3">
        <v>266.590567923306</v>
      </c>
    </row>
    <row r="162">
      <c r="A162" s="1">
        <f>IFERROR(__xludf.DUMMYFUNCTION("""COMPUTED_VALUE"""),44741.66666666667)</f>
        <v>44741.66667</v>
      </c>
      <c r="B162" s="2">
        <f>IFERROR(__xludf.DUMMYFUNCTION("""COMPUTED_VALUE"""),228.49)</f>
        <v>228.49</v>
      </c>
      <c r="C162" s="3">
        <v>267.644924123418</v>
      </c>
    </row>
    <row r="163">
      <c r="A163" s="1">
        <f>IFERROR(__xludf.DUMMYFUNCTION("""COMPUTED_VALUE"""),44742.66666666667)</f>
        <v>44742.66667</v>
      </c>
      <c r="B163" s="2">
        <f>IFERROR(__xludf.DUMMYFUNCTION("""COMPUTED_VALUE"""),224.47)</f>
        <v>224.47</v>
      </c>
      <c r="C163" s="3">
        <v>264.556879294992</v>
      </c>
    </row>
    <row r="164">
      <c r="A164" s="1">
        <f>IFERROR(__xludf.DUMMYFUNCTION("""COMPUTED_VALUE"""),44743.66666666667)</f>
        <v>44743.66667</v>
      </c>
      <c r="B164" s="2">
        <f>IFERROR(__xludf.DUMMYFUNCTION("""COMPUTED_VALUE"""),227.26)</f>
        <v>227.26</v>
      </c>
      <c r="C164" s="3">
        <v>261.85293825096</v>
      </c>
    </row>
    <row r="165">
      <c r="A165" s="1">
        <f>IFERROR(__xludf.DUMMYFUNCTION("""COMPUTED_VALUE"""),44747.66666666667)</f>
        <v>44747.66667</v>
      </c>
      <c r="B165" s="2">
        <f>IFERROR(__xludf.DUMMYFUNCTION("""COMPUTED_VALUE"""),233.07)</f>
        <v>233.07</v>
      </c>
      <c r="C165" s="3">
        <v>265.750330418268</v>
      </c>
    </row>
    <row r="166">
      <c r="A166" s="1">
        <f>IFERROR(__xludf.DUMMYFUNCTION("""COMPUTED_VALUE"""),44748.66666666667)</f>
        <v>44748.66667</v>
      </c>
      <c r="B166" s="2">
        <f>IFERROR(__xludf.DUMMYFUNCTION("""COMPUTED_VALUE"""),231.73)</f>
        <v>231.73</v>
      </c>
      <c r="C166" s="3">
        <v>266.804686618366</v>
      </c>
    </row>
    <row r="167">
      <c r="A167" s="1">
        <f>IFERROR(__xludf.DUMMYFUNCTION("""COMPUTED_VALUE"""),44749.66666666667)</f>
        <v>44749.66667</v>
      </c>
      <c r="B167" s="2">
        <f>IFERROR(__xludf.DUMMYFUNCTION("""COMPUTED_VALUE"""),244.54)</f>
        <v>244.54</v>
      </c>
      <c r="C167" s="3">
        <v>263.716641789926</v>
      </c>
    </row>
    <row r="168">
      <c r="A168" s="1">
        <f>IFERROR(__xludf.DUMMYFUNCTION("""COMPUTED_VALUE"""),44750.66666666667)</f>
        <v>44750.66667</v>
      </c>
      <c r="B168" s="2">
        <f>IFERROR(__xludf.DUMMYFUNCTION("""COMPUTED_VALUE"""),250.76)</f>
        <v>250.76</v>
      </c>
      <c r="C168" s="3">
        <v>261.012700745911</v>
      </c>
    </row>
    <row r="169">
      <c r="A169" s="1">
        <f>IFERROR(__xludf.DUMMYFUNCTION("""COMPUTED_VALUE"""),44753.66666666667)</f>
        <v>44753.66667</v>
      </c>
      <c r="B169" s="2">
        <f>IFERROR(__xludf.DUMMYFUNCTION("""COMPUTED_VALUE"""),234.34)</f>
        <v>234.34</v>
      </c>
      <c r="C169" s="3">
        <v>267.502391052306</v>
      </c>
    </row>
    <row r="170">
      <c r="A170" s="1">
        <f>IFERROR(__xludf.DUMMYFUNCTION("""COMPUTED_VALUE"""),44754.66666666667)</f>
        <v>44754.66667</v>
      </c>
      <c r="B170" s="2">
        <f>IFERROR(__xludf.DUMMYFUNCTION("""COMPUTED_VALUE"""),233.07)</f>
        <v>233.07</v>
      </c>
      <c r="C170" s="3">
        <v>264.910092918812</v>
      </c>
    </row>
    <row r="171">
      <c r="A171" s="1">
        <f>IFERROR(__xludf.DUMMYFUNCTION("""COMPUTED_VALUE"""),44755.66666666667)</f>
        <v>44755.66667</v>
      </c>
      <c r="B171" s="2">
        <f>IFERROR(__xludf.DUMMYFUNCTION("""COMPUTED_VALUE"""),237.04)</f>
        <v>237.04</v>
      </c>
      <c r="C171" s="3">
        <v>265.964449124523</v>
      </c>
    </row>
    <row r="172">
      <c r="A172" s="1">
        <f>IFERROR(__xludf.DUMMYFUNCTION("""COMPUTED_VALUE"""),44756.66666666667)</f>
        <v>44756.66667</v>
      </c>
      <c r="B172" s="2">
        <f>IFERROR(__xludf.DUMMYFUNCTION("""COMPUTED_VALUE"""),238.31)</f>
        <v>238.31</v>
      </c>
      <c r="C172" s="3">
        <v>262.876404301695</v>
      </c>
    </row>
    <row r="173">
      <c r="A173" s="1">
        <f>IFERROR(__xludf.DUMMYFUNCTION("""COMPUTED_VALUE"""),44757.66666666667)</f>
        <v>44757.66667</v>
      </c>
      <c r="B173" s="2">
        <f>IFERROR(__xludf.DUMMYFUNCTION("""COMPUTED_VALUE"""),240.07)</f>
        <v>240.07</v>
      </c>
      <c r="C173" s="3">
        <v>260.172463263297</v>
      </c>
    </row>
    <row r="174">
      <c r="A174" s="1">
        <f>IFERROR(__xludf.DUMMYFUNCTION("""COMPUTED_VALUE"""),44760.66666666667)</f>
        <v>44760.66667</v>
      </c>
      <c r="B174" s="2">
        <f>IFERROR(__xludf.DUMMYFUNCTION("""COMPUTED_VALUE"""),240.55)</f>
        <v>240.55</v>
      </c>
      <c r="C174" s="3">
        <v>266.662153586502</v>
      </c>
    </row>
    <row r="175">
      <c r="A175" s="1">
        <f>IFERROR(__xludf.DUMMYFUNCTION("""COMPUTED_VALUE"""),44761.66666666667)</f>
        <v>44761.66667</v>
      </c>
      <c r="B175" s="2">
        <f>IFERROR(__xludf.DUMMYFUNCTION("""COMPUTED_VALUE"""),245.53)</f>
        <v>245.53</v>
      </c>
      <c r="C175" s="3">
        <v>264.069855453008</v>
      </c>
    </row>
    <row r="176">
      <c r="A176" s="1">
        <f>IFERROR(__xludf.DUMMYFUNCTION("""COMPUTED_VALUE"""),44762.66666666667)</f>
        <v>44762.66667</v>
      </c>
      <c r="B176" s="2">
        <f>IFERROR(__xludf.DUMMYFUNCTION("""COMPUTED_VALUE"""),247.5)</f>
        <v>247.5</v>
      </c>
      <c r="C176" s="3">
        <v>265.124211658727</v>
      </c>
    </row>
    <row r="177">
      <c r="A177" s="1">
        <f>IFERROR(__xludf.DUMMYFUNCTION("""COMPUTED_VALUE"""),44763.66666666667)</f>
        <v>44763.66667</v>
      </c>
      <c r="B177" s="2">
        <f>IFERROR(__xludf.DUMMYFUNCTION("""COMPUTED_VALUE"""),271.71)</f>
        <v>271.71</v>
      </c>
      <c r="C177" s="3">
        <v>262.036166835894</v>
      </c>
    </row>
    <row r="178">
      <c r="A178" s="1">
        <f>IFERROR(__xludf.DUMMYFUNCTION("""COMPUTED_VALUE"""),44764.66666666667)</f>
        <v>44764.66667</v>
      </c>
      <c r="B178" s="2">
        <f>IFERROR(__xludf.DUMMYFUNCTION("""COMPUTED_VALUE"""),272.24)</f>
        <v>272.24</v>
      </c>
      <c r="C178" s="3">
        <v>259.332225804144</v>
      </c>
    </row>
    <row r="179">
      <c r="A179" s="1">
        <f>IFERROR(__xludf.DUMMYFUNCTION("""COMPUTED_VALUE"""),44767.66666666667)</f>
        <v>44767.66667</v>
      </c>
      <c r="B179" s="2">
        <f>IFERROR(__xludf.DUMMYFUNCTION("""COMPUTED_VALUE"""),268.43)</f>
        <v>268.43</v>
      </c>
      <c r="C179" s="3">
        <v>265.821916147402</v>
      </c>
    </row>
    <row r="180">
      <c r="A180" s="1">
        <f>IFERROR(__xludf.DUMMYFUNCTION("""COMPUTED_VALUE"""),44768.66666666667)</f>
        <v>44768.66667</v>
      </c>
      <c r="B180" s="2">
        <f>IFERROR(__xludf.DUMMYFUNCTION("""COMPUTED_VALUE"""),258.86)</f>
        <v>258.86</v>
      </c>
      <c r="C180" s="3">
        <v>263.22961802059</v>
      </c>
    </row>
    <row r="181">
      <c r="A181" s="1">
        <f>IFERROR(__xludf.DUMMYFUNCTION("""COMPUTED_VALUE"""),44769.66666666667)</f>
        <v>44769.66667</v>
      </c>
      <c r="B181" s="2">
        <f>IFERROR(__xludf.DUMMYFUNCTION("""COMPUTED_VALUE"""),274.82)</f>
        <v>274.82</v>
      </c>
      <c r="C181" s="3">
        <v>264.283974232996</v>
      </c>
    </row>
    <row r="182">
      <c r="A182" s="1">
        <f>IFERROR(__xludf.DUMMYFUNCTION("""COMPUTED_VALUE"""),44770.66666666667)</f>
        <v>44770.66667</v>
      </c>
      <c r="B182" s="2">
        <f>IFERROR(__xludf.DUMMYFUNCTION("""COMPUTED_VALUE"""),280.9)</f>
        <v>280.9</v>
      </c>
      <c r="C182" s="3">
        <v>261.195929416828</v>
      </c>
    </row>
    <row r="183">
      <c r="A183" s="1">
        <f>IFERROR(__xludf.DUMMYFUNCTION("""COMPUTED_VALUE"""),44771.66666666667)</f>
        <v>44771.66667</v>
      </c>
      <c r="B183" s="2">
        <f>IFERROR(__xludf.DUMMYFUNCTION("""COMPUTED_VALUE"""),297.15)</f>
        <v>297.15</v>
      </c>
      <c r="C183" s="3">
        <v>258.491988385093</v>
      </c>
    </row>
    <row r="184">
      <c r="A184" s="1">
        <f>IFERROR(__xludf.DUMMYFUNCTION("""COMPUTED_VALUE"""),44774.66666666667)</f>
        <v>44774.66667</v>
      </c>
      <c r="B184" s="2">
        <f>IFERROR(__xludf.DUMMYFUNCTION("""COMPUTED_VALUE"""),297.28)</f>
        <v>297.28</v>
      </c>
      <c r="C184" s="3">
        <v>264.981678728347</v>
      </c>
    </row>
    <row r="185">
      <c r="A185" s="1">
        <f>IFERROR(__xludf.DUMMYFUNCTION("""COMPUTED_VALUE"""),44775.66666666667)</f>
        <v>44775.66667</v>
      </c>
      <c r="B185" s="2">
        <f>IFERROR(__xludf.DUMMYFUNCTION("""COMPUTED_VALUE"""),300.59)</f>
        <v>300.59</v>
      </c>
      <c r="C185" s="3">
        <v>262.389380601552</v>
      </c>
    </row>
    <row r="186">
      <c r="A186" s="1">
        <f>IFERROR(__xludf.DUMMYFUNCTION("""COMPUTED_VALUE"""),44776.66666666667)</f>
        <v>44776.66667</v>
      </c>
      <c r="B186" s="2">
        <f>IFERROR(__xludf.DUMMYFUNCTION("""COMPUTED_VALUE"""),307.4)</f>
        <v>307.4</v>
      </c>
      <c r="C186" s="3">
        <v>263.443736805514</v>
      </c>
    </row>
    <row r="187">
      <c r="A187" s="1">
        <f>IFERROR(__xludf.DUMMYFUNCTION("""COMPUTED_VALUE"""),44777.66666666667)</f>
        <v>44777.66667</v>
      </c>
      <c r="B187" s="2">
        <f>IFERROR(__xludf.DUMMYFUNCTION("""COMPUTED_VALUE"""),308.63)</f>
        <v>308.63</v>
      </c>
      <c r="C187" s="3">
        <v>260.355691980909</v>
      </c>
    </row>
    <row r="188">
      <c r="A188" s="1">
        <f>IFERROR(__xludf.DUMMYFUNCTION("""COMPUTED_VALUE"""),44778.66666666667)</f>
        <v>44778.66667</v>
      </c>
      <c r="B188" s="2">
        <f>IFERROR(__xludf.DUMMYFUNCTION("""COMPUTED_VALUE"""),288.17)</f>
        <v>288.17</v>
      </c>
      <c r="C188" s="3">
        <v>257.651750940754</v>
      </c>
    </row>
    <row r="189">
      <c r="A189" s="1">
        <f>IFERROR(__xludf.DUMMYFUNCTION("""COMPUTED_VALUE"""),44781.66666666667)</f>
        <v>44781.66667</v>
      </c>
      <c r="B189" s="2">
        <f>IFERROR(__xludf.DUMMYFUNCTION("""COMPUTED_VALUE"""),290.42)</f>
        <v>290.42</v>
      </c>
      <c r="C189" s="3">
        <v>264.141441258681</v>
      </c>
    </row>
    <row r="190">
      <c r="A190" s="1">
        <f>IFERROR(__xludf.DUMMYFUNCTION("""COMPUTED_VALUE"""),44782.66666666667)</f>
        <v>44782.66667</v>
      </c>
      <c r="B190" s="2">
        <f>IFERROR(__xludf.DUMMYFUNCTION("""COMPUTED_VALUE"""),283.33)</f>
        <v>283.33</v>
      </c>
      <c r="C190" s="3">
        <v>261.549143123476</v>
      </c>
    </row>
    <row r="191">
      <c r="A191" s="1">
        <f>IFERROR(__xludf.DUMMYFUNCTION("""COMPUTED_VALUE"""),44783.66666666667)</f>
        <v>44783.66667</v>
      </c>
      <c r="B191" s="2">
        <f>IFERROR(__xludf.DUMMYFUNCTION("""COMPUTED_VALUE"""),294.36)</f>
        <v>294.36</v>
      </c>
      <c r="C191" s="3">
        <v>262.603499327432</v>
      </c>
    </row>
    <row r="192">
      <c r="A192" s="1">
        <f>IFERROR(__xludf.DUMMYFUNCTION("""COMPUTED_VALUE"""),44784.66666666667)</f>
        <v>44784.66667</v>
      </c>
      <c r="B192" s="2">
        <f>IFERROR(__xludf.DUMMYFUNCTION("""COMPUTED_VALUE"""),286.63)</f>
        <v>286.63</v>
      </c>
      <c r="C192" s="3">
        <v>259.515454502832</v>
      </c>
    </row>
    <row r="193">
      <c r="A193" s="1">
        <f>IFERROR(__xludf.DUMMYFUNCTION("""COMPUTED_VALUE"""),44785.66666666667)</f>
        <v>44785.66667</v>
      </c>
      <c r="B193" s="2">
        <f>IFERROR(__xludf.DUMMYFUNCTION("""COMPUTED_VALUE"""),300.03)</f>
        <v>300.03</v>
      </c>
      <c r="C193" s="3">
        <v>256.811513462643</v>
      </c>
    </row>
    <row r="194">
      <c r="A194" s="1">
        <f>IFERROR(__xludf.DUMMYFUNCTION("""COMPUTED_VALUE"""),44788.66666666667)</f>
        <v>44788.66667</v>
      </c>
      <c r="B194" s="2">
        <f>IFERROR(__xludf.DUMMYFUNCTION("""COMPUTED_VALUE"""),309.32)</f>
        <v>309.32</v>
      </c>
      <c r="C194" s="3">
        <v>263.290770846042</v>
      </c>
    </row>
    <row r="195">
      <c r="A195" s="1">
        <f>IFERROR(__xludf.DUMMYFUNCTION("""COMPUTED_VALUE"""),44789.66666666667)</f>
        <v>44789.66667</v>
      </c>
      <c r="B195" s="2">
        <f>IFERROR(__xludf.DUMMYFUNCTION("""COMPUTED_VALUE"""),306.56)</f>
        <v>306.56</v>
      </c>
      <c r="C195" s="3">
        <v>260.694995065983</v>
      </c>
    </row>
    <row r="196">
      <c r="A196" s="1">
        <f>IFERROR(__xludf.DUMMYFUNCTION("""COMPUTED_VALUE"""),44790.66666666667)</f>
        <v>44790.66667</v>
      </c>
      <c r="B196" s="2">
        <f>IFERROR(__xludf.DUMMYFUNCTION("""COMPUTED_VALUE"""),304.0)</f>
        <v>304</v>
      </c>
      <c r="C196" s="3">
        <v>261.745873625082</v>
      </c>
    </row>
    <row r="197">
      <c r="A197" s="1">
        <f>IFERROR(__xludf.DUMMYFUNCTION("""COMPUTED_VALUE"""),44791.66666666667)</f>
        <v>44791.66667</v>
      </c>
      <c r="B197" s="2">
        <f>IFERROR(__xludf.DUMMYFUNCTION("""COMPUTED_VALUE"""),302.87)</f>
        <v>302.87</v>
      </c>
      <c r="C197" s="3">
        <v>258.654351155642</v>
      </c>
    </row>
    <row r="198">
      <c r="A198" s="1">
        <f>IFERROR(__xludf.DUMMYFUNCTION("""COMPUTED_VALUE"""),44792.66666666667)</f>
        <v>44792.66667</v>
      </c>
      <c r="B198" s="2">
        <f>IFERROR(__xludf.DUMMYFUNCTION("""COMPUTED_VALUE"""),296.67)</f>
        <v>296.67</v>
      </c>
      <c r="C198" s="3">
        <v>255.946932470584</v>
      </c>
    </row>
    <row r="199">
      <c r="A199" s="1">
        <f>IFERROR(__xludf.DUMMYFUNCTION("""COMPUTED_VALUE"""),44795.66666666667)</f>
        <v>44795.66667</v>
      </c>
      <c r="B199" s="2">
        <f>IFERROR(__xludf.DUMMYFUNCTION("""COMPUTED_VALUE"""),289.91)</f>
        <v>289.91</v>
      </c>
      <c r="C199" s="3">
        <v>262.426189854021</v>
      </c>
    </row>
    <row r="200">
      <c r="A200" s="1">
        <f>IFERROR(__xludf.DUMMYFUNCTION("""COMPUTED_VALUE"""),44796.66666666667)</f>
        <v>44796.66667</v>
      </c>
      <c r="B200" s="2">
        <f>IFERROR(__xludf.DUMMYFUNCTION("""COMPUTED_VALUE"""),296.45)</f>
        <v>296.45</v>
      </c>
      <c r="C200" s="3">
        <v>259.8304140739</v>
      </c>
    </row>
    <row r="201">
      <c r="A201" s="1">
        <f>IFERROR(__xludf.DUMMYFUNCTION("""COMPUTED_VALUE"""),44797.66666666667)</f>
        <v>44797.66667</v>
      </c>
      <c r="B201" s="2">
        <f>IFERROR(__xludf.DUMMYFUNCTION("""COMPUTED_VALUE"""),297.1)</f>
        <v>297.1</v>
      </c>
      <c r="C201" s="3">
        <v>260.881292633007</v>
      </c>
    </row>
    <row r="202">
      <c r="A202" s="1">
        <f>IFERROR(__xludf.DUMMYFUNCTION("""COMPUTED_VALUE"""),44798.66666666667)</f>
        <v>44798.66667</v>
      </c>
      <c r="B202" s="2">
        <f>IFERROR(__xludf.DUMMYFUNCTION("""COMPUTED_VALUE"""),296.07)</f>
        <v>296.07</v>
      </c>
      <c r="C202" s="3">
        <v>257.73848394458</v>
      </c>
    </row>
    <row r="203">
      <c r="A203" s="1">
        <f>IFERROR(__xludf.DUMMYFUNCTION("""COMPUTED_VALUE"""),44799.66666666667)</f>
        <v>44799.66667</v>
      </c>
      <c r="B203" s="2">
        <f>IFERROR(__xludf.DUMMYFUNCTION("""COMPUTED_VALUE"""),288.09)</f>
        <v>288.09</v>
      </c>
      <c r="C203" s="3">
        <v>254.979779040547</v>
      </c>
    </row>
    <row r="204">
      <c r="A204" s="1">
        <f>IFERROR(__xludf.DUMMYFUNCTION("""COMPUTED_VALUE"""),44802.66666666667)</f>
        <v>44802.66667</v>
      </c>
      <c r="B204" s="2">
        <f>IFERROR(__xludf.DUMMYFUNCTION("""COMPUTED_VALUE"""),284.82)</f>
        <v>284.82</v>
      </c>
      <c r="C204" s="3">
        <v>261.305177767009</v>
      </c>
    </row>
    <row r="205">
      <c r="A205" s="1">
        <f>IFERROR(__xludf.DUMMYFUNCTION("""COMPUTED_VALUE"""),44803.66666666667)</f>
        <v>44803.66667</v>
      </c>
      <c r="B205" s="2">
        <f>IFERROR(__xludf.DUMMYFUNCTION("""COMPUTED_VALUE"""),277.7)</f>
        <v>277.7</v>
      </c>
      <c r="C205" s="3">
        <v>258.65811576792</v>
      </c>
    </row>
    <row r="206">
      <c r="A206" s="1">
        <f>IFERROR(__xludf.DUMMYFUNCTION("""COMPUTED_VALUE"""),44804.66666666667)</f>
        <v>44804.66667</v>
      </c>
      <c r="B206" s="2">
        <f>IFERROR(__xludf.DUMMYFUNCTION("""COMPUTED_VALUE"""),275.61)</f>
        <v>275.61</v>
      </c>
      <c r="C206" s="3">
        <v>259.657708108042</v>
      </c>
    </row>
    <row r="207">
      <c r="A207" s="1">
        <f>IFERROR(__xludf.DUMMYFUNCTION("""COMPUTED_VALUE"""),44805.66666666667)</f>
        <v>44805.66667</v>
      </c>
      <c r="B207" s="2">
        <f>IFERROR(__xludf.DUMMYFUNCTION("""COMPUTED_VALUE"""),277.16)</f>
        <v>277.16</v>
      </c>
      <c r="C207" s="3">
        <v>256.514899419605</v>
      </c>
    </row>
    <row r="208">
      <c r="A208" s="1">
        <f>IFERROR(__xludf.DUMMYFUNCTION("""COMPUTED_VALUE"""),44806.66666666667)</f>
        <v>44806.66667</v>
      </c>
      <c r="B208" s="2">
        <f>IFERROR(__xludf.DUMMYFUNCTION("""COMPUTED_VALUE"""),270.21)</f>
        <v>270.21</v>
      </c>
      <c r="C208" s="3">
        <v>253.756194515583</v>
      </c>
    </row>
    <row r="209">
      <c r="A209" s="1">
        <f>IFERROR(__xludf.DUMMYFUNCTION("""COMPUTED_VALUE"""),44810.66666666667)</f>
        <v>44810.66667</v>
      </c>
      <c r="B209" s="2">
        <f>IFERROR(__xludf.DUMMYFUNCTION("""COMPUTED_VALUE"""),274.42)</f>
        <v>274.42</v>
      </c>
      <c r="C209" s="3">
        <v>257.434531242942</v>
      </c>
    </row>
    <row r="210">
      <c r="A210" s="1">
        <f>IFERROR(__xludf.DUMMYFUNCTION("""COMPUTED_VALUE"""),44811.66666666667)</f>
        <v>44811.66667</v>
      </c>
      <c r="B210" s="2">
        <f>IFERROR(__xludf.DUMMYFUNCTION("""COMPUTED_VALUE"""),283.7)</f>
        <v>283.7</v>
      </c>
      <c r="C210" s="3">
        <v>258.434123583058</v>
      </c>
    </row>
    <row r="211">
      <c r="A211" s="1">
        <f>IFERROR(__xludf.DUMMYFUNCTION("""COMPUTED_VALUE"""),44812.66666666667)</f>
        <v>44812.66667</v>
      </c>
      <c r="B211" s="2">
        <f>IFERROR(__xludf.DUMMYFUNCTION("""COMPUTED_VALUE"""),289.26)</f>
        <v>289.26</v>
      </c>
      <c r="C211" s="3">
        <v>255.291314894655</v>
      </c>
    </row>
    <row r="212">
      <c r="A212" s="1">
        <f>IFERROR(__xludf.DUMMYFUNCTION("""COMPUTED_VALUE"""),44813.66666666667)</f>
        <v>44813.66667</v>
      </c>
      <c r="B212" s="2">
        <f>IFERROR(__xludf.DUMMYFUNCTION("""COMPUTED_VALUE"""),299.68)</f>
        <v>299.68</v>
      </c>
      <c r="C212" s="3">
        <v>252.532609990624</v>
      </c>
    </row>
    <row r="213">
      <c r="A213" s="1">
        <f>IFERROR(__xludf.DUMMYFUNCTION("""COMPUTED_VALUE"""),44816.66666666667)</f>
        <v>44816.66667</v>
      </c>
      <c r="B213" s="2">
        <f>IFERROR(__xludf.DUMMYFUNCTION("""COMPUTED_VALUE"""),304.42)</f>
        <v>304.42</v>
      </c>
      <c r="C213" s="3">
        <v>258.858008717043</v>
      </c>
    </row>
    <row r="214">
      <c r="A214" s="1">
        <f>IFERROR(__xludf.DUMMYFUNCTION("""COMPUTED_VALUE"""),44817.66666666667)</f>
        <v>44817.66667</v>
      </c>
      <c r="B214" s="2">
        <f>IFERROR(__xludf.DUMMYFUNCTION("""COMPUTED_VALUE"""),292.13)</f>
        <v>292.13</v>
      </c>
      <c r="C214" s="3">
        <v>256.210946717991</v>
      </c>
    </row>
    <row r="215">
      <c r="A215" s="1">
        <f>IFERROR(__xludf.DUMMYFUNCTION("""COMPUTED_VALUE"""),44818.66666666667)</f>
        <v>44818.66667</v>
      </c>
      <c r="B215" s="2">
        <f>IFERROR(__xludf.DUMMYFUNCTION("""COMPUTED_VALUE"""),302.61)</f>
        <v>302.61</v>
      </c>
      <c r="C215" s="3">
        <v>257.210539058099</v>
      </c>
    </row>
    <row r="216">
      <c r="A216" s="1">
        <f>IFERROR(__xludf.DUMMYFUNCTION("""COMPUTED_VALUE"""),44819.66666666667)</f>
        <v>44819.66667</v>
      </c>
      <c r="B216" s="2">
        <f>IFERROR(__xludf.DUMMYFUNCTION("""COMPUTED_VALUE"""),303.75)</f>
        <v>303.75</v>
      </c>
      <c r="C216" s="3">
        <v>254.06773036968</v>
      </c>
    </row>
    <row r="217">
      <c r="A217" s="1">
        <f>IFERROR(__xludf.DUMMYFUNCTION("""COMPUTED_VALUE"""),44820.66666666667)</f>
        <v>44820.66667</v>
      </c>
      <c r="B217" s="2">
        <f>IFERROR(__xludf.DUMMYFUNCTION("""COMPUTED_VALUE"""),303.35)</f>
        <v>303.35</v>
      </c>
      <c r="C217" s="3">
        <v>251.30902546566</v>
      </c>
    </row>
    <row r="218">
      <c r="A218" s="1">
        <f>IFERROR(__xludf.DUMMYFUNCTION("""COMPUTED_VALUE"""),44823.66666666667)</f>
        <v>44823.66667</v>
      </c>
      <c r="B218" s="2">
        <f>IFERROR(__xludf.DUMMYFUNCTION("""COMPUTED_VALUE"""),309.07)</f>
        <v>309.07</v>
      </c>
      <c r="C218" s="3">
        <v>257.634424192123</v>
      </c>
    </row>
    <row r="219">
      <c r="A219" s="1">
        <f>IFERROR(__xludf.DUMMYFUNCTION("""COMPUTED_VALUE"""),44824.66666666667)</f>
        <v>44824.66667</v>
      </c>
      <c r="B219" s="2">
        <f>IFERROR(__xludf.DUMMYFUNCTION("""COMPUTED_VALUE"""),308.73)</f>
        <v>308.73</v>
      </c>
      <c r="C219" s="3">
        <v>254.987362193013</v>
      </c>
    </row>
    <row r="220">
      <c r="A220" s="1">
        <f>IFERROR(__xludf.DUMMYFUNCTION("""COMPUTED_VALUE"""),44825.66666666667)</f>
        <v>44825.66667</v>
      </c>
      <c r="B220" s="2">
        <f>IFERROR(__xludf.DUMMYFUNCTION("""COMPUTED_VALUE"""),300.8)</f>
        <v>300.8</v>
      </c>
      <c r="C220" s="3">
        <v>255.986954533125</v>
      </c>
    </row>
    <row r="221">
      <c r="A221" s="1">
        <f>IFERROR(__xludf.DUMMYFUNCTION("""COMPUTED_VALUE"""),44826.66666666667)</f>
        <v>44826.66667</v>
      </c>
      <c r="B221" s="2">
        <f>IFERROR(__xludf.DUMMYFUNCTION("""COMPUTED_VALUE"""),288.59)</f>
        <v>288.59</v>
      </c>
      <c r="C221" s="3">
        <v>252.844145844704</v>
      </c>
    </row>
    <row r="222">
      <c r="A222" s="1">
        <f>IFERROR(__xludf.DUMMYFUNCTION("""COMPUTED_VALUE"""),44827.66666666667)</f>
        <v>44827.66667</v>
      </c>
      <c r="B222" s="2">
        <f>IFERROR(__xludf.DUMMYFUNCTION("""COMPUTED_VALUE"""),275.33)</f>
        <v>275.33</v>
      </c>
      <c r="C222" s="3">
        <v>250.085440940698</v>
      </c>
    </row>
    <row r="223">
      <c r="A223" s="1">
        <f>IFERROR(__xludf.DUMMYFUNCTION("""COMPUTED_VALUE"""),44830.66666666667)</f>
        <v>44830.66667</v>
      </c>
      <c r="B223" s="2">
        <f>IFERROR(__xludf.DUMMYFUNCTION("""COMPUTED_VALUE"""),276.01)</f>
        <v>276.01</v>
      </c>
      <c r="C223" s="3">
        <v>256.410839667125</v>
      </c>
    </row>
    <row r="224">
      <c r="A224" s="1">
        <f>IFERROR(__xludf.DUMMYFUNCTION("""COMPUTED_VALUE"""),44831.66666666667)</f>
        <v>44831.66667</v>
      </c>
      <c r="B224" s="2">
        <f>IFERROR(__xludf.DUMMYFUNCTION("""COMPUTED_VALUE"""),282.94)</f>
        <v>282.94</v>
      </c>
      <c r="C224" s="3">
        <v>253.763777668035</v>
      </c>
    </row>
    <row r="225">
      <c r="A225" s="1">
        <f>IFERROR(__xludf.DUMMYFUNCTION("""COMPUTED_VALUE"""),44832.66666666667)</f>
        <v>44832.66667</v>
      </c>
      <c r="B225" s="2">
        <f>IFERROR(__xludf.DUMMYFUNCTION("""COMPUTED_VALUE"""),287.81)</f>
        <v>287.81</v>
      </c>
      <c r="C225" s="3">
        <v>254.763370008151</v>
      </c>
    </row>
    <row r="226">
      <c r="A226" s="1">
        <f>IFERROR(__xludf.DUMMYFUNCTION("""COMPUTED_VALUE"""),44833.66666666667)</f>
        <v>44833.66667</v>
      </c>
      <c r="B226" s="2">
        <f>IFERROR(__xludf.DUMMYFUNCTION("""COMPUTED_VALUE"""),268.21)</f>
        <v>268.21</v>
      </c>
      <c r="C226" s="3">
        <v>251.620561319728</v>
      </c>
    </row>
    <row r="227">
      <c r="A227" s="1">
        <f>IFERROR(__xludf.DUMMYFUNCTION("""COMPUTED_VALUE"""),44834.66666666667)</f>
        <v>44834.66667</v>
      </c>
      <c r="B227" s="2">
        <f>IFERROR(__xludf.DUMMYFUNCTION("""COMPUTED_VALUE"""),265.25)</f>
        <v>265.25</v>
      </c>
      <c r="C227" s="3">
        <v>248.861856415688</v>
      </c>
    </row>
    <row r="228">
      <c r="A228" s="1">
        <f>IFERROR(__xludf.DUMMYFUNCTION("""COMPUTED_VALUE"""),44837.66666666667)</f>
        <v>44837.66667</v>
      </c>
      <c r="B228" s="2">
        <f>IFERROR(__xludf.DUMMYFUNCTION("""COMPUTED_VALUE"""),242.4)</f>
        <v>242.4</v>
      </c>
      <c r="C228" s="3">
        <v>255.187255142157</v>
      </c>
    </row>
    <row r="229">
      <c r="A229" s="1">
        <f>IFERROR(__xludf.DUMMYFUNCTION("""COMPUTED_VALUE"""),44838.66666666667)</f>
        <v>44838.66667</v>
      </c>
      <c r="B229" s="2">
        <f>IFERROR(__xludf.DUMMYFUNCTION("""COMPUTED_VALUE"""),249.44)</f>
        <v>249.44</v>
      </c>
      <c r="C229" s="3">
        <v>252.54019314307</v>
      </c>
    </row>
    <row r="230">
      <c r="A230" s="1">
        <f>IFERROR(__xludf.DUMMYFUNCTION("""COMPUTED_VALUE"""),44839.66666666667)</f>
        <v>44839.66667</v>
      </c>
      <c r="B230" s="2">
        <f>IFERROR(__xludf.DUMMYFUNCTION("""COMPUTED_VALUE"""),240.81)</f>
        <v>240.81</v>
      </c>
      <c r="C230" s="3">
        <v>253.539785483182</v>
      </c>
    </row>
    <row r="231">
      <c r="A231" s="1">
        <f>IFERROR(__xludf.DUMMYFUNCTION("""COMPUTED_VALUE"""),44840.66666666667)</f>
        <v>44840.66667</v>
      </c>
      <c r="B231" s="2">
        <f>IFERROR(__xludf.DUMMYFUNCTION("""COMPUTED_VALUE"""),238.13)</f>
        <v>238.13</v>
      </c>
      <c r="C231" s="3">
        <v>250.396976794749</v>
      </c>
    </row>
    <row r="232">
      <c r="A232" s="1">
        <f>IFERROR(__xludf.DUMMYFUNCTION("""COMPUTED_VALUE"""),44841.66666666667)</f>
        <v>44841.66667</v>
      </c>
      <c r="B232" s="2">
        <f>IFERROR(__xludf.DUMMYFUNCTION("""COMPUTED_VALUE"""),223.07)</f>
        <v>223.07</v>
      </c>
      <c r="C232" s="3">
        <v>247.638271890727</v>
      </c>
    </row>
    <row r="233">
      <c r="A233" s="1">
        <f>IFERROR(__xludf.DUMMYFUNCTION("""COMPUTED_VALUE"""),44844.66666666667)</f>
        <v>44844.66667</v>
      </c>
      <c r="B233" s="2">
        <f>IFERROR(__xludf.DUMMYFUNCTION("""COMPUTED_VALUE"""),222.96)</f>
        <v>222.96</v>
      </c>
      <c r="C233" s="3">
        <v>253.963670617173</v>
      </c>
    </row>
    <row r="234">
      <c r="A234" s="1">
        <f>IFERROR(__xludf.DUMMYFUNCTION("""COMPUTED_VALUE"""),44845.66666666667)</f>
        <v>44845.66667</v>
      </c>
      <c r="B234" s="2">
        <f>IFERROR(__xludf.DUMMYFUNCTION("""COMPUTED_VALUE"""),216.5)</f>
        <v>216.5</v>
      </c>
      <c r="C234" s="3">
        <v>251.316608618087</v>
      </c>
    </row>
    <row r="235">
      <c r="A235" s="1">
        <f>IFERROR(__xludf.DUMMYFUNCTION("""COMPUTED_VALUE"""),44846.66666666667)</f>
        <v>44846.66667</v>
      </c>
      <c r="B235" s="2">
        <f>IFERROR(__xludf.DUMMYFUNCTION("""COMPUTED_VALUE"""),217.24)</f>
        <v>217.24</v>
      </c>
      <c r="C235" s="3">
        <v>252.316200958218</v>
      </c>
    </row>
    <row r="236">
      <c r="A236" s="1">
        <f>IFERROR(__xludf.DUMMYFUNCTION("""COMPUTED_VALUE"""),44847.66666666667)</f>
        <v>44847.66667</v>
      </c>
      <c r="B236" s="2">
        <f>IFERROR(__xludf.DUMMYFUNCTION("""COMPUTED_VALUE"""),221.72)</f>
        <v>221.72</v>
      </c>
      <c r="C236" s="3">
        <v>249.173392269777</v>
      </c>
    </row>
    <row r="237">
      <c r="A237" s="1">
        <f>IFERROR(__xludf.DUMMYFUNCTION("""COMPUTED_VALUE"""),44848.66666666667)</f>
        <v>44848.66667</v>
      </c>
      <c r="B237" s="2">
        <f>IFERROR(__xludf.DUMMYFUNCTION("""COMPUTED_VALUE"""),204.99)</f>
        <v>204.99</v>
      </c>
      <c r="C237" s="3">
        <v>246.414687365762</v>
      </c>
    </row>
    <row r="238">
      <c r="A238" s="1">
        <f>IFERROR(__xludf.DUMMYFUNCTION("""COMPUTED_VALUE"""),44851.66666666667)</f>
        <v>44851.66667</v>
      </c>
      <c r="B238" s="2">
        <f>IFERROR(__xludf.DUMMYFUNCTION("""COMPUTED_VALUE"""),219.35)</f>
        <v>219.35</v>
      </c>
      <c r="C238" s="3">
        <v>252.74008609219</v>
      </c>
    </row>
    <row r="239">
      <c r="A239" s="1">
        <f>IFERROR(__xludf.DUMMYFUNCTION("""COMPUTED_VALUE"""),44852.66666666667)</f>
        <v>44852.66667</v>
      </c>
      <c r="B239" s="2">
        <f>IFERROR(__xludf.DUMMYFUNCTION("""COMPUTED_VALUE"""),220.19)</f>
        <v>220.19</v>
      </c>
      <c r="C239" s="3">
        <v>250.093024093123</v>
      </c>
    </row>
    <row r="240">
      <c r="A240" s="1">
        <f>IFERROR(__xludf.DUMMYFUNCTION("""COMPUTED_VALUE"""),44853.66666666667)</f>
        <v>44853.66667</v>
      </c>
      <c r="B240" s="2">
        <f>IFERROR(__xludf.DUMMYFUNCTION("""COMPUTED_VALUE"""),222.04)</f>
        <v>222.04</v>
      </c>
      <c r="C240" s="3">
        <v>251.092616433234</v>
      </c>
    </row>
    <row r="241">
      <c r="A241" s="1">
        <f>IFERROR(__xludf.DUMMYFUNCTION("""COMPUTED_VALUE"""),44854.66666666667)</f>
        <v>44854.66667</v>
      </c>
      <c r="B241" s="2">
        <f>IFERROR(__xludf.DUMMYFUNCTION("""COMPUTED_VALUE"""),207.28)</f>
        <v>207.28</v>
      </c>
      <c r="C241" s="3">
        <v>247.949807744798</v>
      </c>
    </row>
    <row r="242">
      <c r="A242" s="1">
        <f>IFERROR(__xludf.DUMMYFUNCTION("""COMPUTED_VALUE"""),44855.66666666667)</f>
        <v>44855.66667</v>
      </c>
      <c r="B242" s="2">
        <f>IFERROR(__xludf.DUMMYFUNCTION("""COMPUTED_VALUE"""),214.44)</f>
        <v>214.44</v>
      </c>
      <c r="C242" s="3">
        <v>245.191102840801</v>
      </c>
    </row>
    <row r="243">
      <c r="A243" s="1">
        <f>IFERROR(__xludf.DUMMYFUNCTION("""COMPUTED_VALUE"""),44858.66666666667)</f>
        <v>44858.66667</v>
      </c>
      <c r="B243" s="2">
        <f>IFERROR(__xludf.DUMMYFUNCTION("""COMPUTED_VALUE"""),211.25)</f>
        <v>211.25</v>
      </c>
      <c r="C243" s="3">
        <v>251.516501567207</v>
      </c>
    </row>
    <row r="244">
      <c r="A244" s="1">
        <f>IFERROR(__xludf.DUMMYFUNCTION("""COMPUTED_VALUE"""),44859.66666666667)</f>
        <v>44859.66667</v>
      </c>
      <c r="B244" s="2">
        <f>IFERROR(__xludf.DUMMYFUNCTION("""COMPUTED_VALUE"""),222.42)</f>
        <v>222.42</v>
      </c>
      <c r="C244" s="3">
        <v>248.869439568145</v>
      </c>
    </row>
    <row r="245">
      <c r="A245" s="1">
        <f>IFERROR(__xludf.DUMMYFUNCTION("""COMPUTED_VALUE"""),44860.66666666667)</f>
        <v>44860.66667</v>
      </c>
      <c r="B245" s="2">
        <f>IFERROR(__xludf.DUMMYFUNCTION("""COMPUTED_VALUE"""),224.64)</f>
        <v>224.64</v>
      </c>
      <c r="C245" s="3">
        <v>249.869031908269</v>
      </c>
    </row>
    <row r="246">
      <c r="A246" s="1">
        <f>IFERROR(__xludf.DUMMYFUNCTION("""COMPUTED_VALUE"""),44861.66666666667)</f>
        <v>44861.66667</v>
      </c>
      <c r="B246" s="2">
        <f>IFERROR(__xludf.DUMMYFUNCTION("""COMPUTED_VALUE"""),225.09)</f>
        <v>225.09</v>
      </c>
      <c r="C246" s="3">
        <v>246.726223219852</v>
      </c>
    </row>
    <row r="247">
      <c r="A247" s="1">
        <f>IFERROR(__xludf.DUMMYFUNCTION("""COMPUTED_VALUE"""),44862.66666666667)</f>
        <v>44862.66667</v>
      </c>
      <c r="B247" s="2">
        <f>IFERROR(__xludf.DUMMYFUNCTION("""COMPUTED_VALUE"""),228.52)</f>
        <v>228.52</v>
      </c>
      <c r="C247" s="3">
        <v>243.967518315839</v>
      </c>
    </row>
    <row r="248">
      <c r="A248" s="1">
        <f>IFERROR(__xludf.DUMMYFUNCTION("""COMPUTED_VALUE"""),44865.66666666667)</f>
        <v>44865.66667</v>
      </c>
      <c r="B248" s="2">
        <f>IFERROR(__xludf.DUMMYFUNCTION("""COMPUTED_VALUE"""),227.54)</f>
        <v>227.54</v>
      </c>
      <c r="C248" s="3">
        <v>250.292917042238</v>
      </c>
    </row>
    <row r="249">
      <c r="A249" s="1">
        <f>IFERROR(__xludf.DUMMYFUNCTION("""COMPUTED_VALUE"""),44866.66666666667)</f>
        <v>44866.66667</v>
      </c>
      <c r="B249" s="2">
        <f>IFERROR(__xludf.DUMMYFUNCTION("""COMPUTED_VALUE"""),227.82)</f>
        <v>227.82</v>
      </c>
      <c r="C249" s="3">
        <v>247.645855043175</v>
      </c>
    </row>
    <row r="250">
      <c r="A250" s="1">
        <f>IFERROR(__xludf.DUMMYFUNCTION("""COMPUTED_VALUE"""),44867.66666666667)</f>
        <v>44867.66667</v>
      </c>
      <c r="B250" s="2">
        <f>IFERROR(__xludf.DUMMYFUNCTION("""COMPUTED_VALUE"""),214.98)</f>
        <v>214.98</v>
      </c>
      <c r="C250" s="3">
        <v>248.645447383304</v>
      </c>
    </row>
    <row r="251">
      <c r="A251" s="1">
        <f>IFERROR(__xludf.DUMMYFUNCTION("""COMPUTED_VALUE"""),44868.66666666667)</f>
        <v>44868.66667</v>
      </c>
      <c r="B251" s="2">
        <f>IFERROR(__xludf.DUMMYFUNCTION("""COMPUTED_VALUE"""),215.31)</f>
        <v>215.31</v>
      </c>
      <c r="C251" s="3">
        <v>245.502638694877</v>
      </c>
    </row>
    <row r="252">
      <c r="A252" s="1">
        <f>IFERROR(__xludf.DUMMYFUNCTION("""COMPUTED_VALUE"""),44869.66666666667)</f>
        <v>44869.66667</v>
      </c>
      <c r="B252" s="2">
        <f>IFERROR(__xludf.DUMMYFUNCTION("""COMPUTED_VALUE"""),207.47)</f>
        <v>207.47</v>
      </c>
      <c r="C252" s="3">
        <v>242.743933790877</v>
      </c>
    </row>
    <row r="253">
      <c r="A253" s="1"/>
      <c r="B253" s="2"/>
      <c r="C253" s="3">
        <v>262.642256852385</v>
      </c>
    </row>
    <row r="254">
      <c r="A254" s="1"/>
      <c r="B254" s="2"/>
      <c r="C254" s="3">
        <v>262.467466554156</v>
      </c>
    </row>
    <row r="255">
      <c r="A255" s="1"/>
      <c r="B255" s="2"/>
      <c r="C255" s="3">
        <v>249.069332517304</v>
      </c>
    </row>
    <row r="256">
      <c r="A256" s="1"/>
      <c r="B256" s="2"/>
      <c r="C256" s="3">
        <v>246.422270518197</v>
      </c>
    </row>
    <row r="257">
      <c r="A257" s="1"/>
      <c r="B257" s="2"/>
      <c r="C257" s="3">
        <v>247.42186285833</v>
      </c>
    </row>
    <row r="258">
      <c r="A258" s="1"/>
      <c r="B258" s="2"/>
      <c r="C258" s="3">
        <v>244.279054169901</v>
      </c>
    </row>
    <row r="259">
      <c r="A259" s="1"/>
      <c r="B259" s="2"/>
      <c r="C259" s="3">
        <v>241.520349265913</v>
      </c>
    </row>
    <row r="260">
      <c r="A260" s="1"/>
      <c r="B260" s="2"/>
      <c r="C260" s="3">
        <v>261.418672327364</v>
      </c>
    </row>
    <row r="261">
      <c r="A261" s="1"/>
      <c r="B261" s="2"/>
      <c r="C261" s="3">
        <v>261.243882029168</v>
      </c>
    </row>
    <row r="262">
      <c r="A262" s="1"/>
      <c r="B262" s="2"/>
      <c r="C262" s="3">
        <v>247.845747992321</v>
      </c>
    </row>
    <row r="263">
      <c r="A263" s="1"/>
      <c r="B263" s="2"/>
      <c r="C263" s="3">
        <v>245.198685993232</v>
      </c>
    </row>
    <row r="264">
      <c r="A264" s="1"/>
      <c r="B264" s="2"/>
      <c r="C264" s="3">
        <v>246.198278333356</v>
      </c>
    </row>
    <row r="265">
      <c r="A265" s="1"/>
      <c r="B265" s="2"/>
      <c r="C265" s="3">
        <v>243.055469644922</v>
      </c>
    </row>
    <row r="266">
      <c r="A266" s="1"/>
      <c r="B266" s="2"/>
      <c r="C266" s="3">
        <v>240.296764740906</v>
      </c>
    </row>
    <row r="267">
      <c r="A267" s="1"/>
      <c r="B267" s="2"/>
      <c r="C267" s="3">
        <v>260.19508780241</v>
      </c>
    </row>
    <row r="268">
      <c r="A268" s="1"/>
      <c r="B268" s="2"/>
      <c r="C268" s="3">
        <v>260.020297504205</v>
      </c>
    </row>
    <row r="269">
      <c r="A269" s="1"/>
      <c r="B269" s="2"/>
      <c r="C269" s="3">
        <v>246.622163467337</v>
      </c>
    </row>
    <row r="270">
      <c r="A270" s="1"/>
      <c r="B270" s="2"/>
      <c r="C270" s="3">
        <v>243.975101468268</v>
      </c>
    </row>
    <row r="271">
      <c r="A271" s="1"/>
      <c r="B271" s="2"/>
      <c r="C271" s="3">
        <v>244.974693808387</v>
      </c>
    </row>
    <row r="272">
      <c r="A272" s="1"/>
      <c r="B272" s="2"/>
      <c r="C272" s="3">
        <v>241.831885119942</v>
      </c>
    </row>
    <row r="273">
      <c r="A273" s="1"/>
      <c r="B273" s="2"/>
      <c r="C273" s="3">
        <v>239.073180215941</v>
      </c>
    </row>
    <row r="274">
      <c r="A274" s="1"/>
      <c r="B274" s="2"/>
      <c r="C274" s="3">
        <v>258.971503277448</v>
      </c>
    </row>
    <row r="275">
      <c r="A275" s="1"/>
      <c r="B275" s="2"/>
      <c r="C275" s="3">
        <v>258.796712979217</v>
      </c>
    </row>
    <row r="276">
      <c r="A276" s="1"/>
      <c r="B276" s="2"/>
      <c r="C276" s="3">
        <v>245.398578942418</v>
      </c>
    </row>
    <row r="277">
      <c r="A277" s="1"/>
      <c r="B277" s="2"/>
      <c r="C277" s="3">
        <v>242.751516943303</v>
      </c>
    </row>
    <row r="278">
      <c r="A278" s="1"/>
      <c r="B278" s="2"/>
      <c r="C278" s="3">
        <v>243.751109283423</v>
      </c>
    </row>
    <row r="279">
      <c r="A279" s="1"/>
      <c r="B279" s="2"/>
      <c r="C279" s="3">
        <v>240.608300594971</v>
      </c>
    </row>
    <row r="280">
      <c r="A280" s="1"/>
      <c r="B280" s="2"/>
      <c r="C280" s="3">
        <v>237.84959569098</v>
      </c>
    </row>
    <row r="281">
      <c r="A281" s="1"/>
      <c r="B281" s="2"/>
      <c r="C281" s="3">
        <v>257.747918752485</v>
      </c>
    </row>
    <row r="282">
      <c r="A282" s="1"/>
      <c r="B282" s="2"/>
      <c r="C282" s="3">
        <v>257.573128454282</v>
      </c>
    </row>
    <row r="283">
      <c r="A283" s="1"/>
      <c r="B283" s="2"/>
      <c r="C283" s="2"/>
    </row>
    <row r="284">
      <c r="A284" s="1"/>
      <c r="B284" s="2"/>
      <c r="C284" s="2"/>
    </row>
    <row r="285">
      <c r="A285" s="1"/>
      <c r="B285" s="2"/>
      <c r="C285" s="2"/>
    </row>
    <row r="286">
      <c r="A286" s="1"/>
      <c r="B286" s="2"/>
      <c r="C286" s="2"/>
    </row>
    <row r="287">
      <c r="A287" s="1"/>
      <c r="B287" s="2"/>
      <c r="C287" s="2"/>
    </row>
    <row r="288">
      <c r="A288" s="1"/>
      <c r="B288" s="2"/>
      <c r="C288" s="2"/>
    </row>
    <row r="289">
      <c r="A289" s="1"/>
      <c r="B289" s="2"/>
      <c r="C289" s="2"/>
    </row>
    <row r="290">
      <c r="A290" s="1"/>
      <c r="B290" s="2"/>
      <c r="C290" s="2"/>
    </row>
    <row r="291">
      <c r="A291" s="1"/>
      <c r="B291" s="2"/>
      <c r="C291" s="2"/>
    </row>
    <row r="292">
      <c r="A292" s="1"/>
      <c r="B292" s="2"/>
      <c r="C292" s="2"/>
    </row>
    <row r="293">
      <c r="A293" s="1"/>
      <c r="B293" s="2"/>
      <c r="C293" s="2"/>
    </row>
    <row r="294">
      <c r="A294" s="1"/>
      <c r="B294" s="2"/>
      <c r="C294" s="2"/>
    </row>
    <row r="295">
      <c r="A295" s="1"/>
      <c r="B295" s="2"/>
      <c r="C295" s="2"/>
    </row>
    <row r="296">
      <c r="A296" s="1"/>
      <c r="B296" s="2"/>
      <c r="C296" s="2"/>
    </row>
    <row r="297">
      <c r="A297" s="1"/>
      <c r="B297" s="2"/>
      <c r="C297" s="2"/>
    </row>
    <row r="298">
      <c r="A298" s="1"/>
      <c r="B298" s="2"/>
      <c r="C298" s="2"/>
    </row>
    <row r="299">
      <c r="A299" s="1"/>
      <c r="B299" s="2"/>
      <c r="C299" s="2"/>
    </row>
    <row r="300">
      <c r="A300" s="1"/>
      <c r="B300" s="2"/>
      <c r="C300" s="2"/>
    </row>
    <row r="301">
      <c r="A301" s="1"/>
      <c r="B301" s="2"/>
      <c r="C301" s="2"/>
    </row>
    <row r="302">
      <c r="A302" s="1"/>
      <c r="B302" s="2"/>
      <c r="C302" s="2"/>
    </row>
    <row r="303">
      <c r="A303" s="1"/>
      <c r="B303" s="2"/>
      <c r="C303" s="2"/>
    </row>
    <row r="304">
      <c r="A304" s="1"/>
      <c r="B304" s="2"/>
      <c r="C304" s="2"/>
    </row>
    <row r="305">
      <c r="A305" s="1"/>
      <c r="B305" s="2"/>
      <c r="C305" s="2"/>
    </row>
    <row r="306">
      <c r="A306" s="1"/>
      <c r="B306" s="2"/>
      <c r="C306" s="2"/>
    </row>
    <row r="307">
      <c r="A307" s="1"/>
      <c r="B307" s="2"/>
      <c r="C307" s="2"/>
    </row>
    <row r="308">
      <c r="A308" s="1"/>
      <c r="B308" s="2"/>
      <c r="C308" s="2"/>
    </row>
    <row r="309">
      <c r="A309" s="1"/>
      <c r="B309" s="2"/>
      <c r="C309" s="2"/>
    </row>
    <row r="310">
      <c r="A310" s="1"/>
      <c r="B310" s="2"/>
      <c r="C310" s="2"/>
    </row>
    <row r="311">
      <c r="A311" s="1"/>
      <c r="B311" s="2"/>
      <c r="C311" s="2"/>
    </row>
    <row r="312">
      <c r="A312" s="1"/>
      <c r="B312" s="2"/>
      <c r="C312" s="2"/>
    </row>
    <row r="313">
      <c r="A313" s="1"/>
      <c r="B313" s="2"/>
      <c r="C313" s="2"/>
    </row>
    <row r="314">
      <c r="A314" s="1"/>
      <c r="B314" s="2"/>
      <c r="C314" s="2"/>
    </row>
    <row r="315">
      <c r="A315" s="1"/>
      <c r="B315" s="2"/>
      <c r="C315" s="2"/>
    </row>
    <row r="316">
      <c r="A316" s="1"/>
      <c r="B316" s="2"/>
      <c r="C316" s="2"/>
    </row>
    <row r="317">
      <c r="A317" s="1"/>
      <c r="B317" s="2"/>
      <c r="C317" s="2"/>
    </row>
    <row r="318">
      <c r="A318" s="1"/>
      <c r="B318" s="2"/>
      <c r="C318" s="2"/>
    </row>
    <row r="319">
      <c r="A319" s="1"/>
      <c r="B319" s="2"/>
      <c r="C319" s="2"/>
    </row>
    <row r="320">
      <c r="A320" s="1"/>
      <c r="B320" s="2"/>
      <c r="C320" s="2"/>
    </row>
    <row r="321">
      <c r="A321" s="1"/>
      <c r="B321" s="2"/>
      <c r="C321" s="2"/>
    </row>
    <row r="322">
      <c r="A322" s="1"/>
      <c r="B322" s="2"/>
      <c r="C322" s="2"/>
    </row>
    <row r="323">
      <c r="A323" s="1"/>
      <c r="B323" s="2"/>
      <c r="C323" s="2"/>
    </row>
    <row r="324">
      <c r="A324" s="1"/>
      <c r="B324" s="2"/>
      <c r="C324" s="2"/>
    </row>
    <row r="325">
      <c r="A325" s="1"/>
      <c r="B325" s="2"/>
      <c r="C325" s="2"/>
    </row>
    <row r="326">
      <c r="A326" s="1"/>
      <c r="B326" s="2"/>
      <c r="C326" s="2"/>
    </row>
    <row r="327">
      <c r="A327" s="1"/>
      <c r="B327" s="2"/>
      <c r="C327" s="2"/>
    </row>
    <row r="328">
      <c r="A328" s="1"/>
      <c r="B328" s="2"/>
      <c r="C328" s="2"/>
    </row>
    <row r="329">
      <c r="A329" s="1"/>
      <c r="B329" s="2"/>
      <c r="C329" s="2"/>
    </row>
    <row r="330">
      <c r="A330" s="1"/>
      <c r="B330" s="2"/>
      <c r="C330" s="2"/>
    </row>
    <row r="331">
      <c r="A331" s="1"/>
      <c r="B331" s="2"/>
      <c r="C331" s="2"/>
    </row>
    <row r="332">
      <c r="A332" s="1"/>
      <c r="B332" s="2"/>
      <c r="C332" s="2"/>
    </row>
    <row r="333">
      <c r="A333" s="1"/>
      <c r="B333" s="2"/>
      <c r="C333" s="2"/>
    </row>
    <row r="334">
      <c r="A334" s="1"/>
      <c r="B334" s="2"/>
      <c r="C334" s="2"/>
    </row>
    <row r="335">
      <c r="A335" s="1"/>
      <c r="B335" s="2"/>
      <c r="C335" s="2"/>
    </row>
    <row r="336">
      <c r="A336" s="1"/>
      <c r="B336" s="2"/>
      <c r="C336" s="2"/>
    </row>
    <row r="337">
      <c r="A337" s="1"/>
      <c r="B337" s="2"/>
      <c r="C337" s="2"/>
    </row>
    <row r="338">
      <c r="A338" s="1"/>
      <c r="B338" s="2"/>
      <c r="C338" s="2"/>
    </row>
    <row r="339">
      <c r="A339" s="1"/>
      <c r="B339" s="2"/>
      <c r="C339" s="2"/>
    </row>
    <row r="340">
      <c r="A340" s="1"/>
      <c r="B340" s="2"/>
      <c r="C340" s="2"/>
    </row>
    <row r="341">
      <c r="A341" s="1"/>
      <c r="B341" s="2"/>
      <c r="C341" s="2"/>
    </row>
    <row r="342">
      <c r="A342" s="1"/>
      <c r="B342" s="2"/>
      <c r="C342" s="2"/>
    </row>
    <row r="343">
      <c r="A343" s="1"/>
      <c r="B343" s="2"/>
      <c r="C343" s="2"/>
    </row>
    <row r="344">
      <c r="A344" s="1"/>
      <c r="B344" s="2"/>
      <c r="C344" s="2"/>
    </row>
    <row r="345">
      <c r="A345" s="1"/>
      <c r="B345" s="2"/>
      <c r="C345" s="2"/>
    </row>
    <row r="346">
      <c r="A346" s="1"/>
      <c r="B346" s="2"/>
      <c r="C346" s="2"/>
    </row>
    <row r="347">
      <c r="A347" s="1"/>
      <c r="B347" s="2"/>
      <c r="C347" s="2"/>
    </row>
    <row r="348">
      <c r="A348" s="1"/>
      <c r="B348" s="2"/>
      <c r="C348" s="2"/>
    </row>
    <row r="349">
      <c r="A349" s="1"/>
      <c r="B349" s="2"/>
      <c r="C349" s="2"/>
    </row>
    <row r="350">
      <c r="A350" s="1"/>
      <c r="B350" s="2"/>
      <c r="C350" s="2"/>
    </row>
    <row r="351">
      <c r="A351" s="1"/>
      <c r="B351" s="2"/>
      <c r="C351" s="2"/>
    </row>
    <row r="352">
      <c r="A352" s="1"/>
      <c r="B352" s="2"/>
      <c r="C352" s="2"/>
    </row>
    <row r="353">
      <c r="A353" s="1"/>
      <c r="B353" s="2"/>
      <c r="C353" s="2"/>
    </row>
    <row r="354">
      <c r="A354" s="1"/>
      <c r="B354" s="2"/>
      <c r="C354" s="2"/>
    </row>
    <row r="355">
      <c r="A355" s="1"/>
      <c r="B355" s="2"/>
      <c r="C355" s="2"/>
    </row>
    <row r="356">
      <c r="A356" s="1"/>
      <c r="B356" s="2"/>
      <c r="C356" s="2"/>
    </row>
    <row r="357">
      <c r="A357" s="1"/>
      <c r="B357" s="2"/>
      <c r="C357" s="2"/>
    </row>
    <row r="358">
      <c r="A358" s="1"/>
      <c r="B358" s="2"/>
      <c r="C358" s="2"/>
    </row>
    <row r="359">
      <c r="A359" s="1"/>
      <c r="B359" s="2"/>
      <c r="C359" s="2"/>
    </row>
    <row r="360">
      <c r="A360" s="1"/>
      <c r="B360" s="2"/>
      <c r="C360" s="2"/>
    </row>
    <row r="361">
      <c r="A361" s="1"/>
      <c r="B361" s="2"/>
      <c r="C361" s="2"/>
    </row>
    <row r="362">
      <c r="A362" s="1"/>
      <c r="B362" s="2"/>
      <c r="C362" s="2"/>
    </row>
    <row r="363">
      <c r="A363" s="1"/>
      <c r="B363" s="2"/>
      <c r="C363" s="2"/>
    </row>
    <row r="364">
      <c r="A364" s="1"/>
      <c r="B364" s="2"/>
      <c r="C364" s="2"/>
    </row>
    <row r="365">
      <c r="A365" s="1"/>
      <c r="B365" s="2"/>
      <c r="C365" s="2"/>
    </row>
    <row r="366">
      <c r="A366" s="1"/>
      <c r="B366" s="2"/>
      <c r="C366" s="2"/>
    </row>
    <row r="367">
      <c r="A367" s="1"/>
      <c r="B367" s="2"/>
      <c r="C367" s="2"/>
    </row>
    <row r="368">
      <c r="A368" s="1"/>
      <c r="B368" s="2"/>
      <c r="C368" s="2"/>
    </row>
    <row r="369">
      <c r="A369" s="1"/>
      <c r="B369" s="2"/>
      <c r="C369" s="2"/>
    </row>
    <row r="370">
      <c r="A370" s="1"/>
      <c r="B370" s="2"/>
      <c r="C370" s="2"/>
    </row>
    <row r="371">
      <c r="A371" s="1"/>
      <c r="B371" s="2"/>
      <c r="C371" s="2"/>
    </row>
    <row r="372">
      <c r="A372" s="1"/>
      <c r="B372" s="2"/>
      <c r="C372" s="2"/>
    </row>
    <row r="373">
      <c r="A373" s="1"/>
      <c r="B373" s="2"/>
      <c r="C373" s="2"/>
    </row>
    <row r="374">
      <c r="A374" s="1"/>
      <c r="B374" s="2"/>
      <c r="C374" s="2"/>
    </row>
    <row r="375">
      <c r="A375" s="1"/>
      <c r="B375" s="2"/>
      <c r="C375" s="2"/>
    </row>
    <row r="376">
      <c r="A376" s="1"/>
      <c r="B376" s="2"/>
      <c r="C376" s="2"/>
    </row>
    <row r="377">
      <c r="A377" s="1"/>
      <c r="B377" s="2"/>
      <c r="C377" s="2"/>
    </row>
    <row r="378">
      <c r="A378" s="1"/>
      <c r="B378" s="2"/>
      <c r="C378" s="2"/>
    </row>
    <row r="379">
      <c r="A379" s="1"/>
      <c r="B379" s="2"/>
      <c r="C379" s="2"/>
    </row>
    <row r="380">
      <c r="A380" s="1"/>
      <c r="B380" s="2"/>
      <c r="C380" s="2"/>
    </row>
    <row r="381">
      <c r="A381" s="1"/>
      <c r="B381" s="2"/>
      <c r="C381" s="2"/>
    </row>
    <row r="382">
      <c r="A382" s="1"/>
      <c r="B382" s="2"/>
      <c r="C382" s="2"/>
    </row>
    <row r="383">
      <c r="A383" s="1"/>
      <c r="B383" s="2"/>
      <c r="C383" s="2"/>
    </row>
    <row r="384">
      <c r="A384" s="1"/>
      <c r="B384" s="2"/>
      <c r="C384" s="2"/>
    </row>
    <row r="385">
      <c r="A385" s="1"/>
      <c r="B385" s="2"/>
      <c r="C385" s="2"/>
    </row>
    <row r="386">
      <c r="A386" s="1"/>
      <c r="B386" s="2"/>
      <c r="C386" s="2"/>
    </row>
    <row r="387">
      <c r="A387" s="1"/>
      <c r="B387" s="2"/>
      <c r="C387" s="2"/>
    </row>
    <row r="388">
      <c r="A388" s="1"/>
      <c r="B388" s="2"/>
      <c r="C388" s="2"/>
    </row>
    <row r="389">
      <c r="A389" s="1"/>
      <c r="B389" s="2"/>
      <c r="C389" s="2"/>
    </row>
    <row r="390">
      <c r="A390" s="1"/>
      <c r="B390" s="2"/>
      <c r="C390" s="2"/>
    </row>
    <row r="391">
      <c r="A391" s="1"/>
      <c r="B391" s="2"/>
      <c r="C391" s="2"/>
    </row>
    <row r="392">
      <c r="A392" s="1"/>
      <c r="B392" s="2"/>
      <c r="C392" s="2"/>
    </row>
    <row r="393">
      <c r="A393" s="1"/>
      <c r="B393" s="2"/>
      <c r="C393" s="2"/>
    </row>
    <row r="394">
      <c r="A394" s="1"/>
      <c r="B394" s="2"/>
      <c r="C394" s="2"/>
    </row>
    <row r="395">
      <c r="A395" s="1"/>
      <c r="B395" s="2"/>
      <c r="C395" s="2"/>
    </row>
    <row r="396">
      <c r="A396" s="1"/>
      <c r="B396" s="2"/>
      <c r="C396" s="2"/>
    </row>
    <row r="397">
      <c r="A397" s="1"/>
      <c r="B397" s="2"/>
      <c r="C397" s="2"/>
    </row>
    <row r="398">
      <c r="A398" s="1"/>
      <c r="B398" s="2"/>
      <c r="C398" s="2"/>
    </row>
    <row r="399">
      <c r="A399" s="1"/>
      <c r="B399" s="2"/>
      <c r="C399" s="2"/>
    </row>
    <row r="400">
      <c r="A400" s="1"/>
      <c r="B400" s="2"/>
      <c r="C400" s="2"/>
    </row>
    <row r="401">
      <c r="A401" s="1"/>
      <c r="B401" s="2"/>
      <c r="C401" s="2"/>
    </row>
    <row r="402">
      <c r="A402" s="1"/>
      <c r="B402" s="2"/>
      <c r="C402" s="2"/>
    </row>
    <row r="403">
      <c r="A403" s="1"/>
      <c r="B403" s="2"/>
      <c r="C403" s="2"/>
    </row>
    <row r="404">
      <c r="A404" s="1"/>
      <c r="B404" s="2"/>
      <c r="C404" s="2"/>
    </row>
    <row r="405">
      <c r="A405" s="1"/>
      <c r="B405" s="2"/>
      <c r="C405" s="2"/>
    </row>
    <row r="406">
      <c r="A406" s="1"/>
      <c r="B406" s="2"/>
      <c r="C406" s="2"/>
    </row>
    <row r="407">
      <c r="A407" s="1"/>
      <c r="B407" s="2"/>
      <c r="C407" s="2"/>
    </row>
    <row r="408">
      <c r="A408" s="1"/>
      <c r="B408" s="2"/>
      <c r="C408" s="2"/>
    </row>
    <row r="409">
      <c r="A409" s="1"/>
      <c r="B409" s="2"/>
      <c r="C409" s="2"/>
    </row>
    <row r="410">
      <c r="A410" s="1"/>
      <c r="B410" s="2"/>
      <c r="C410" s="2"/>
    </row>
    <row r="411">
      <c r="A411" s="1"/>
      <c r="B411" s="2"/>
      <c r="C411" s="2"/>
    </row>
    <row r="412">
      <c r="A412" s="1"/>
      <c r="B412" s="2"/>
      <c r="C412" s="2"/>
    </row>
    <row r="413">
      <c r="A413" s="1"/>
      <c r="B413" s="2"/>
      <c r="C413" s="2"/>
    </row>
    <row r="414">
      <c r="A414" s="1"/>
      <c r="B414" s="2"/>
      <c r="C414" s="2"/>
    </row>
    <row r="415">
      <c r="A415" s="1"/>
      <c r="B415" s="2"/>
      <c r="C415" s="2"/>
    </row>
    <row r="416">
      <c r="A416" s="1"/>
      <c r="B416" s="2"/>
      <c r="C416" s="2"/>
    </row>
    <row r="417">
      <c r="A417" s="1"/>
      <c r="B417" s="2"/>
      <c r="C417" s="2"/>
    </row>
    <row r="418">
      <c r="A418" s="1"/>
      <c r="B418" s="2"/>
      <c r="C418" s="2"/>
    </row>
    <row r="419">
      <c r="A419" s="1"/>
      <c r="B419" s="2"/>
      <c r="C419" s="2"/>
    </row>
    <row r="420">
      <c r="A420" s="1"/>
      <c r="B420" s="2"/>
      <c r="C420" s="2"/>
    </row>
    <row r="421">
      <c r="A421" s="1"/>
      <c r="B421" s="2"/>
      <c r="C421" s="2"/>
    </row>
    <row r="422">
      <c r="A422" s="1"/>
      <c r="B422" s="2"/>
      <c r="C422" s="2"/>
    </row>
    <row r="423">
      <c r="A423" s="1"/>
      <c r="B423" s="2"/>
      <c r="C423" s="2"/>
    </row>
    <row r="424">
      <c r="A424" s="1"/>
      <c r="B424" s="2"/>
      <c r="C424" s="2"/>
    </row>
    <row r="425">
      <c r="A425" s="1"/>
      <c r="B425" s="2"/>
      <c r="C425" s="2"/>
    </row>
    <row r="426">
      <c r="A426" s="1"/>
      <c r="B426" s="2"/>
      <c r="C426" s="2"/>
    </row>
    <row r="427">
      <c r="A427" s="1"/>
      <c r="B427" s="2"/>
      <c r="C427" s="2"/>
    </row>
    <row r="428">
      <c r="A428" s="1"/>
      <c r="B428" s="2"/>
      <c r="C428" s="2"/>
    </row>
    <row r="429">
      <c r="A429" s="1"/>
      <c r="B429" s="2"/>
      <c r="C429" s="2"/>
    </row>
    <row r="430">
      <c r="A430" s="1"/>
      <c r="B430" s="2"/>
      <c r="C430" s="2"/>
    </row>
    <row r="431">
      <c r="A431" s="1"/>
      <c r="B431" s="2"/>
      <c r="C431" s="2"/>
    </row>
    <row r="432">
      <c r="A432" s="1"/>
      <c r="B432" s="2"/>
      <c r="C432" s="2"/>
    </row>
    <row r="433">
      <c r="A433" s="1"/>
      <c r="B433" s="2"/>
      <c r="C433" s="2"/>
    </row>
    <row r="434">
      <c r="A434" s="1"/>
      <c r="B434" s="2"/>
      <c r="C434" s="2"/>
    </row>
    <row r="435">
      <c r="A435" s="1"/>
      <c r="B435" s="2"/>
      <c r="C435" s="2"/>
    </row>
    <row r="436">
      <c r="A436" s="1"/>
      <c r="B436" s="2"/>
      <c r="C436" s="2"/>
    </row>
    <row r="437">
      <c r="A437" s="1"/>
      <c r="B437" s="2"/>
      <c r="C437" s="2"/>
    </row>
    <row r="438">
      <c r="A438" s="1"/>
      <c r="B438" s="2"/>
      <c r="C438" s="2"/>
    </row>
    <row r="439">
      <c r="A439" s="1"/>
      <c r="B439" s="2"/>
      <c r="C439" s="2"/>
    </row>
    <row r="440">
      <c r="A440" s="1"/>
      <c r="B440" s="2"/>
      <c r="C440" s="2"/>
    </row>
    <row r="441">
      <c r="A441" s="1"/>
      <c r="B441" s="2"/>
      <c r="C441" s="2"/>
    </row>
    <row r="442">
      <c r="A442" s="1"/>
      <c r="B442" s="2"/>
      <c r="C442" s="2"/>
    </row>
    <row r="443">
      <c r="A443" s="1"/>
      <c r="B443" s="2"/>
      <c r="C443" s="2"/>
    </row>
    <row r="444">
      <c r="A444" s="1"/>
      <c r="B444" s="2"/>
      <c r="C444" s="2"/>
    </row>
    <row r="445">
      <c r="A445" s="1"/>
      <c r="B445" s="2"/>
      <c r="C445" s="2"/>
    </row>
    <row r="446">
      <c r="A446" s="1"/>
      <c r="B446" s="2"/>
      <c r="C446" s="2"/>
    </row>
    <row r="447">
      <c r="A447" s="1"/>
      <c r="B447" s="2"/>
      <c r="C447" s="2"/>
    </row>
    <row r="448">
      <c r="A448" s="1"/>
      <c r="B448" s="2"/>
      <c r="C448" s="2"/>
    </row>
    <row r="449">
      <c r="A449" s="1"/>
      <c r="B449" s="2"/>
      <c r="C449" s="2"/>
    </row>
    <row r="450">
      <c r="A450" s="1"/>
      <c r="B450" s="2"/>
      <c r="C450" s="2"/>
    </row>
    <row r="451">
      <c r="A451" s="1"/>
      <c r="B451" s="2"/>
      <c r="C451" s="2"/>
    </row>
    <row r="452">
      <c r="A452" s="1"/>
      <c r="B452" s="2"/>
      <c r="C452" s="2"/>
    </row>
    <row r="453">
      <c r="A453" s="1"/>
      <c r="B453" s="2"/>
      <c r="C453" s="2"/>
    </row>
    <row r="454">
      <c r="A454" s="1"/>
      <c r="B454" s="2"/>
      <c r="C454" s="2"/>
    </row>
    <row r="455">
      <c r="A455" s="1"/>
      <c r="B455" s="2"/>
      <c r="C455" s="2"/>
    </row>
    <row r="456">
      <c r="A456" s="1"/>
      <c r="B456" s="2"/>
      <c r="C456" s="2"/>
    </row>
    <row r="457">
      <c r="A457" s="1"/>
      <c r="B457" s="2"/>
      <c r="C457" s="2"/>
    </row>
    <row r="458">
      <c r="A458" s="1"/>
      <c r="B458" s="2"/>
      <c r="C458" s="2"/>
    </row>
    <row r="459">
      <c r="A459" s="1"/>
      <c r="B459" s="2"/>
      <c r="C459" s="2"/>
    </row>
    <row r="460">
      <c r="A460" s="1"/>
      <c r="B460" s="2"/>
      <c r="C460" s="2"/>
    </row>
    <row r="461">
      <c r="A461" s="1"/>
      <c r="B461" s="2"/>
      <c r="C461" s="2"/>
    </row>
    <row r="462">
      <c r="A462" s="1"/>
      <c r="B462" s="2"/>
      <c r="C462" s="2"/>
    </row>
    <row r="463">
      <c r="A463" s="1"/>
      <c r="B463" s="2"/>
      <c r="C463" s="2"/>
    </row>
    <row r="464">
      <c r="A464" s="1"/>
      <c r="B464" s="2"/>
      <c r="C464" s="2"/>
    </row>
    <row r="465">
      <c r="A465" s="1"/>
      <c r="B465" s="2"/>
      <c r="C465" s="2"/>
    </row>
    <row r="466">
      <c r="A466" s="1"/>
      <c r="B466" s="2"/>
      <c r="C466" s="2"/>
    </row>
    <row r="467">
      <c r="A467" s="1"/>
      <c r="B467" s="2"/>
      <c r="C467" s="2"/>
    </row>
    <row r="468">
      <c r="A468" s="1"/>
      <c r="B468" s="2"/>
      <c r="C468" s="2"/>
    </row>
    <row r="469">
      <c r="A469" s="1"/>
      <c r="B469" s="2"/>
      <c r="C469" s="2"/>
    </row>
    <row r="470">
      <c r="A470" s="1"/>
      <c r="B470" s="2"/>
      <c r="C470" s="2"/>
    </row>
    <row r="471">
      <c r="A471" s="1"/>
      <c r="B471" s="2"/>
      <c r="C471" s="2"/>
    </row>
    <row r="472">
      <c r="A472" s="1"/>
      <c r="B472" s="2"/>
      <c r="C472" s="2"/>
    </row>
    <row r="473">
      <c r="A473" s="1"/>
      <c r="B473" s="2"/>
      <c r="C473" s="2"/>
    </row>
    <row r="474">
      <c r="A474" s="1"/>
      <c r="B474" s="2"/>
      <c r="C474" s="2"/>
    </row>
    <row r="475">
      <c r="A475" s="1"/>
      <c r="B475" s="2"/>
      <c r="C475" s="2"/>
    </row>
    <row r="476">
      <c r="A476" s="1"/>
      <c r="B476" s="2"/>
      <c r="C476" s="2"/>
    </row>
    <row r="477">
      <c r="A477" s="1"/>
      <c r="B477" s="2"/>
      <c r="C477" s="2"/>
    </row>
    <row r="478">
      <c r="A478" s="1"/>
      <c r="B478" s="2"/>
      <c r="C478" s="2"/>
    </row>
    <row r="479">
      <c r="A479" s="1"/>
      <c r="B479" s="2"/>
      <c r="C479" s="2"/>
    </row>
    <row r="480">
      <c r="A480" s="1"/>
      <c r="B480" s="2"/>
      <c r="C480" s="2"/>
    </row>
    <row r="481">
      <c r="A481" s="1"/>
      <c r="B481" s="2"/>
      <c r="C481" s="2"/>
    </row>
    <row r="482">
      <c r="A482" s="1"/>
      <c r="B482" s="2"/>
      <c r="C482" s="2"/>
    </row>
    <row r="483">
      <c r="A483" s="1"/>
      <c r="B483" s="2"/>
      <c r="C483" s="2"/>
    </row>
    <row r="484">
      <c r="A484" s="1"/>
      <c r="B484" s="2"/>
      <c r="C484" s="2"/>
    </row>
    <row r="485">
      <c r="A485" s="1"/>
      <c r="B485" s="2"/>
      <c r="C485" s="2"/>
    </row>
    <row r="486">
      <c r="A486" s="1"/>
      <c r="B486" s="2"/>
      <c r="C486" s="2"/>
    </row>
    <row r="487">
      <c r="A487" s="1"/>
      <c r="B487" s="2"/>
      <c r="C487" s="2"/>
    </row>
    <row r="488">
      <c r="A488" s="1"/>
      <c r="B488" s="2"/>
      <c r="C488" s="2"/>
    </row>
    <row r="489">
      <c r="A489" s="1"/>
      <c r="B489" s="2"/>
      <c r="C489" s="2"/>
    </row>
    <row r="490">
      <c r="A490" s="1"/>
      <c r="B490" s="2"/>
      <c r="C490" s="2"/>
    </row>
    <row r="491">
      <c r="A491" s="1"/>
      <c r="B491" s="2"/>
      <c r="C491" s="2"/>
    </row>
    <row r="492">
      <c r="A492" s="1"/>
      <c r="B492" s="2"/>
      <c r="C492" s="2"/>
    </row>
    <row r="493">
      <c r="A493" s="1"/>
      <c r="B493" s="2"/>
      <c r="C493" s="2"/>
    </row>
    <row r="494">
      <c r="A494" s="1"/>
      <c r="B494" s="2"/>
      <c r="C494" s="2"/>
    </row>
    <row r="495">
      <c r="A495" s="1"/>
      <c r="B495" s="2"/>
      <c r="C495" s="2"/>
    </row>
    <row r="496">
      <c r="A496" s="1"/>
      <c r="B496" s="2"/>
      <c r="C496" s="2"/>
    </row>
    <row r="497">
      <c r="A497" s="1"/>
      <c r="B497" s="2"/>
      <c r="C497" s="2"/>
    </row>
    <row r="498">
      <c r="A498" s="1"/>
      <c r="B498" s="2"/>
      <c r="C498" s="2"/>
    </row>
    <row r="499">
      <c r="A499" s="1"/>
      <c r="B499" s="2"/>
      <c r="C499" s="2"/>
    </row>
    <row r="500">
      <c r="A500" s="1"/>
      <c r="B500" s="2"/>
      <c r="C500" s="2"/>
    </row>
    <row r="501">
      <c r="A501" s="1"/>
      <c r="B501" s="2"/>
      <c r="C501" s="2"/>
    </row>
    <row r="502">
      <c r="A502" s="1"/>
      <c r="B502" s="2"/>
      <c r="C502" s="2"/>
    </row>
    <row r="503">
      <c r="A503" s="1"/>
      <c r="B503" s="2"/>
      <c r="C503" s="2"/>
    </row>
    <row r="504">
      <c r="A504" s="1"/>
      <c r="B504" s="2"/>
      <c r="C504" s="2"/>
    </row>
    <row r="505">
      <c r="A505" s="1"/>
      <c r="B505" s="2"/>
      <c r="C505" s="2"/>
    </row>
    <row r="506">
      <c r="A506" s="1"/>
      <c r="B506" s="2"/>
      <c r="C506" s="2"/>
    </row>
    <row r="507">
      <c r="A507" s="1"/>
      <c r="B507" s="2"/>
      <c r="C507" s="2"/>
    </row>
    <row r="508">
      <c r="A508" s="1"/>
      <c r="B508" s="2"/>
      <c r="C508" s="2"/>
    </row>
    <row r="509">
      <c r="A509" s="1"/>
      <c r="B509" s="2"/>
      <c r="C509" s="2"/>
    </row>
    <row r="510">
      <c r="A510" s="1"/>
      <c r="B510" s="2"/>
      <c r="C510" s="2"/>
    </row>
    <row r="511">
      <c r="A511" s="1"/>
      <c r="B511" s="2"/>
      <c r="C511" s="2"/>
    </row>
    <row r="512">
      <c r="A512" s="1"/>
      <c r="B512" s="2"/>
      <c r="C512" s="2"/>
    </row>
    <row r="513">
      <c r="A513" s="1"/>
      <c r="B513" s="2"/>
      <c r="C513" s="2"/>
    </row>
    <row r="514">
      <c r="A514" s="1"/>
      <c r="B514" s="2"/>
      <c r="C514" s="2"/>
    </row>
    <row r="515">
      <c r="A515" s="1"/>
      <c r="B515" s="2"/>
      <c r="C515" s="2"/>
    </row>
    <row r="516">
      <c r="A516" s="1"/>
      <c r="B516" s="2"/>
      <c r="C516" s="2"/>
    </row>
    <row r="517">
      <c r="A517" s="1"/>
      <c r="B517" s="2"/>
      <c r="C517" s="2"/>
    </row>
    <row r="518">
      <c r="A518" s="1"/>
      <c r="B518" s="2"/>
      <c r="C518" s="2"/>
    </row>
    <row r="519">
      <c r="A519" s="1"/>
      <c r="B519" s="2"/>
      <c r="C519" s="2"/>
    </row>
    <row r="520">
      <c r="A520" s="1"/>
      <c r="B520" s="2"/>
      <c r="C520" s="2"/>
    </row>
    <row r="521">
      <c r="A521" s="1"/>
      <c r="B521" s="2"/>
      <c r="C521" s="2"/>
    </row>
    <row r="522">
      <c r="A522" s="1"/>
      <c r="B522" s="2"/>
      <c r="C522" s="2"/>
    </row>
    <row r="523">
      <c r="A523" s="1"/>
      <c r="B523" s="2"/>
      <c r="C523" s="2"/>
    </row>
    <row r="524">
      <c r="A524" s="1"/>
      <c r="B524" s="2"/>
      <c r="C524" s="2"/>
    </row>
    <row r="525">
      <c r="A525" s="1"/>
      <c r="B525" s="2"/>
      <c r="C525" s="2"/>
    </row>
    <row r="526">
      <c r="A526" s="1"/>
      <c r="B526" s="2"/>
      <c r="C526" s="2"/>
    </row>
    <row r="527">
      <c r="A527" s="1"/>
      <c r="B527" s="2"/>
      <c r="C527" s="2"/>
    </row>
    <row r="528">
      <c r="A528" s="1"/>
      <c r="B528" s="2"/>
      <c r="C528" s="2"/>
    </row>
    <row r="529">
      <c r="A529" s="1"/>
      <c r="B529" s="2"/>
      <c r="C529" s="2"/>
    </row>
    <row r="530">
      <c r="A530" s="1"/>
      <c r="B530" s="2"/>
      <c r="C530" s="2"/>
    </row>
    <row r="531">
      <c r="A531" s="1"/>
      <c r="B531" s="2"/>
      <c r="C531" s="2"/>
    </row>
    <row r="532">
      <c r="A532" s="1"/>
      <c r="B532" s="2"/>
      <c r="C532" s="2"/>
    </row>
    <row r="533">
      <c r="A533" s="1"/>
      <c r="B533" s="2"/>
      <c r="C533" s="2"/>
    </row>
    <row r="534">
      <c r="A534" s="1"/>
      <c r="B534" s="2"/>
      <c r="C534" s="2"/>
    </row>
    <row r="535">
      <c r="A535" s="1"/>
      <c r="B535" s="2"/>
      <c r="C535" s="2"/>
    </row>
    <row r="536">
      <c r="A536" s="1"/>
      <c r="B536" s="2"/>
      <c r="C536" s="2"/>
    </row>
    <row r="537">
      <c r="A537" s="1"/>
      <c r="B537" s="2"/>
      <c r="C537" s="2"/>
    </row>
    <row r="538">
      <c r="A538" s="1"/>
      <c r="B538" s="2"/>
      <c r="C538" s="2"/>
    </row>
    <row r="539">
      <c r="A539" s="1"/>
      <c r="B539" s="2"/>
      <c r="C539" s="2"/>
    </row>
    <row r="540">
      <c r="A540" s="1"/>
      <c r="B540" s="2"/>
      <c r="C540" s="2"/>
    </row>
    <row r="541">
      <c r="A541" s="1"/>
      <c r="B541" s="2"/>
      <c r="C541" s="2"/>
    </row>
    <row r="542">
      <c r="A542" s="1"/>
      <c r="B542" s="2"/>
      <c r="C542" s="2"/>
    </row>
    <row r="543">
      <c r="A543" s="1"/>
      <c r="B543" s="2"/>
      <c r="C543" s="2"/>
    </row>
    <row r="544">
      <c r="A544" s="1"/>
      <c r="B544" s="2"/>
      <c r="C544" s="2"/>
    </row>
    <row r="545">
      <c r="A545" s="1"/>
      <c r="B545" s="2"/>
      <c r="C545" s="2"/>
    </row>
    <row r="546">
      <c r="A546" s="1"/>
      <c r="B546" s="2"/>
      <c r="C546" s="2"/>
    </row>
    <row r="547">
      <c r="A547" s="1"/>
      <c r="B547" s="2"/>
      <c r="C547" s="2"/>
    </row>
    <row r="548">
      <c r="A548" s="1"/>
      <c r="B548" s="2"/>
      <c r="C548" s="2"/>
    </row>
    <row r="549">
      <c r="A549" s="1"/>
      <c r="B549" s="2"/>
      <c r="C549" s="2"/>
    </row>
    <row r="550">
      <c r="A550" s="1"/>
      <c r="B550" s="2"/>
      <c r="C550" s="2"/>
    </row>
    <row r="551">
      <c r="A551" s="1"/>
      <c r="B551" s="2"/>
      <c r="C551" s="2"/>
    </row>
    <row r="552">
      <c r="A552" s="1"/>
      <c r="B552" s="2"/>
      <c r="C552" s="2"/>
    </row>
    <row r="553">
      <c r="A553" s="1"/>
      <c r="B553" s="2"/>
      <c r="C553" s="2"/>
    </row>
    <row r="554">
      <c r="A554" s="1"/>
      <c r="B554" s="2"/>
      <c r="C554" s="2"/>
    </row>
    <row r="555">
      <c r="A555" s="1"/>
      <c r="B555" s="2"/>
      <c r="C555" s="2"/>
    </row>
    <row r="556">
      <c r="A556" s="1"/>
      <c r="B556" s="2"/>
      <c r="C556" s="2"/>
    </row>
    <row r="557">
      <c r="A557" s="1"/>
      <c r="B557" s="2"/>
      <c r="C557" s="2"/>
    </row>
    <row r="558">
      <c r="A558" s="1"/>
      <c r="B558" s="2"/>
      <c r="C558" s="2"/>
    </row>
    <row r="559">
      <c r="A559" s="1"/>
      <c r="B559" s="2"/>
      <c r="C559" s="2"/>
    </row>
    <row r="560">
      <c r="A560" s="1"/>
      <c r="B560" s="2"/>
      <c r="C560" s="2"/>
    </row>
    <row r="561">
      <c r="A561" s="1"/>
      <c r="B561" s="2"/>
      <c r="C561" s="2"/>
    </row>
    <row r="562">
      <c r="A562" s="1"/>
      <c r="B562" s="2"/>
      <c r="C562" s="2"/>
    </row>
    <row r="563">
      <c r="A563" s="1"/>
      <c r="B563" s="2"/>
      <c r="C563" s="2"/>
    </row>
    <row r="564">
      <c r="A564" s="1"/>
      <c r="B564" s="2"/>
      <c r="C564" s="2"/>
    </row>
    <row r="565">
      <c r="A565" s="1"/>
      <c r="B565" s="2"/>
      <c r="C565" s="2"/>
    </row>
    <row r="566">
      <c r="A566" s="1"/>
      <c r="B566" s="2"/>
      <c r="C566" s="2"/>
    </row>
    <row r="567">
      <c r="A567" s="1"/>
      <c r="B567" s="2"/>
      <c r="C567" s="2"/>
    </row>
    <row r="568">
      <c r="A568" s="1"/>
      <c r="B568" s="2"/>
      <c r="C568" s="2"/>
    </row>
    <row r="569">
      <c r="A569" s="1"/>
      <c r="B569" s="2"/>
      <c r="C569" s="2"/>
    </row>
    <row r="570">
      <c r="A570" s="1"/>
      <c r="B570" s="2"/>
      <c r="C570" s="2"/>
    </row>
    <row r="571">
      <c r="A571" s="1"/>
      <c r="B571" s="2"/>
      <c r="C571" s="2"/>
    </row>
    <row r="572">
      <c r="A572" s="1"/>
      <c r="B572" s="2"/>
      <c r="C572" s="2"/>
    </row>
    <row r="573">
      <c r="A573" s="1"/>
      <c r="B573" s="2"/>
      <c r="C573" s="2"/>
    </row>
    <row r="574">
      <c r="A574" s="1"/>
      <c r="B574" s="2"/>
      <c r="C574" s="2"/>
    </row>
    <row r="575">
      <c r="A575" s="1"/>
      <c r="B575" s="2"/>
      <c r="C575" s="2"/>
    </row>
    <row r="576">
      <c r="A576" s="1"/>
      <c r="B576" s="2"/>
      <c r="C576" s="2"/>
    </row>
    <row r="577">
      <c r="A577" s="1"/>
      <c r="B577" s="2"/>
      <c r="C577" s="2"/>
    </row>
    <row r="578">
      <c r="A578" s="1"/>
      <c r="B578" s="2"/>
      <c r="C578" s="2"/>
    </row>
    <row r="579">
      <c r="A579" s="1"/>
      <c r="B579" s="2"/>
      <c r="C579" s="2"/>
    </row>
    <row r="580">
      <c r="A580" s="1"/>
      <c r="B580" s="2"/>
      <c r="C580" s="2"/>
    </row>
    <row r="581">
      <c r="A581" s="1"/>
      <c r="B581" s="2"/>
      <c r="C581" s="2"/>
    </row>
    <row r="582">
      <c r="A582" s="1"/>
      <c r="B582" s="2"/>
      <c r="C582" s="2"/>
    </row>
    <row r="583">
      <c r="A583" s="1"/>
      <c r="B583" s="2"/>
      <c r="C583" s="2"/>
    </row>
    <row r="584">
      <c r="A584" s="1"/>
      <c r="B584" s="2"/>
      <c r="C584" s="2"/>
    </row>
    <row r="585">
      <c r="A585" s="1"/>
      <c r="B585" s="2"/>
      <c r="C585" s="2"/>
    </row>
    <row r="586">
      <c r="A586" s="1"/>
      <c r="B586" s="2"/>
      <c r="C586" s="2"/>
    </row>
    <row r="587">
      <c r="A587" s="1"/>
      <c r="B587" s="2"/>
      <c r="C587" s="2"/>
    </row>
    <row r="588">
      <c r="A588" s="1"/>
      <c r="B588" s="2"/>
      <c r="C588" s="2"/>
    </row>
    <row r="589">
      <c r="A589" s="1"/>
      <c r="B589" s="2"/>
      <c r="C589" s="2"/>
    </row>
    <row r="590">
      <c r="A590" s="1"/>
      <c r="B590" s="2"/>
      <c r="C590" s="2"/>
    </row>
    <row r="591">
      <c r="A591" s="1"/>
      <c r="B591" s="2"/>
      <c r="C591" s="2"/>
    </row>
    <row r="592">
      <c r="A592" s="1"/>
      <c r="B592" s="2"/>
      <c r="C592" s="2"/>
    </row>
    <row r="593">
      <c r="A593" s="1"/>
      <c r="B593" s="2"/>
      <c r="C593" s="2"/>
    </row>
    <row r="594">
      <c r="A594" s="1"/>
      <c r="B594" s="2"/>
      <c r="C594" s="2"/>
    </row>
    <row r="595">
      <c r="A595" s="1"/>
      <c r="B595" s="2"/>
      <c r="C595" s="2"/>
    </row>
    <row r="596">
      <c r="A596" s="1"/>
      <c r="B596" s="2"/>
      <c r="C596" s="2"/>
    </row>
    <row r="597">
      <c r="A597" s="1"/>
      <c r="B597" s="2"/>
      <c r="C597" s="2"/>
    </row>
    <row r="598">
      <c r="A598" s="1"/>
      <c r="B598" s="2"/>
      <c r="C598" s="2"/>
    </row>
    <row r="599">
      <c r="A599" s="1"/>
      <c r="B599" s="2"/>
      <c r="C599" s="2"/>
    </row>
    <row r="600">
      <c r="A600" s="1"/>
      <c r="B600" s="2"/>
      <c r="C600" s="2"/>
    </row>
    <row r="601">
      <c r="A601" s="1"/>
      <c r="B601" s="2"/>
      <c r="C601" s="2"/>
    </row>
    <row r="602">
      <c r="A602" s="1"/>
      <c r="B602" s="2"/>
      <c r="C602" s="2"/>
    </row>
    <row r="603">
      <c r="A603" s="1"/>
      <c r="B603" s="2"/>
      <c r="C603" s="2"/>
    </row>
    <row r="604">
      <c r="A604" s="1"/>
      <c r="B604" s="2"/>
      <c r="C604" s="2"/>
    </row>
    <row r="605">
      <c r="A605" s="1"/>
      <c r="B605" s="2"/>
      <c r="C605" s="2"/>
    </row>
    <row r="606">
      <c r="A606" s="1"/>
      <c r="B606" s="2"/>
      <c r="C606" s="2"/>
    </row>
    <row r="607">
      <c r="A607" s="1"/>
      <c r="B607" s="2"/>
      <c r="C607" s="2"/>
    </row>
    <row r="608">
      <c r="A608" s="1"/>
      <c r="B608" s="2"/>
      <c r="C608" s="2"/>
    </row>
    <row r="609">
      <c r="A609" s="1"/>
      <c r="B609" s="2"/>
      <c r="C609" s="2"/>
    </row>
    <row r="610">
      <c r="A610" s="1"/>
      <c r="B610" s="2"/>
      <c r="C610" s="2"/>
    </row>
    <row r="611">
      <c r="A611" s="1"/>
      <c r="B611" s="2"/>
      <c r="C611" s="2"/>
    </row>
    <row r="612">
      <c r="A612" s="1"/>
      <c r="B612" s="2"/>
      <c r="C612" s="2"/>
    </row>
    <row r="613">
      <c r="A613" s="1"/>
      <c r="B613" s="2"/>
      <c r="C613" s="2"/>
    </row>
    <row r="614">
      <c r="A614" s="1"/>
      <c r="B614" s="2"/>
      <c r="C614" s="2"/>
    </row>
    <row r="615">
      <c r="A615" s="1"/>
      <c r="B615" s="2"/>
      <c r="C615" s="2"/>
    </row>
    <row r="616">
      <c r="A616" s="1"/>
      <c r="B616" s="2"/>
      <c r="C616" s="2"/>
    </row>
    <row r="617">
      <c r="A617" s="1"/>
      <c r="B617" s="2"/>
      <c r="C617" s="2"/>
    </row>
    <row r="618">
      <c r="A618" s="1"/>
      <c r="B618" s="2"/>
      <c r="C618" s="2"/>
    </row>
    <row r="619">
      <c r="A619" s="1"/>
      <c r="B619" s="2"/>
      <c r="C619" s="2"/>
    </row>
    <row r="620">
      <c r="A620" s="1"/>
      <c r="B620" s="2"/>
      <c r="C620" s="2"/>
    </row>
    <row r="621">
      <c r="A621" s="1"/>
      <c r="B621" s="2"/>
      <c r="C621" s="2"/>
    </row>
    <row r="622">
      <c r="A622" s="1"/>
      <c r="B622" s="2"/>
      <c r="C622" s="2"/>
    </row>
    <row r="623">
      <c r="A623" s="1"/>
      <c r="B623" s="2"/>
      <c r="C623" s="2"/>
    </row>
    <row r="624">
      <c r="A624" s="1"/>
      <c r="B624" s="2"/>
      <c r="C624" s="2"/>
    </row>
    <row r="625">
      <c r="A625" s="1"/>
      <c r="B625" s="2"/>
      <c r="C625" s="2"/>
    </row>
    <row r="626">
      <c r="A626" s="1"/>
      <c r="B626" s="2"/>
      <c r="C626" s="2"/>
    </row>
    <row r="627">
      <c r="A627" s="1"/>
      <c r="B627" s="2"/>
      <c r="C627" s="2"/>
    </row>
    <row r="628">
      <c r="A628" s="1"/>
      <c r="B628" s="2"/>
      <c r="C628" s="2"/>
    </row>
    <row r="629">
      <c r="A629" s="1"/>
      <c r="B629" s="2"/>
      <c r="C629" s="2"/>
    </row>
    <row r="630">
      <c r="A630" s="1"/>
      <c r="B630" s="2"/>
      <c r="C630" s="2"/>
    </row>
    <row r="631">
      <c r="A631" s="1"/>
      <c r="B631" s="2"/>
      <c r="C631" s="2"/>
    </row>
    <row r="632">
      <c r="A632" s="1"/>
      <c r="B632" s="2"/>
      <c r="C632" s="2"/>
    </row>
    <row r="633">
      <c r="A633" s="1"/>
      <c r="B633" s="2"/>
      <c r="C633" s="2"/>
    </row>
    <row r="634">
      <c r="A634" s="1"/>
      <c r="B634" s="2"/>
      <c r="C634" s="2"/>
    </row>
    <row r="635">
      <c r="A635" s="1"/>
      <c r="B635" s="2"/>
      <c r="C635" s="2"/>
    </row>
    <row r="636">
      <c r="A636" s="1"/>
      <c r="B636" s="2"/>
      <c r="C636" s="2"/>
    </row>
    <row r="637">
      <c r="A637" s="1"/>
      <c r="B637" s="2"/>
      <c r="C637" s="2"/>
    </row>
    <row r="638">
      <c r="A638" s="1"/>
      <c r="B638" s="2"/>
      <c r="C638" s="2"/>
    </row>
    <row r="639">
      <c r="A639" s="1"/>
      <c r="B639" s="2"/>
      <c r="C639" s="2"/>
    </row>
    <row r="640">
      <c r="A640" s="1"/>
      <c r="B640" s="2"/>
      <c r="C640" s="2"/>
    </row>
    <row r="641">
      <c r="A641" s="1"/>
      <c r="B641" s="2"/>
      <c r="C641" s="2"/>
    </row>
    <row r="642">
      <c r="A642" s="1"/>
      <c r="B642" s="2"/>
      <c r="C642" s="2"/>
    </row>
    <row r="643">
      <c r="A643" s="1"/>
      <c r="B643" s="2"/>
      <c r="C643" s="2"/>
    </row>
    <row r="644">
      <c r="A644" s="1"/>
      <c r="B644" s="2"/>
      <c r="C644" s="2"/>
    </row>
    <row r="645">
      <c r="A645" s="1"/>
      <c r="B645" s="2"/>
      <c r="C645" s="2"/>
    </row>
    <row r="646">
      <c r="A646" s="1"/>
      <c r="B646" s="2"/>
      <c r="C646" s="2"/>
    </row>
    <row r="647">
      <c r="A647" s="1"/>
      <c r="B647" s="2"/>
      <c r="C647" s="2"/>
    </row>
    <row r="648">
      <c r="A648" s="1"/>
      <c r="B648" s="2"/>
      <c r="C648" s="2"/>
    </row>
    <row r="649">
      <c r="A649" s="1"/>
      <c r="B649" s="2"/>
      <c r="C649" s="2"/>
    </row>
    <row r="650">
      <c r="A650" s="1"/>
      <c r="B650" s="2"/>
      <c r="C650" s="2"/>
    </row>
    <row r="651">
      <c r="A651" s="1"/>
      <c r="B651" s="2"/>
      <c r="C651" s="2"/>
    </row>
    <row r="652">
      <c r="A652" s="1"/>
      <c r="B652" s="2"/>
      <c r="C652" s="2"/>
    </row>
    <row r="653">
      <c r="A653" s="1"/>
      <c r="B653" s="2"/>
      <c r="C653" s="2"/>
    </row>
    <row r="654">
      <c r="A654" s="1"/>
      <c r="B654" s="2"/>
      <c r="C654" s="2"/>
    </row>
    <row r="655">
      <c r="A655" s="1"/>
      <c r="B655" s="2"/>
      <c r="C655" s="2"/>
    </row>
    <row r="656">
      <c r="A656" s="1"/>
      <c r="B656" s="2"/>
      <c r="C656" s="2"/>
    </row>
    <row r="657">
      <c r="A657" s="1"/>
      <c r="B657" s="2"/>
      <c r="C657" s="2"/>
    </row>
    <row r="658">
      <c r="A658" s="1"/>
      <c r="B658" s="2"/>
      <c r="C658" s="2"/>
    </row>
    <row r="659">
      <c r="A659" s="1"/>
      <c r="B659" s="2"/>
      <c r="C659" s="2"/>
    </row>
    <row r="660">
      <c r="A660" s="1"/>
      <c r="B660" s="2"/>
      <c r="C660" s="2"/>
    </row>
    <row r="661">
      <c r="A661" s="1"/>
      <c r="B661" s="2"/>
      <c r="C661" s="2"/>
    </row>
    <row r="662">
      <c r="A662" s="1"/>
      <c r="B662" s="2"/>
      <c r="C662" s="2"/>
    </row>
    <row r="663">
      <c r="A663" s="1"/>
      <c r="B663" s="2"/>
      <c r="C663" s="2"/>
    </row>
    <row r="664">
      <c r="A664" s="1"/>
      <c r="B664" s="2"/>
      <c r="C664" s="2"/>
    </row>
    <row r="665">
      <c r="A665" s="1"/>
      <c r="B665" s="2"/>
      <c r="C665" s="2"/>
    </row>
    <row r="666">
      <c r="A666" s="1"/>
      <c r="B666" s="2"/>
      <c r="C666" s="2"/>
    </row>
    <row r="667">
      <c r="A667" s="1"/>
      <c r="B667" s="2"/>
      <c r="C667" s="2"/>
    </row>
    <row r="668">
      <c r="A668" s="1"/>
      <c r="B668" s="2"/>
      <c r="C668" s="2"/>
    </row>
    <row r="669">
      <c r="A669" s="1"/>
      <c r="B669" s="2"/>
      <c r="C669" s="2"/>
    </row>
    <row r="670">
      <c r="A670" s="1"/>
      <c r="B670" s="2"/>
      <c r="C670" s="2"/>
    </row>
    <row r="671">
      <c r="A671" s="1"/>
      <c r="B671" s="2"/>
      <c r="C671" s="2"/>
    </row>
    <row r="672">
      <c r="A672" s="1"/>
      <c r="B672" s="2"/>
      <c r="C672" s="2"/>
    </row>
    <row r="673">
      <c r="A673" s="1"/>
      <c r="B673" s="2"/>
      <c r="C673" s="2"/>
    </row>
    <row r="674">
      <c r="A674" s="1"/>
      <c r="B674" s="2"/>
      <c r="C674" s="2"/>
    </row>
    <row r="675">
      <c r="A675" s="1"/>
      <c r="B675" s="2"/>
      <c r="C675" s="2"/>
    </row>
    <row r="676">
      <c r="A676" s="1"/>
      <c r="B676" s="2"/>
      <c r="C676" s="2"/>
    </row>
    <row r="677">
      <c r="A677" s="1"/>
      <c r="B677" s="2"/>
      <c r="C677" s="2"/>
    </row>
    <row r="678">
      <c r="A678" s="1"/>
      <c r="B678" s="2"/>
      <c r="C678" s="2"/>
    </row>
    <row r="679">
      <c r="A679" s="1"/>
      <c r="B679" s="2"/>
      <c r="C679" s="2"/>
    </row>
    <row r="680">
      <c r="A680" s="1"/>
      <c r="B680" s="2"/>
      <c r="C680" s="2"/>
    </row>
    <row r="681">
      <c r="A681" s="1"/>
      <c r="B681" s="2"/>
      <c r="C681" s="2"/>
    </row>
    <row r="682">
      <c r="A682" s="1"/>
      <c r="B682" s="2"/>
      <c r="C682" s="2"/>
    </row>
    <row r="683">
      <c r="A683" s="1"/>
      <c r="B683" s="2"/>
      <c r="C683" s="2"/>
    </row>
    <row r="684">
      <c r="A684" s="1"/>
      <c r="B684" s="2"/>
      <c r="C684" s="2"/>
    </row>
    <row r="685">
      <c r="A685" s="1"/>
      <c r="B685" s="2"/>
      <c r="C685" s="2"/>
    </row>
    <row r="686">
      <c r="A686" s="1"/>
      <c r="B686" s="2"/>
      <c r="C686" s="2"/>
    </row>
    <row r="687">
      <c r="A687" s="1"/>
      <c r="B687" s="2"/>
      <c r="C687" s="2"/>
    </row>
    <row r="688">
      <c r="A688" s="1"/>
      <c r="B688" s="2"/>
      <c r="C688" s="2"/>
    </row>
    <row r="689">
      <c r="A689" s="1"/>
      <c r="B689" s="2"/>
      <c r="C689" s="2"/>
    </row>
    <row r="690">
      <c r="A690" s="1"/>
      <c r="B690" s="2"/>
      <c r="C690" s="2"/>
    </row>
    <row r="691">
      <c r="A691" s="1"/>
      <c r="B691" s="2"/>
      <c r="C691" s="2"/>
    </row>
    <row r="692">
      <c r="A692" s="1"/>
      <c r="B692" s="2"/>
      <c r="C692" s="2"/>
    </row>
    <row r="693">
      <c r="A693" s="1"/>
      <c r="B693" s="2"/>
      <c r="C693" s="2"/>
    </row>
    <row r="694">
      <c r="A694" s="1"/>
      <c r="B694" s="2"/>
      <c r="C694" s="2"/>
    </row>
    <row r="695">
      <c r="A695" s="1"/>
      <c r="B695" s="2"/>
      <c r="C695" s="2"/>
    </row>
    <row r="696">
      <c r="A696" s="1"/>
      <c r="B696" s="2"/>
      <c r="C696" s="2"/>
    </row>
    <row r="697">
      <c r="A697" s="1"/>
      <c r="B697" s="2"/>
      <c r="C697" s="2"/>
    </row>
    <row r="698">
      <c r="A698" s="1"/>
      <c r="B698" s="2"/>
      <c r="C698" s="2"/>
    </row>
    <row r="699">
      <c r="A699" s="1"/>
      <c r="B699" s="2"/>
      <c r="C699" s="2"/>
    </row>
    <row r="700">
      <c r="A700" s="1"/>
      <c r="B700" s="2"/>
      <c r="C700" s="2"/>
    </row>
    <row r="701">
      <c r="A701" s="1"/>
      <c r="B701" s="2"/>
      <c r="C701" s="2"/>
    </row>
    <row r="702">
      <c r="A702" s="1"/>
      <c r="B702" s="2"/>
      <c r="C702" s="2"/>
    </row>
    <row r="703">
      <c r="A703" s="1"/>
      <c r="B703" s="2"/>
      <c r="C703" s="2"/>
    </row>
    <row r="704">
      <c r="A704" s="1"/>
      <c r="B704" s="2"/>
      <c r="C704" s="2"/>
    </row>
    <row r="705">
      <c r="A705" s="1"/>
      <c r="B705" s="2"/>
      <c r="C705" s="2"/>
    </row>
    <row r="706">
      <c r="A706" s="1"/>
      <c r="B706" s="2"/>
      <c r="C706" s="2"/>
    </row>
    <row r="707">
      <c r="A707" s="1"/>
      <c r="B707" s="2"/>
      <c r="C707" s="2"/>
    </row>
    <row r="708">
      <c r="A708" s="1"/>
      <c r="B708" s="2"/>
      <c r="C708" s="2"/>
    </row>
    <row r="709">
      <c r="A709" s="1"/>
      <c r="B709" s="2"/>
      <c r="C709" s="2"/>
    </row>
    <row r="710">
      <c r="A710" s="1"/>
      <c r="B710" s="2"/>
      <c r="C710" s="2"/>
    </row>
    <row r="711">
      <c r="A711" s="1"/>
      <c r="B711" s="2"/>
      <c r="C711" s="2"/>
    </row>
    <row r="712">
      <c r="A712" s="1"/>
      <c r="B712" s="2"/>
      <c r="C712" s="2"/>
    </row>
    <row r="713">
      <c r="A713" s="1"/>
      <c r="B713" s="2"/>
      <c r="C713" s="2"/>
    </row>
    <row r="714">
      <c r="A714" s="1"/>
      <c r="B714" s="2"/>
      <c r="C714" s="2"/>
    </row>
    <row r="715">
      <c r="A715" s="1"/>
      <c r="B715" s="2"/>
      <c r="C715" s="2"/>
    </row>
    <row r="716">
      <c r="A716" s="1"/>
      <c r="B716" s="2"/>
      <c r="C716" s="2"/>
    </row>
    <row r="717">
      <c r="A717" s="1"/>
      <c r="B717" s="2"/>
      <c r="C717" s="2"/>
    </row>
    <row r="718">
      <c r="A718" s="1"/>
      <c r="B718" s="2"/>
      <c r="C718" s="2"/>
    </row>
    <row r="719">
      <c r="A719" s="1"/>
      <c r="B719" s="2"/>
      <c r="C719" s="2"/>
    </row>
    <row r="720">
      <c r="A720" s="1"/>
      <c r="B720" s="2"/>
      <c r="C720" s="2"/>
    </row>
    <row r="721">
      <c r="A721" s="1"/>
      <c r="B721" s="2"/>
      <c r="C721" s="2"/>
    </row>
    <row r="722">
      <c r="A722" s="1"/>
      <c r="B722" s="2"/>
      <c r="C722" s="2"/>
    </row>
    <row r="723">
      <c r="A723" s="1"/>
      <c r="B723" s="2"/>
      <c r="C723" s="2"/>
    </row>
    <row r="724">
      <c r="A724" s="1"/>
      <c r="B724" s="2"/>
      <c r="C724" s="2"/>
    </row>
    <row r="725">
      <c r="A725" s="1"/>
      <c r="B725" s="2"/>
      <c r="C725" s="2"/>
    </row>
    <row r="726">
      <c r="A726" s="1"/>
      <c r="B726" s="2"/>
      <c r="C726" s="2"/>
    </row>
    <row r="727">
      <c r="A727" s="1"/>
      <c r="B727" s="2"/>
      <c r="C727" s="2"/>
    </row>
    <row r="728">
      <c r="A728" s="1"/>
      <c r="B728" s="2"/>
      <c r="C728" s="2"/>
    </row>
    <row r="729">
      <c r="A729" s="1"/>
      <c r="B729" s="2"/>
      <c r="C729" s="2"/>
    </row>
    <row r="730">
      <c r="A730" s="1"/>
      <c r="B730" s="2"/>
      <c r="C730" s="2"/>
    </row>
    <row r="731">
      <c r="A731" s="1"/>
      <c r="B731" s="2"/>
      <c r="C731" s="2"/>
    </row>
    <row r="732">
      <c r="A732" s="1"/>
      <c r="B732" s="2"/>
      <c r="C732" s="2"/>
    </row>
    <row r="733">
      <c r="A733" s="1"/>
      <c r="B733" s="2"/>
      <c r="C733" s="2"/>
    </row>
    <row r="734">
      <c r="A734" s="1"/>
      <c r="B734" s="2"/>
      <c r="C734" s="2"/>
    </row>
    <row r="735">
      <c r="A735" s="1"/>
      <c r="B735" s="2"/>
      <c r="C735" s="2"/>
    </row>
    <row r="736">
      <c r="A736" s="1"/>
      <c r="B736" s="2"/>
      <c r="C736" s="2"/>
    </row>
    <row r="737">
      <c r="A737" s="1"/>
      <c r="B737" s="2"/>
      <c r="C737" s="2"/>
    </row>
    <row r="738">
      <c r="A738" s="1"/>
      <c r="B738" s="2"/>
      <c r="C738" s="2"/>
    </row>
    <row r="739">
      <c r="A739" s="1"/>
      <c r="B739" s="2"/>
      <c r="C739" s="2"/>
    </row>
    <row r="740">
      <c r="A740" s="1"/>
      <c r="B740" s="2"/>
      <c r="C740" s="2"/>
    </row>
    <row r="741">
      <c r="A741" s="1"/>
      <c r="B741" s="2"/>
      <c r="C741" s="2"/>
    </row>
    <row r="742">
      <c r="A742" s="1"/>
      <c r="B742" s="2"/>
      <c r="C742" s="2"/>
    </row>
    <row r="743">
      <c r="A743" s="1"/>
      <c r="B743" s="2"/>
      <c r="C743" s="2"/>
    </row>
    <row r="744">
      <c r="A744" s="1"/>
      <c r="B744" s="2"/>
      <c r="C744" s="2"/>
    </row>
    <row r="745">
      <c r="A745" s="1"/>
      <c r="B745" s="2"/>
      <c r="C745" s="2"/>
    </row>
    <row r="746">
      <c r="A746" s="1"/>
      <c r="B746" s="2"/>
      <c r="C746" s="2"/>
    </row>
    <row r="747">
      <c r="A747" s="1"/>
      <c r="B747" s="2"/>
      <c r="C747" s="2"/>
    </row>
    <row r="748">
      <c r="A748" s="1"/>
      <c r="B748" s="2"/>
      <c r="C748" s="2"/>
    </row>
    <row r="749">
      <c r="A749" s="1"/>
      <c r="B749" s="2"/>
      <c r="C749" s="2"/>
    </row>
    <row r="750">
      <c r="A750" s="1"/>
      <c r="B750" s="2"/>
      <c r="C750" s="2"/>
    </row>
    <row r="751">
      <c r="A751" s="1"/>
      <c r="B751" s="2"/>
      <c r="C751" s="2"/>
    </row>
    <row r="752">
      <c r="A752" s="1"/>
      <c r="B752" s="2"/>
      <c r="C752" s="2"/>
    </row>
    <row r="753">
      <c r="A753" s="1"/>
      <c r="B753" s="2"/>
      <c r="C753" s="2"/>
    </row>
    <row r="754">
      <c r="A754" s="1"/>
      <c r="B754" s="2"/>
      <c r="C754" s="2"/>
    </row>
    <row r="755">
      <c r="A755" s="1"/>
      <c r="B755" s="2"/>
      <c r="C755" s="2"/>
    </row>
    <row r="756">
      <c r="A756" s="1"/>
      <c r="B756" s="2"/>
      <c r="C756" s="2"/>
    </row>
    <row r="757">
      <c r="A757" s="1"/>
      <c r="B757" s="2"/>
      <c r="C757" s="2"/>
    </row>
    <row r="758">
      <c r="A758" s="1"/>
      <c r="B758" s="2"/>
      <c r="C758" s="2"/>
    </row>
    <row r="759">
      <c r="A759" s="1"/>
      <c r="B759" s="2"/>
      <c r="C759" s="2"/>
    </row>
    <row r="760">
      <c r="A760" s="1"/>
      <c r="B760" s="2"/>
      <c r="C760" s="2"/>
    </row>
    <row r="761">
      <c r="A761" s="1"/>
      <c r="B761" s="2"/>
      <c r="C761" s="2"/>
    </row>
    <row r="762">
      <c r="A762" s="1"/>
      <c r="B762" s="2"/>
      <c r="C762" s="2"/>
    </row>
    <row r="763">
      <c r="A763" s="1"/>
      <c r="B763" s="2"/>
      <c r="C763" s="2"/>
    </row>
    <row r="764">
      <c r="A764" s="1"/>
      <c r="B764" s="2"/>
      <c r="C764" s="2"/>
    </row>
    <row r="765">
      <c r="A765" s="1"/>
      <c r="B765" s="2"/>
      <c r="C765" s="2"/>
    </row>
    <row r="766">
      <c r="A766" s="1"/>
      <c r="B766" s="2"/>
      <c r="C766" s="2"/>
    </row>
    <row r="767">
      <c r="A767" s="1"/>
      <c r="B767" s="2"/>
      <c r="C767" s="2"/>
    </row>
    <row r="768">
      <c r="A768" s="1"/>
      <c r="B768" s="2"/>
      <c r="C768" s="2"/>
    </row>
    <row r="769">
      <c r="A769" s="1"/>
      <c r="B769" s="2"/>
      <c r="C769" s="2"/>
    </row>
    <row r="770">
      <c r="A770" s="1"/>
      <c r="B770" s="2"/>
      <c r="C770" s="2"/>
    </row>
    <row r="771">
      <c r="A771" s="1"/>
      <c r="B771" s="2"/>
      <c r="C771" s="2"/>
    </row>
    <row r="772">
      <c r="A772" s="1"/>
      <c r="B772" s="2"/>
      <c r="C772" s="2"/>
    </row>
    <row r="773">
      <c r="A773" s="1"/>
      <c r="B773" s="2"/>
      <c r="C773" s="2"/>
    </row>
    <row r="774">
      <c r="A774" s="1"/>
      <c r="B774" s="2"/>
      <c r="C774" s="2"/>
    </row>
    <row r="775">
      <c r="A775" s="1"/>
      <c r="B775" s="2"/>
      <c r="C775" s="2"/>
    </row>
    <row r="776">
      <c r="A776" s="1"/>
      <c r="B776" s="2"/>
      <c r="C776" s="2"/>
    </row>
    <row r="777">
      <c r="A777" s="1"/>
      <c r="B777" s="2"/>
      <c r="C777" s="2"/>
    </row>
    <row r="778">
      <c r="A778" s="1"/>
      <c r="B778" s="2"/>
      <c r="C778" s="2"/>
    </row>
    <row r="779">
      <c r="A779" s="1"/>
      <c r="B779" s="2"/>
      <c r="C779" s="2"/>
    </row>
    <row r="780">
      <c r="A780" s="1"/>
      <c r="B780" s="2"/>
      <c r="C780" s="2"/>
    </row>
    <row r="781">
      <c r="A781" s="1"/>
      <c r="B781" s="2"/>
      <c r="C781" s="2"/>
    </row>
    <row r="782">
      <c r="A782" s="1"/>
      <c r="B782" s="2"/>
      <c r="C782" s="2"/>
    </row>
    <row r="783">
      <c r="A783" s="1"/>
      <c r="B783" s="2"/>
      <c r="C783" s="2"/>
    </row>
    <row r="784">
      <c r="A784" s="1"/>
      <c r="B784" s="2"/>
      <c r="C784" s="2"/>
    </row>
    <row r="785">
      <c r="A785" s="1"/>
      <c r="B785" s="2"/>
      <c r="C785" s="2"/>
    </row>
    <row r="786">
      <c r="A786" s="1"/>
      <c r="B786" s="2"/>
      <c r="C786" s="2"/>
    </row>
    <row r="787">
      <c r="A787" s="1"/>
      <c r="B787" s="2"/>
      <c r="C787" s="2"/>
    </row>
    <row r="788">
      <c r="A788" s="1"/>
      <c r="B788" s="2"/>
      <c r="C788" s="2"/>
    </row>
    <row r="789">
      <c r="A789" s="1"/>
      <c r="B789" s="2"/>
      <c r="C789" s="2"/>
    </row>
    <row r="790">
      <c r="A790" s="1"/>
      <c r="B790" s="2"/>
      <c r="C790" s="2"/>
    </row>
    <row r="791">
      <c r="A791" s="1"/>
      <c r="B791" s="2"/>
      <c r="C791" s="2"/>
    </row>
    <row r="792">
      <c r="A792" s="1"/>
      <c r="B792" s="2"/>
      <c r="C792" s="2"/>
    </row>
    <row r="793">
      <c r="A793" s="1"/>
      <c r="B793" s="2"/>
      <c r="C793" s="2"/>
    </row>
    <row r="794">
      <c r="A794" s="1"/>
      <c r="B794" s="2"/>
      <c r="C794" s="2"/>
    </row>
    <row r="795">
      <c r="A795" s="1"/>
      <c r="B795" s="2"/>
      <c r="C795" s="2"/>
    </row>
    <row r="796">
      <c r="A796" s="1"/>
      <c r="B796" s="2"/>
      <c r="C796" s="2"/>
    </row>
    <row r="797">
      <c r="A797" s="1"/>
      <c r="B797" s="2"/>
      <c r="C797" s="2"/>
    </row>
    <row r="798">
      <c r="A798" s="1"/>
      <c r="B798" s="2"/>
      <c r="C798" s="2"/>
    </row>
    <row r="799">
      <c r="A799" s="1"/>
      <c r="B799" s="2"/>
      <c r="C799" s="2"/>
    </row>
    <row r="800">
      <c r="A800" s="1"/>
      <c r="B800" s="2"/>
      <c r="C800" s="2"/>
    </row>
    <row r="801">
      <c r="A801" s="1"/>
      <c r="B801" s="2"/>
      <c r="C801" s="2"/>
    </row>
    <row r="802">
      <c r="A802" s="1"/>
      <c r="B802" s="2"/>
      <c r="C802" s="2"/>
    </row>
    <row r="803">
      <c r="A803" s="1"/>
      <c r="B803" s="2"/>
      <c r="C803" s="2"/>
    </row>
    <row r="804">
      <c r="A804" s="1"/>
      <c r="B804" s="2"/>
      <c r="C804" s="2"/>
    </row>
    <row r="805">
      <c r="A805" s="1"/>
      <c r="B805" s="2"/>
      <c r="C805" s="2"/>
    </row>
    <row r="806">
      <c r="A806" s="1"/>
      <c r="B806" s="2"/>
      <c r="C806" s="2"/>
    </row>
    <row r="807">
      <c r="A807" s="1"/>
      <c r="B807" s="2"/>
      <c r="C807" s="2"/>
    </row>
    <row r="808">
      <c r="A808" s="1"/>
      <c r="B808" s="2"/>
      <c r="C808" s="2"/>
    </row>
    <row r="809">
      <c r="A809" s="1"/>
      <c r="B809" s="2"/>
      <c r="C809" s="2"/>
    </row>
    <row r="810">
      <c r="A810" s="1"/>
      <c r="B810" s="2"/>
      <c r="C810" s="2"/>
    </row>
    <row r="811">
      <c r="A811" s="1"/>
      <c r="B811" s="2"/>
      <c r="C811" s="2"/>
    </row>
    <row r="812">
      <c r="A812" s="1"/>
      <c r="B812" s="2"/>
      <c r="C812" s="2"/>
    </row>
    <row r="813">
      <c r="A813" s="1"/>
      <c r="B813" s="2"/>
      <c r="C813" s="2"/>
    </row>
    <row r="814">
      <c r="A814" s="1"/>
      <c r="B814" s="2"/>
      <c r="C814" s="2"/>
    </row>
    <row r="815">
      <c r="A815" s="1"/>
      <c r="B815" s="2"/>
      <c r="C815" s="2"/>
    </row>
    <row r="816">
      <c r="A816" s="1"/>
      <c r="B816" s="2"/>
      <c r="C816" s="2"/>
    </row>
    <row r="817">
      <c r="A817" s="1"/>
      <c r="B817" s="2"/>
      <c r="C817" s="2"/>
    </row>
    <row r="818">
      <c r="A818" s="1"/>
      <c r="B818" s="2"/>
      <c r="C818" s="2"/>
    </row>
    <row r="819">
      <c r="A819" s="1"/>
      <c r="B819" s="2"/>
      <c r="C819" s="2"/>
    </row>
    <row r="820">
      <c r="A820" s="1"/>
      <c r="B820" s="2"/>
      <c r="C820" s="2"/>
    </row>
    <row r="821">
      <c r="A821" s="1"/>
      <c r="B821" s="2"/>
      <c r="C821" s="2"/>
    </row>
    <row r="822">
      <c r="A822" s="1"/>
      <c r="B822" s="2"/>
      <c r="C822" s="2"/>
    </row>
    <row r="823">
      <c r="A823" s="1"/>
      <c r="B823" s="2"/>
      <c r="C823" s="2"/>
    </row>
    <row r="824">
      <c r="A824" s="1"/>
      <c r="B824" s="2"/>
      <c r="C824" s="2"/>
    </row>
    <row r="825">
      <c r="A825" s="1"/>
      <c r="B825" s="2"/>
      <c r="C825" s="2"/>
    </row>
    <row r="826">
      <c r="A826" s="1"/>
      <c r="B826" s="2"/>
      <c r="C826" s="2"/>
    </row>
    <row r="827">
      <c r="A827" s="1"/>
      <c r="B827" s="2"/>
      <c r="C827" s="2"/>
    </row>
    <row r="828">
      <c r="A828" s="1"/>
      <c r="B828" s="2"/>
      <c r="C828" s="2"/>
    </row>
    <row r="829">
      <c r="A829" s="1"/>
      <c r="B829" s="2"/>
      <c r="C829" s="2"/>
    </row>
    <row r="830">
      <c r="A830" s="1"/>
      <c r="B830" s="2"/>
      <c r="C830" s="2"/>
    </row>
    <row r="831">
      <c r="A831" s="1"/>
      <c r="B831" s="2"/>
      <c r="C831" s="2"/>
    </row>
    <row r="832">
      <c r="A832" s="1"/>
      <c r="B832" s="2"/>
      <c r="C832" s="2"/>
    </row>
    <row r="833">
      <c r="A833" s="1"/>
      <c r="B833" s="2"/>
      <c r="C833" s="2"/>
    </row>
    <row r="834">
      <c r="A834" s="1"/>
      <c r="B834" s="2"/>
      <c r="C834" s="2"/>
    </row>
    <row r="835">
      <c r="A835" s="1"/>
      <c r="B835" s="2"/>
      <c r="C835" s="2"/>
    </row>
    <row r="836">
      <c r="A836" s="1"/>
      <c r="B836" s="2"/>
      <c r="C836" s="2"/>
    </row>
    <row r="837">
      <c r="A837" s="1"/>
      <c r="B837" s="2"/>
      <c r="C837" s="2"/>
    </row>
    <row r="838">
      <c r="A838" s="1"/>
      <c r="B838" s="2"/>
      <c r="C838" s="2"/>
    </row>
    <row r="839">
      <c r="A839" s="1"/>
      <c r="B839" s="2"/>
      <c r="C839" s="2"/>
    </row>
    <row r="840">
      <c r="A840" s="1"/>
      <c r="B840" s="2"/>
      <c r="C840" s="2"/>
    </row>
    <row r="841">
      <c r="A841" s="1"/>
      <c r="B841" s="2"/>
      <c r="C841" s="2"/>
    </row>
    <row r="842">
      <c r="A842" s="1"/>
      <c r="B842" s="2"/>
      <c r="C842" s="2"/>
    </row>
    <row r="843">
      <c r="A843" s="1"/>
      <c r="B843" s="2"/>
      <c r="C843" s="2"/>
    </row>
    <row r="844">
      <c r="A844" s="1"/>
      <c r="B844" s="2"/>
      <c r="C844" s="2"/>
    </row>
    <row r="845">
      <c r="A845" s="1"/>
      <c r="B845" s="2"/>
      <c r="C845" s="2"/>
    </row>
    <row r="846">
      <c r="A846" s="1"/>
      <c r="B846" s="2"/>
      <c r="C846" s="2"/>
    </row>
    <row r="847">
      <c r="A847" s="1"/>
      <c r="B847" s="2"/>
      <c r="C847" s="2"/>
    </row>
    <row r="848">
      <c r="A848" s="1"/>
      <c r="B848" s="2"/>
      <c r="C848" s="2"/>
    </row>
    <row r="849">
      <c r="A849" s="1"/>
      <c r="B849" s="2"/>
      <c r="C849" s="2"/>
    </row>
    <row r="850">
      <c r="A850" s="1"/>
      <c r="B850" s="2"/>
      <c r="C850" s="2"/>
    </row>
    <row r="851">
      <c r="A851" s="1"/>
      <c r="B851" s="2"/>
      <c r="C851" s="2"/>
    </row>
    <row r="852">
      <c r="A852" s="1"/>
      <c r="B852" s="2"/>
      <c r="C852" s="2"/>
    </row>
    <row r="853">
      <c r="A853" s="1"/>
      <c r="B853" s="2"/>
      <c r="C853" s="2"/>
    </row>
    <row r="854">
      <c r="A854" s="1"/>
      <c r="B854" s="2"/>
      <c r="C854" s="2"/>
    </row>
    <row r="855">
      <c r="A855" s="1"/>
      <c r="B855" s="2"/>
      <c r="C855" s="2"/>
    </row>
    <row r="856">
      <c r="A856" s="1"/>
      <c r="B856" s="2"/>
      <c r="C856" s="2"/>
    </row>
    <row r="857">
      <c r="A857" s="1"/>
      <c r="B857" s="2"/>
      <c r="C857" s="2"/>
    </row>
    <row r="858">
      <c r="A858" s="1"/>
      <c r="B858" s="2"/>
      <c r="C858" s="2"/>
    </row>
    <row r="859">
      <c r="A859" s="1"/>
      <c r="B859" s="2"/>
      <c r="C859" s="2"/>
    </row>
    <row r="860">
      <c r="A860" s="1"/>
      <c r="B860" s="2"/>
      <c r="C860" s="2"/>
    </row>
    <row r="861">
      <c r="A861" s="1"/>
      <c r="B861" s="2"/>
      <c r="C861" s="2"/>
    </row>
    <row r="862">
      <c r="A862" s="1"/>
      <c r="B862" s="2"/>
      <c r="C862" s="2"/>
    </row>
    <row r="863">
      <c r="A863" s="1"/>
      <c r="B863" s="2"/>
      <c r="C863" s="2"/>
    </row>
    <row r="864">
      <c r="A864" s="1"/>
      <c r="B864" s="2"/>
      <c r="C864" s="2"/>
    </row>
    <row r="865">
      <c r="A865" s="1"/>
      <c r="B865" s="2"/>
      <c r="C865" s="2"/>
    </row>
    <row r="866">
      <c r="A866" s="1"/>
      <c r="B866" s="2"/>
      <c r="C866" s="2"/>
    </row>
    <row r="867">
      <c r="A867" s="1"/>
      <c r="B867" s="2"/>
      <c r="C867" s="2"/>
    </row>
    <row r="868">
      <c r="A868" s="1"/>
      <c r="B868" s="2"/>
      <c r="C868" s="2"/>
    </row>
    <row r="869">
      <c r="A869" s="1"/>
      <c r="B869" s="2"/>
      <c r="C869" s="2"/>
    </row>
    <row r="870">
      <c r="A870" s="1"/>
      <c r="B870" s="2"/>
      <c r="C870" s="2"/>
    </row>
    <row r="871">
      <c r="A871" s="1"/>
      <c r="B871" s="2"/>
      <c r="C871" s="2"/>
    </row>
    <row r="872">
      <c r="A872" s="1"/>
      <c r="B872" s="2"/>
      <c r="C872" s="2"/>
    </row>
    <row r="873">
      <c r="A873" s="1"/>
      <c r="B873" s="2"/>
      <c r="C873" s="2"/>
    </row>
    <row r="874">
      <c r="A874" s="1"/>
      <c r="B874" s="2"/>
      <c r="C874" s="2"/>
    </row>
    <row r="875">
      <c r="A875" s="1"/>
      <c r="B875" s="2"/>
      <c r="C875" s="2"/>
    </row>
    <row r="876">
      <c r="A876" s="1"/>
      <c r="B876" s="2"/>
      <c r="C876" s="2"/>
    </row>
    <row r="877">
      <c r="A877" s="1"/>
      <c r="B877" s="2"/>
      <c r="C877" s="2"/>
    </row>
    <row r="878">
      <c r="A878" s="1"/>
      <c r="B878" s="2"/>
      <c r="C878" s="2"/>
    </row>
    <row r="879">
      <c r="A879" s="1"/>
      <c r="B879" s="2"/>
      <c r="C879" s="2"/>
    </row>
    <row r="880">
      <c r="A880" s="1"/>
      <c r="B880" s="2"/>
      <c r="C880" s="2"/>
    </row>
    <row r="881">
      <c r="A881" s="1"/>
      <c r="B881" s="2"/>
      <c r="C881" s="2"/>
    </row>
    <row r="882">
      <c r="A882" s="1"/>
      <c r="B882" s="2"/>
      <c r="C882" s="2"/>
    </row>
    <row r="883">
      <c r="A883" s="1"/>
      <c r="B883" s="2"/>
      <c r="C883" s="2"/>
    </row>
    <row r="884">
      <c r="A884" s="1"/>
      <c r="B884" s="2"/>
      <c r="C884" s="2"/>
    </row>
    <row r="885">
      <c r="A885" s="1"/>
      <c r="B885" s="2"/>
      <c r="C885" s="2"/>
    </row>
    <row r="886">
      <c r="A886" s="1"/>
      <c r="B886" s="2"/>
      <c r="C886" s="2"/>
    </row>
    <row r="887">
      <c r="A887" s="1"/>
      <c r="B887" s="2"/>
      <c r="C887" s="2"/>
    </row>
    <row r="888">
      <c r="A888" s="1"/>
      <c r="B888" s="2"/>
      <c r="C888" s="2"/>
    </row>
    <row r="889">
      <c r="A889" s="1"/>
      <c r="B889" s="2"/>
      <c r="C889" s="2"/>
    </row>
    <row r="890">
      <c r="A890" s="1"/>
      <c r="B890" s="2"/>
      <c r="C890" s="2"/>
    </row>
    <row r="891">
      <c r="A891" s="1"/>
      <c r="B891" s="2"/>
      <c r="C891" s="2"/>
    </row>
    <row r="892">
      <c r="A892" s="1"/>
      <c r="B892" s="2"/>
      <c r="C892" s="2"/>
    </row>
    <row r="893">
      <c r="A893" s="1"/>
      <c r="B893" s="2"/>
      <c r="C893" s="2"/>
    </row>
    <row r="894">
      <c r="A894" s="1"/>
      <c r="B894" s="2"/>
      <c r="C894" s="2"/>
    </row>
    <row r="895">
      <c r="A895" s="1"/>
      <c r="B895" s="2"/>
      <c r="C895" s="2"/>
    </row>
    <row r="896">
      <c r="A896" s="1"/>
      <c r="B896" s="2"/>
      <c r="C896" s="2"/>
    </row>
    <row r="897">
      <c r="A897" s="1"/>
      <c r="B897" s="2"/>
      <c r="C897" s="2"/>
    </row>
    <row r="898">
      <c r="A898" s="1"/>
      <c r="B898" s="2"/>
      <c r="C898" s="2"/>
    </row>
    <row r="899">
      <c r="A899" s="1"/>
      <c r="B899" s="2"/>
      <c r="C899" s="2"/>
    </row>
    <row r="900">
      <c r="A900" s="1"/>
      <c r="B900" s="2"/>
      <c r="C900" s="2"/>
    </row>
    <row r="901">
      <c r="A901" s="1"/>
      <c r="B901" s="2"/>
      <c r="C901" s="2"/>
    </row>
    <row r="902">
      <c r="A902" s="1"/>
      <c r="B902" s="2"/>
      <c r="C902" s="2"/>
    </row>
    <row r="903">
      <c r="A903" s="1"/>
      <c r="B903" s="2"/>
      <c r="C903" s="2"/>
    </row>
    <row r="904">
      <c r="A904" s="1"/>
      <c r="B904" s="2"/>
      <c r="C904" s="2"/>
    </row>
    <row r="905">
      <c r="A905" s="1"/>
      <c r="B905" s="2"/>
      <c r="C905" s="2"/>
    </row>
    <row r="906">
      <c r="A906" s="1"/>
      <c r="B906" s="2"/>
      <c r="C906" s="2"/>
    </row>
    <row r="907">
      <c r="A907" s="1"/>
      <c r="B907" s="2"/>
      <c r="C907" s="2"/>
    </row>
    <row r="908">
      <c r="A908" s="1"/>
      <c r="B908" s="2"/>
      <c r="C908" s="2"/>
    </row>
    <row r="909">
      <c r="A909" s="1"/>
      <c r="B909" s="2"/>
      <c r="C909" s="2"/>
    </row>
    <row r="910">
      <c r="A910" s="1"/>
      <c r="B910" s="2"/>
      <c r="C910" s="2"/>
    </row>
    <row r="911">
      <c r="A911" s="1"/>
      <c r="B911" s="2"/>
      <c r="C911" s="2"/>
    </row>
    <row r="912">
      <c r="A912" s="1"/>
      <c r="B912" s="2"/>
      <c r="C912" s="2"/>
    </row>
    <row r="913">
      <c r="A913" s="1"/>
      <c r="B913" s="2"/>
      <c r="C913" s="2"/>
    </row>
    <row r="914">
      <c r="A914" s="1"/>
      <c r="B914" s="2"/>
      <c r="C914" s="2"/>
    </row>
    <row r="915">
      <c r="A915" s="1"/>
      <c r="B915" s="2"/>
      <c r="C915" s="2"/>
    </row>
    <row r="916">
      <c r="A916" s="1"/>
      <c r="B916" s="2"/>
      <c r="C916" s="2"/>
    </row>
    <row r="917">
      <c r="A917" s="1"/>
      <c r="B917" s="2"/>
      <c r="C917" s="2"/>
    </row>
    <row r="918">
      <c r="A918" s="1"/>
      <c r="B918" s="2"/>
      <c r="C918" s="2"/>
    </row>
    <row r="919">
      <c r="A919" s="1"/>
      <c r="B919" s="2"/>
      <c r="C919" s="2"/>
    </row>
    <row r="920">
      <c r="A920" s="1"/>
      <c r="B920" s="2"/>
      <c r="C920" s="2"/>
    </row>
    <row r="921">
      <c r="A921" s="1"/>
      <c r="B921" s="2"/>
      <c r="C921" s="2"/>
    </row>
    <row r="922">
      <c r="A922" s="1"/>
      <c r="B922" s="2"/>
      <c r="C922" s="2"/>
    </row>
    <row r="923">
      <c r="A923" s="1"/>
      <c r="B923" s="2"/>
      <c r="C923" s="2"/>
    </row>
    <row r="924">
      <c r="A924" s="1"/>
      <c r="B924" s="2"/>
      <c r="C924" s="2"/>
    </row>
    <row r="925">
      <c r="A925" s="1"/>
      <c r="B925" s="2"/>
      <c r="C925" s="2"/>
    </row>
    <row r="926">
      <c r="A926" s="1"/>
      <c r="B926" s="2"/>
      <c r="C926" s="2"/>
    </row>
    <row r="927">
      <c r="A927" s="1"/>
      <c r="B927" s="2"/>
      <c r="C927" s="2"/>
    </row>
    <row r="928">
      <c r="A928" s="1"/>
      <c r="B928" s="2"/>
      <c r="C928" s="2"/>
    </row>
    <row r="929">
      <c r="A929" s="1"/>
      <c r="B929" s="2"/>
      <c r="C929" s="2"/>
    </row>
    <row r="930">
      <c r="A930" s="1"/>
      <c r="B930" s="2"/>
      <c r="C930" s="2"/>
    </row>
    <row r="931">
      <c r="A931" s="1"/>
      <c r="B931" s="2"/>
      <c r="C931" s="2"/>
    </row>
    <row r="932">
      <c r="A932" s="1"/>
      <c r="B932" s="2"/>
      <c r="C932" s="2"/>
    </row>
    <row r="933">
      <c r="A933" s="1"/>
      <c r="B933" s="2"/>
      <c r="C933" s="2"/>
    </row>
    <row r="934">
      <c r="A934" s="1"/>
      <c r="B934" s="2"/>
      <c r="C934" s="2"/>
    </row>
    <row r="935">
      <c r="A935" s="1"/>
      <c r="B935" s="2"/>
      <c r="C935" s="2"/>
    </row>
    <row r="936">
      <c r="A936" s="1"/>
      <c r="B936" s="2"/>
      <c r="C936" s="2"/>
    </row>
    <row r="937">
      <c r="A937" s="1"/>
      <c r="B937" s="2"/>
      <c r="C937" s="2"/>
    </row>
    <row r="938">
      <c r="A938" s="1"/>
      <c r="B938" s="2"/>
      <c r="C938" s="2"/>
    </row>
    <row r="939">
      <c r="A939" s="1"/>
      <c r="B939" s="2"/>
      <c r="C939" s="2"/>
    </row>
    <row r="940">
      <c r="A940" s="1"/>
      <c r="B940" s="2"/>
      <c r="C940" s="2"/>
    </row>
    <row r="941">
      <c r="A941" s="1"/>
      <c r="B941" s="2"/>
      <c r="C941" s="2"/>
    </row>
    <row r="942">
      <c r="A942" s="1"/>
      <c r="B942" s="2"/>
      <c r="C942" s="2"/>
    </row>
    <row r="943">
      <c r="A943" s="1"/>
      <c r="B943" s="2"/>
      <c r="C943" s="2"/>
    </row>
    <row r="944">
      <c r="A944" s="1"/>
      <c r="B944" s="2"/>
      <c r="C944" s="2"/>
    </row>
    <row r="945">
      <c r="A945" s="1"/>
      <c r="B945" s="2"/>
      <c r="C945" s="2"/>
    </row>
    <row r="946">
      <c r="A946" s="1"/>
      <c r="B946" s="2"/>
      <c r="C946" s="2"/>
    </row>
    <row r="947">
      <c r="A947" s="1"/>
      <c r="B947" s="2"/>
      <c r="C947" s="2"/>
    </row>
    <row r="948">
      <c r="A948" s="1"/>
      <c r="B948" s="2"/>
      <c r="C948" s="2"/>
    </row>
    <row r="949">
      <c r="A949" s="1"/>
      <c r="B949" s="2"/>
      <c r="C949" s="2"/>
    </row>
    <row r="950">
      <c r="A950" s="1"/>
      <c r="B950" s="2"/>
      <c r="C950" s="2"/>
    </row>
    <row r="951">
      <c r="A951" s="1"/>
      <c r="B951" s="2"/>
      <c r="C951" s="2"/>
    </row>
    <row r="952">
      <c r="A952" s="1"/>
      <c r="B952" s="2"/>
      <c r="C952" s="2"/>
    </row>
    <row r="953">
      <c r="A953" s="1"/>
      <c r="B953" s="2"/>
      <c r="C953" s="2"/>
    </row>
    <row r="954">
      <c r="A954" s="1"/>
      <c r="B954" s="2"/>
      <c r="C954" s="2"/>
    </row>
    <row r="955">
      <c r="A955" s="1"/>
      <c r="B955" s="2"/>
      <c r="C955" s="2"/>
    </row>
    <row r="956">
      <c r="A956" s="1"/>
      <c r="B956" s="2"/>
      <c r="C956" s="2"/>
    </row>
    <row r="957">
      <c r="A957" s="1"/>
      <c r="B957" s="2"/>
      <c r="C957" s="2"/>
    </row>
    <row r="958">
      <c r="A958" s="1"/>
      <c r="B958" s="2"/>
      <c r="C958" s="2"/>
    </row>
    <row r="959">
      <c r="A959" s="1"/>
      <c r="B959" s="2"/>
      <c r="C959" s="2"/>
    </row>
    <row r="960">
      <c r="A960" s="1"/>
      <c r="B960" s="2"/>
      <c r="C960" s="2"/>
    </row>
    <row r="961">
      <c r="A961" s="1"/>
      <c r="B961" s="2"/>
      <c r="C961" s="2"/>
    </row>
    <row r="962">
      <c r="A962" s="1"/>
      <c r="B962" s="2"/>
      <c r="C962" s="2"/>
    </row>
    <row r="963">
      <c r="A963" s="1"/>
      <c r="B963" s="2"/>
      <c r="C963" s="2"/>
    </row>
    <row r="964">
      <c r="A964" s="1"/>
      <c r="B964" s="2"/>
      <c r="C964" s="2"/>
    </row>
    <row r="965">
      <c r="A965" s="1"/>
      <c r="B965" s="2"/>
      <c r="C965" s="2"/>
    </row>
    <row r="966">
      <c r="A966" s="1"/>
      <c r="B966" s="2"/>
      <c r="C966" s="2"/>
    </row>
    <row r="967">
      <c r="A967" s="1"/>
      <c r="B967" s="2"/>
      <c r="C967" s="2"/>
    </row>
    <row r="968">
      <c r="A968" s="1"/>
      <c r="B968" s="2"/>
      <c r="C968" s="2"/>
    </row>
    <row r="969">
      <c r="A969" s="1"/>
      <c r="B969" s="2"/>
      <c r="C969" s="2"/>
    </row>
    <row r="970">
      <c r="A970" s="1"/>
      <c r="B970" s="2"/>
      <c r="C970" s="2"/>
    </row>
    <row r="971">
      <c r="A971" s="1"/>
      <c r="B971" s="2"/>
      <c r="C971" s="2"/>
    </row>
    <row r="972">
      <c r="A972" s="1"/>
      <c r="B972" s="2"/>
      <c r="C972" s="2"/>
    </row>
    <row r="973">
      <c r="A973" s="1"/>
      <c r="B973" s="2"/>
      <c r="C973" s="2"/>
    </row>
    <row r="974">
      <c r="A974" s="1"/>
      <c r="B974" s="2"/>
      <c r="C974" s="2"/>
    </row>
    <row r="975">
      <c r="A975" s="1"/>
      <c r="B975" s="2"/>
      <c r="C975" s="2"/>
    </row>
    <row r="976">
      <c r="A976" s="1"/>
      <c r="B976" s="2"/>
      <c r="C976" s="2"/>
    </row>
    <row r="977">
      <c r="A977" s="1"/>
      <c r="B977" s="2"/>
      <c r="C977" s="2"/>
    </row>
    <row r="978">
      <c r="A978" s="1"/>
      <c r="B978" s="2"/>
      <c r="C978" s="2"/>
    </row>
    <row r="979">
      <c r="A979" s="1"/>
      <c r="B979" s="2"/>
      <c r="C979" s="2"/>
    </row>
    <row r="980">
      <c r="A980" s="1"/>
      <c r="B980" s="2"/>
      <c r="C980" s="2"/>
    </row>
    <row r="981">
      <c r="A981" s="1"/>
      <c r="B981" s="2"/>
      <c r="C981" s="2"/>
    </row>
    <row r="982">
      <c r="A982" s="1"/>
      <c r="B982" s="2"/>
      <c r="C982" s="2"/>
    </row>
    <row r="983">
      <c r="A983" s="1"/>
      <c r="B983" s="2"/>
      <c r="C983" s="2"/>
    </row>
    <row r="984">
      <c r="A984" s="1"/>
      <c r="B984" s="2"/>
      <c r="C984" s="2"/>
    </row>
    <row r="985">
      <c r="A985" s="1"/>
      <c r="B985" s="2"/>
      <c r="C985" s="2"/>
    </row>
    <row r="986">
      <c r="A986" s="1"/>
      <c r="B986" s="2"/>
      <c r="C986" s="2"/>
    </row>
    <row r="987">
      <c r="A987" s="1"/>
      <c r="B987" s="2"/>
      <c r="C987" s="2"/>
    </row>
    <row r="988">
      <c r="A988" s="1"/>
      <c r="B988" s="2"/>
      <c r="C988" s="2"/>
    </row>
    <row r="989">
      <c r="A989" s="1"/>
      <c r="B989" s="2"/>
      <c r="C989" s="2"/>
    </row>
    <row r="990">
      <c r="A990" s="1"/>
      <c r="B990" s="2"/>
      <c r="C990" s="2"/>
    </row>
    <row r="991">
      <c r="A991" s="1"/>
      <c r="B991" s="2"/>
      <c r="C991" s="2"/>
    </row>
    <row r="992">
      <c r="A992" s="1"/>
      <c r="B992" s="2"/>
      <c r="C992" s="2"/>
    </row>
    <row r="993">
      <c r="A993" s="1"/>
      <c r="B993" s="2"/>
      <c r="C993" s="2"/>
    </row>
    <row r="994">
      <c r="A994" s="1"/>
      <c r="B994" s="2"/>
      <c r="C994" s="2"/>
    </row>
    <row r="995">
      <c r="A995" s="1"/>
      <c r="B995" s="2"/>
      <c r="C995" s="2"/>
    </row>
    <row r="996">
      <c r="A996" s="1"/>
      <c r="B996" s="2"/>
      <c r="C996" s="2"/>
    </row>
    <row r="997">
      <c r="A997" s="1"/>
      <c r="B997" s="2"/>
      <c r="C997" s="2"/>
    </row>
    <row r="998">
      <c r="A998" s="1"/>
      <c r="B998" s="2"/>
      <c r="C998" s="2"/>
    </row>
    <row r="999">
      <c r="A999" s="1"/>
      <c r="B999" s="2"/>
      <c r="C999" s="2"/>
    </row>
    <row r="1000">
      <c r="A1000" s="1"/>
      <c r="B1000" s="2"/>
      <c r="C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0</v>
      </c>
    </row>
    <row r="2">
      <c r="A2" s="4">
        <v>0.0</v>
      </c>
      <c r="B2" s="5">
        <v>44508.0</v>
      </c>
      <c r="C2" s="4">
        <v>364.226412306178</v>
      </c>
      <c r="D2" s="4">
        <v>319.826667108441</v>
      </c>
      <c r="E2" s="4">
        <v>405.158324390932</v>
      </c>
      <c r="F2" s="4">
        <v>364.226412306178</v>
      </c>
      <c r="G2" s="4">
        <v>364.226412306178</v>
      </c>
      <c r="H2" s="4">
        <v>-1.65154994859772</v>
      </c>
      <c r="I2" s="4">
        <v>-1.65154994859772</v>
      </c>
      <c r="J2" s="4">
        <v>-1.65154994859772</v>
      </c>
      <c r="K2" s="4">
        <v>-1.65154994859772</v>
      </c>
      <c r="L2" s="4">
        <v>-1.65154994859772</v>
      </c>
      <c r="M2" s="4">
        <v>-1.65154994859772</v>
      </c>
      <c r="N2" s="4">
        <v>0.0</v>
      </c>
      <c r="O2" s="4">
        <v>0.0</v>
      </c>
      <c r="P2" s="4">
        <v>0.0</v>
      </c>
      <c r="Q2" s="4">
        <v>362.57486235758</v>
      </c>
    </row>
    <row r="3">
      <c r="A3" s="4">
        <v>1.0</v>
      </c>
      <c r="B3" s="5">
        <v>44509.0</v>
      </c>
      <c r="C3" s="4">
        <v>363.791128134715</v>
      </c>
      <c r="D3" s="4">
        <v>316.020785180498</v>
      </c>
      <c r="E3" s="4">
        <v>397.514326428602</v>
      </c>
      <c r="F3" s="4">
        <v>363.791128134715</v>
      </c>
      <c r="G3" s="4">
        <v>363.791128134715</v>
      </c>
      <c r="H3" s="4">
        <v>-4.123814158381</v>
      </c>
      <c r="I3" s="4">
        <v>-4.123814158381</v>
      </c>
      <c r="J3" s="4">
        <v>-4.123814158381</v>
      </c>
      <c r="K3" s="4">
        <v>-4.123814158381</v>
      </c>
      <c r="L3" s="4">
        <v>-4.123814158381</v>
      </c>
      <c r="M3" s="4">
        <v>-4.123814158381</v>
      </c>
      <c r="N3" s="4">
        <v>0.0</v>
      </c>
      <c r="O3" s="4">
        <v>0.0</v>
      </c>
      <c r="P3" s="4">
        <v>0.0</v>
      </c>
      <c r="Q3" s="4">
        <v>359.667313976334</v>
      </c>
    </row>
    <row r="4">
      <c r="A4" s="4">
        <v>2.0</v>
      </c>
      <c r="B4" s="5">
        <v>44510.0</v>
      </c>
      <c r="C4" s="4">
        <v>363.355843963252</v>
      </c>
      <c r="D4" s="4">
        <v>321.074618450036</v>
      </c>
      <c r="E4" s="4">
        <v>402.282234679285</v>
      </c>
      <c r="F4" s="4">
        <v>363.355843963252</v>
      </c>
      <c r="G4" s="4">
        <v>363.355843963252</v>
      </c>
      <c r="H4" s="4">
        <v>-2.9494240289777</v>
      </c>
      <c r="I4" s="4">
        <v>-2.9494240289777</v>
      </c>
      <c r="J4" s="4">
        <v>-2.9494240289777</v>
      </c>
      <c r="K4" s="4">
        <v>-2.9494240289777</v>
      </c>
      <c r="L4" s="4">
        <v>-2.9494240289777</v>
      </c>
      <c r="M4" s="4">
        <v>-2.9494240289777</v>
      </c>
      <c r="N4" s="4">
        <v>0.0</v>
      </c>
      <c r="O4" s="4">
        <v>0.0</v>
      </c>
      <c r="P4" s="4">
        <v>0.0</v>
      </c>
      <c r="Q4" s="4">
        <v>360.406419934274</v>
      </c>
    </row>
    <row r="5">
      <c r="A5" s="4">
        <v>3.0</v>
      </c>
      <c r="B5" s="5">
        <v>44511.0</v>
      </c>
      <c r="C5" s="4">
        <v>362.920559791789</v>
      </c>
      <c r="D5" s="4">
        <v>312.958234092037</v>
      </c>
      <c r="E5" s="4">
        <v>397.949747826371</v>
      </c>
      <c r="F5" s="4">
        <v>362.920559791789</v>
      </c>
      <c r="G5" s="4">
        <v>362.920559791789</v>
      </c>
      <c r="H5" s="4">
        <v>-5.91743492811624</v>
      </c>
      <c r="I5" s="4">
        <v>-5.91743492811624</v>
      </c>
      <c r="J5" s="4">
        <v>-5.91743492811624</v>
      </c>
      <c r="K5" s="4">
        <v>-5.91743492811624</v>
      </c>
      <c r="L5" s="4">
        <v>-5.91743492811624</v>
      </c>
      <c r="M5" s="4">
        <v>-5.91743492811624</v>
      </c>
      <c r="N5" s="4">
        <v>0.0</v>
      </c>
      <c r="O5" s="4">
        <v>0.0</v>
      </c>
      <c r="P5" s="4">
        <v>0.0</v>
      </c>
      <c r="Q5" s="4">
        <v>357.003124863673</v>
      </c>
    </row>
    <row r="6">
      <c r="A6" s="4">
        <v>4.0</v>
      </c>
      <c r="B6" s="5">
        <v>44512.0</v>
      </c>
      <c r="C6" s="4">
        <v>362.485275620327</v>
      </c>
      <c r="D6" s="4">
        <v>312.828951526732</v>
      </c>
      <c r="E6" s="4">
        <v>395.390406839687</v>
      </c>
      <c r="F6" s="4">
        <v>362.485275620327</v>
      </c>
      <c r="G6" s="4">
        <v>362.485275620327</v>
      </c>
      <c r="H6" s="4">
        <v>-8.50134204285076</v>
      </c>
      <c r="I6" s="4">
        <v>-8.50134204285076</v>
      </c>
      <c r="J6" s="4">
        <v>-8.50134204285076</v>
      </c>
      <c r="K6" s="4">
        <v>-8.50134204285076</v>
      </c>
      <c r="L6" s="4">
        <v>-8.50134204285076</v>
      </c>
      <c r="M6" s="4">
        <v>-8.50134204285076</v>
      </c>
      <c r="N6" s="4">
        <v>0.0</v>
      </c>
      <c r="O6" s="4">
        <v>0.0</v>
      </c>
      <c r="P6" s="4">
        <v>0.0</v>
      </c>
      <c r="Q6" s="4">
        <v>353.983933577476</v>
      </c>
    </row>
    <row r="7">
      <c r="A7" s="4">
        <v>5.0</v>
      </c>
      <c r="B7" s="5">
        <v>44515.0</v>
      </c>
      <c r="C7" s="4">
        <v>361.179423105938</v>
      </c>
      <c r="D7" s="4">
        <v>316.397186181556</v>
      </c>
      <c r="E7" s="4">
        <v>404.005636969005</v>
      </c>
      <c r="F7" s="4">
        <v>361.179423105938</v>
      </c>
      <c r="G7" s="4">
        <v>361.179423105938</v>
      </c>
      <c r="H7" s="4">
        <v>-1.65154994856078</v>
      </c>
      <c r="I7" s="4">
        <v>-1.65154994856078</v>
      </c>
      <c r="J7" s="4">
        <v>-1.65154994856078</v>
      </c>
      <c r="K7" s="4">
        <v>-1.65154994856078</v>
      </c>
      <c r="L7" s="4">
        <v>-1.65154994856078</v>
      </c>
      <c r="M7" s="4">
        <v>-1.65154994856078</v>
      </c>
      <c r="N7" s="4">
        <v>0.0</v>
      </c>
      <c r="O7" s="4">
        <v>0.0</v>
      </c>
      <c r="P7" s="4">
        <v>0.0</v>
      </c>
      <c r="Q7" s="4">
        <v>359.527873157377</v>
      </c>
    </row>
    <row r="8">
      <c r="A8" s="4">
        <v>6.0</v>
      </c>
      <c r="B8" s="5">
        <v>44516.0</v>
      </c>
      <c r="C8" s="4">
        <v>360.744138934475</v>
      </c>
      <c r="D8" s="4">
        <v>312.689171130751</v>
      </c>
      <c r="E8" s="4">
        <v>395.070668104503</v>
      </c>
      <c r="F8" s="4">
        <v>360.744138934475</v>
      </c>
      <c r="G8" s="4">
        <v>360.744138934475</v>
      </c>
      <c r="H8" s="4">
        <v>-4.12381415837469</v>
      </c>
      <c r="I8" s="4">
        <v>-4.12381415837469</v>
      </c>
      <c r="J8" s="4">
        <v>-4.12381415837469</v>
      </c>
      <c r="K8" s="4">
        <v>-4.12381415837469</v>
      </c>
      <c r="L8" s="4">
        <v>-4.12381415837469</v>
      </c>
      <c r="M8" s="4">
        <v>-4.12381415837469</v>
      </c>
      <c r="N8" s="4">
        <v>0.0</v>
      </c>
      <c r="O8" s="4">
        <v>0.0</v>
      </c>
      <c r="P8" s="4">
        <v>0.0</v>
      </c>
      <c r="Q8" s="4">
        <v>356.620324776101</v>
      </c>
    </row>
    <row r="9">
      <c r="A9" s="4">
        <v>7.0</v>
      </c>
      <c r="B9" s="5">
        <v>44517.0</v>
      </c>
      <c r="C9" s="4">
        <v>360.308854763013</v>
      </c>
      <c r="D9" s="4">
        <v>317.508405962425</v>
      </c>
      <c r="E9" s="4">
        <v>398.273101216638</v>
      </c>
      <c r="F9" s="4">
        <v>360.308854763013</v>
      </c>
      <c r="G9" s="4">
        <v>360.308854763013</v>
      </c>
      <c r="H9" s="4">
        <v>-2.94942402898093</v>
      </c>
      <c r="I9" s="4">
        <v>-2.94942402898093</v>
      </c>
      <c r="J9" s="4">
        <v>-2.94942402898093</v>
      </c>
      <c r="K9" s="4">
        <v>-2.94942402898093</v>
      </c>
      <c r="L9" s="4">
        <v>-2.94942402898093</v>
      </c>
      <c r="M9" s="4">
        <v>-2.94942402898093</v>
      </c>
      <c r="N9" s="4">
        <v>0.0</v>
      </c>
      <c r="O9" s="4">
        <v>0.0</v>
      </c>
      <c r="P9" s="4">
        <v>0.0</v>
      </c>
      <c r="Q9" s="4">
        <v>357.359430734032</v>
      </c>
    </row>
    <row r="10">
      <c r="A10" s="4">
        <v>8.0</v>
      </c>
      <c r="B10" s="5">
        <v>44518.0</v>
      </c>
      <c r="C10" s="4">
        <v>359.87357059155</v>
      </c>
      <c r="D10" s="4">
        <v>310.278310667304</v>
      </c>
      <c r="E10" s="4">
        <v>395.418470955841</v>
      </c>
      <c r="F10" s="4">
        <v>359.87357059155</v>
      </c>
      <c r="G10" s="4">
        <v>359.87357059155</v>
      </c>
      <c r="H10" s="4">
        <v>-5.91743492811704</v>
      </c>
      <c r="I10" s="4">
        <v>-5.91743492811704</v>
      </c>
      <c r="J10" s="4">
        <v>-5.91743492811704</v>
      </c>
      <c r="K10" s="4">
        <v>-5.91743492811704</v>
      </c>
      <c r="L10" s="4">
        <v>-5.91743492811704</v>
      </c>
      <c r="M10" s="4">
        <v>-5.91743492811704</v>
      </c>
      <c r="N10" s="4">
        <v>0.0</v>
      </c>
      <c r="O10" s="4">
        <v>0.0</v>
      </c>
      <c r="P10" s="4">
        <v>0.0</v>
      </c>
      <c r="Q10" s="4">
        <v>353.956135663433</v>
      </c>
    </row>
    <row r="11">
      <c r="A11" s="4">
        <v>9.0</v>
      </c>
      <c r="B11" s="5">
        <v>44519.0</v>
      </c>
      <c r="C11" s="4">
        <v>359.438286412864</v>
      </c>
      <c r="D11" s="4">
        <v>308.21157189965</v>
      </c>
      <c r="E11" s="4">
        <v>394.191828480688</v>
      </c>
      <c r="F11" s="4">
        <v>359.438286412864</v>
      </c>
      <c r="G11" s="4">
        <v>359.438286412864</v>
      </c>
      <c r="H11" s="4">
        <v>-8.50134204284415</v>
      </c>
      <c r="I11" s="4">
        <v>-8.50134204284415</v>
      </c>
      <c r="J11" s="4">
        <v>-8.50134204284415</v>
      </c>
      <c r="K11" s="4">
        <v>-8.50134204284415</v>
      </c>
      <c r="L11" s="4">
        <v>-8.50134204284415</v>
      </c>
      <c r="M11" s="4">
        <v>-8.50134204284415</v>
      </c>
      <c r="N11" s="4">
        <v>0.0</v>
      </c>
      <c r="O11" s="4">
        <v>0.0</v>
      </c>
      <c r="P11" s="4">
        <v>0.0</v>
      </c>
      <c r="Q11" s="4">
        <v>350.93694437002</v>
      </c>
    </row>
    <row r="12">
      <c r="A12" s="4">
        <v>10.0</v>
      </c>
      <c r="B12" s="5">
        <v>44522.0</v>
      </c>
      <c r="C12" s="4">
        <v>358.132433876805</v>
      </c>
      <c r="D12" s="4">
        <v>312.144845696262</v>
      </c>
      <c r="E12" s="4">
        <v>397.939122591678</v>
      </c>
      <c r="F12" s="4">
        <v>358.132433876805</v>
      </c>
      <c r="G12" s="4">
        <v>358.132433876805</v>
      </c>
      <c r="H12" s="4">
        <v>-1.65154994855838</v>
      </c>
      <c r="I12" s="4">
        <v>-1.65154994855838</v>
      </c>
      <c r="J12" s="4">
        <v>-1.65154994855838</v>
      </c>
      <c r="K12" s="4">
        <v>-1.65154994855838</v>
      </c>
      <c r="L12" s="4">
        <v>-1.65154994855838</v>
      </c>
      <c r="M12" s="4">
        <v>-1.65154994855838</v>
      </c>
      <c r="N12" s="4">
        <v>0.0</v>
      </c>
      <c r="O12" s="4">
        <v>0.0</v>
      </c>
      <c r="P12" s="4">
        <v>0.0</v>
      </c>
      <c r="Q12" s="4">
        <v>356.480883928246</v>
      </c>
    </row>
    <row r="13">
      <c r="A13" s="4">
        <v>11.0</v>
      </c>
      <c r="B13" s="5">
        <v>44523.0</v>
      </c>
      <c r="C13" s="4">
        <v>357.697149698118</v>
      </c>
      <c r="D13" s="4">
        <v>315.336115210687</v>
      </c>
      <c r="E13" s="4">
        <v>394.116553699223</v>
      </c>
      <c r="F13" s="4">
        <v>357.697149698118</v>
      </c>
      <c r="G13" s="4">
        <v>357.697149698118</v>
      </c>
      <c r="H13" s="4">
        <v>-4.12381415836838</v>
      </c>
      <c r="I13" s="4">
        <v>-4.12381415836838</v>
      </c>
      <c r="J13" s="4">
        <v>-4.12381415836838</v>
      </c>
      <c r="K13" s="4">
        <v>-4.12381415836838</v>
      </c>
      <c r="L13" s="4">
        <v>-4.12381415836838</v>
      </c>
      <c r="M13" s="4">
        <v>-4.12381415836838</v>
      </c>
      <c r="N13" s="4">
        <v>0.0</v>
      </c>
      <c r="O13" s="4">
        <v>0.0</v>
      </c>
      <c r="P13" s="4">
        <v>0.0</v>
      </c>
      <c r="Q13" s="4">
        <v>353.57333553975</v>
      </c>
    </row>
    <row r="14">
      <c r="A14" s="4">
        <v>12.0</v>
      </c>
      <c r="B14" s="5">
        <v>44524.0</v>
      </c>
      <c r="C14" s="4">
        <v>357.261865519432</v>
      </c>
      <c r="D14" s="4">
        <v>310.826207172013</v>
      </c>
      <c r="E14" s="4">
        <v>397.400933979518</v>
      </c>
      <c r="F14" s="4">
        <v>357.261865519432</v>
      </c>
      <c r="G14" s="4">
        <v>357.261865519432</v>
      </c>
      <c r="H14" s="4">
        <v>-2.94942402897464</v>
      </c>
      <c r="I14" s="4">
        <v>-2.94942402897464</v>
      </c>
      <c r="J14" s="4">
        <v>-2.94942402897464</v>
      </c>
      <c r="K14" s="4">
        <v>-2.94942402897464</v>
      </c>
      <c r="L14" s="4">
        <v>-2.94942402897464</v>
      </c>
      <c r="M14" s="4">
        <v>-2.94942402897464</v>
      </c>
      <c r="N14" s="4">
        <v>0.0</v>
      </c>
      <c r="O14" s="4">
        <v>0.0</v>
      </c>
      <c r="P14" s="4">
        <v>0.0</v>
      </c>
      <c r="Q14" s="4">
        <v>354.312441490458</v>
      </c>
    </row>
    <row r="15">
      <c r="A15" s="4">
        <v>13.0</v>
      </c>
      <c r="B15" s="5">
        <v>44526.0</v>
      </c>
      <c r="C15" s="4">
        <v>356.39129716206</v>
      </c>
      <c r="D15" s="4">
        <v>307.286504223535</v>
      </c>
      <c r="E15" s="4">
        <v>387.780928255757</v>
      </c>
      <c r="F15" s="4">
        <v>356.39129716206</v>
      </c>
      <c r="G15" s="4">
        <v>356.39129716206</v>
      </c>
      <c r="H15" s="4">
        <v>-8.5013420428831</v>
      </c>
      <c r="I15" s="4">
        <v>-8.5013420428831</v>
      </c>
      <c r="J15" s="4">
        <v>-8.5013420428831</v>
      </c>
      <c r="K15" s="4">
        <v>-8.5013420428831</v>
      </c>
      <c r="L15" s="4">
        <v>-8.5013420428831</v>
      </c>
      <c r="M15" s="4">
        <v>-8.5013420428831</v>
      </c>
      <c r="N15" s="4">
        <v>0.0</v>
      </c>
      <c r="O15" s="4">
        <v>0.0</v>
      </c>
      <c r="P15" s="4">
        <v>0.0</v>
      </c>
      <c r="Q15" s="4">
        <v>347.889955119176</v>
      </c>
    </row>
    <row r="16">
      <c r="A16" s="4">
        <v>14.0</v>
      </c>
      <c r="B16" s="5">
        <v>44529.0</v>
      </c>
      <c r="C16" s="4">
        <v>355.085444626001</v>
      </c>
      <c r="D16" s="4">
        <v>309.237364427335</v>
      </c>
      <c r="E16" s="4">
        <v>392.465741306965</v>
      </c>
      <c r="F16" s="4">
        <v>355.085444626001</v>
      </c>
      <c r="G16" s="4">
        <v>355.085444626001</v>
      </c>
      <c r="H16" s="4">
        <v>-1.65154994858534</v>
      </c>
      <c r="I16" s="4">
        <v>-1.65154994858534</v>
      </c>
      <c r="J16" s="4">
        <v>-1.65154994858534</v>
      </c>
      <c r="K16" s="4">
        <v>-1.65154994858534</v>
      </c>
      <c r="L16" s="4">
        <v>-1.65154994858534</v>
      </c>
      <c r="M16" s="4">
        <v>-1.65154994858534</v>
      </c>
      <c r="N16" s="4">
        <v>0.0</v>
      </c>
      <c r="O16" s="4">
        <v>0.0</v>
      </c>
      <c r="P16" s="4">
        <v>0.0</v>
      </c>
      <c r="Q16" s="4">
        <v>353.433894677415</v>
      </c>
    </row>
    <row r="17">
      <c r="A17" s="4">
        <v>15.0</v>
      </c>
      <c r="B17" s="5">
        <v>44530.0</v>
      </c>
      <c r="C17" s="4">
        <v>354.650160447314</v>
      </c>
      <c r="D17" s="4">
        <v>309.191381860571</v>
      </c>
      <c r="E17" s="4">
        <v>391.992917568102</v>
      </c>
      <c r="F17" s="4">
        <v>354.650160447314</v>
      </c>
      <c r="G17" s="4">
        <v>354.650160447314</v>
      </c>
      <c r="H17" s="4">
        <v>-4.12381415837549</v>
      </c>
      <c r="I17" s="4">
        <v>-4.12381415837549</v>
      </c>
      <c r="J17" s="4">
        <v>-4.12381415837549</v>
      </c>
      <c r="K17" s="4">
        <v>-4.12381415837549</v>
      </c>
      <c r="L17" s="4">
        <v>-4.12381415837549</v>
      </c>
      <c r="M17" s="4">
        <v>-4.12381415837549</v>
      </c>
      <c r="N17" s="4">
        <v>0.0</v>
      </c>
      <c r="O17" s="4">
        <v>0.0</v>
      </c>
      <c r="P17" s="4">
        <v>0.0</v>
      </c>
      <c r="Q17" s="4">
        <v>350.526346288939</v>
      </c>
    </row>
    <row r="18">
      <c r="A18" s="4">
        <v>16.0</v>
      </c>
      <c r="B18" s="5">
        <v>44531.0</v>
      </c>
      <c r="C18" s="4">
        <v>354.214876268628</v>
      </c>
      <c r="D18" s="4">
        <v>312.854293986496</v>
      </c>
      <c r="E18" s="4">
        <v>392.765519375886</v>
      </c>
      <c r="F18" s="4">
        <v>354.214876268628</v>
      </c>
      <c r="G18" s="4">
        <v>354.214876268628</v>
      </c>
      <c r="H18" s="4">
        <v>-2.94942402898153</v>
      </c>
      <c r="I18" s="4">
        <v>-2.94942402898153</v>
      </c>
      <c r="J18" s="4">
        <v>-2.94942402898153</v>
      </c>
      <c r="K18" s="4">
        <v>-2.94942402898153</v>
      </c>
      <c r="L18" s="4">
        <v>-2.94942402898153</v>
      </c>
      <c r="M18" s="4">
        <v>-2.94942402898153</v>
      </c>
      <c r="N18" s="4">
        <v>0.0</v>
      </c>
      <c r="O18" s="4">
        <v>0.0</v>
      </c>
      <c r="P18" s="4">
        <v>0.0</v>
      </c>
      <c r="Q18" s="4">
        <v>351.265452239647</v>
      </c>
    </row>
    <row r="19">
      <c r="A19" s="4">
        <v>17.0</v>
      </c>
      <c r="B19" s="5">
        <v>44532.0</v>
      </c>
      <c r="C19" s="4">
        <v>353.779592092371</v>
      </c>
      <c r="D19" s="4">
        <v>305.558006292208</v>
      </c>
      <c r="E19" s="4">
        <v>391.789894115675</v>
      </c>
      <c r="F19" s="4">
        <v>353.779592092371</v>
      </c>
      <c r="G19" s="4">
        <v>353.779592092371</v>
      </c>
      <c r="H19" s="4">
        <v>-5.91743492813351</v>
      </c>
      <c r="I19" s="4">
        <v>-5.91743492813351</v>
      </c>
      <c r="J19" s="4">
        <v>-5.91743492813351</v>
      </c>
      <c r="K19" s="4">
        <v>-5.91743492813351</v>
      </c>
      <c r="L19" s="4">
        <v>-5.91743492813351</v>
      </c>
      <c r="M19" s="4">
        <v>-5.91743492813351</v>
      </c>
      <c r="N19" s="4">
        <v>0.0</v>
      </c>
      <c r="O19" s="4">
        <v>0.0</v>
      </c>
      <c r="P19" s="4">
        <v>0.0</v>
      </c>
      <c r="Q19" s="4">
        <v>347.862157164238</v>
      </c>
    </row>
    <row r="20">
      <c r="A20" s="4">
        <v>18.0</v>
      </c>
      <c r="B20" s="5">
        <v>44533.0</v>
      </c>
      <c r="C20" s="4">
        <v>353.344307916115</v>
      </c>
      <c r="D20" s="4">
        <v>303.053658556038</v>
      </c>
      <c r="E20" s="4">
        <v>386.885319857176</v>
      </c>
      <c r="F20" s="4">
        <v>353.344307916115</v>
      </c>
      <c r="G20" s="4">
        <v>353.344307916115</v>
      </c>
      <c r="H20" s="4">
        <v>-8.50134204287368</v>
      </c>
      <c r="I20" s="4">
        <v>-8.50134204287368</v>
      </c>
      <c r="J20" s="4">
        <v>-8.50134204287368</v>
      </c>
      <c r="K20" s="4">
        <v>-8.50134204287368</v>
      </c>
      <c r="L20" s="4">
        <v>-8.50134204287368</v>
      </c>
      <c r="M20" s="4">
        <v>-8.50134204287368</v>
      </c>
      <c r="N20" s="4">
        <v>0.0</v>
      </c>
      <c r="O20" s="4">
        <v>0.0</v>
      </c>
      <c r="P20" s="4">
        <v>0.0</v>
      </c>
      <c r="Q20" s="4">
        <v>344.842965873241</v>
      </c>
    </row>
    <row r="21">
      <c r="A21" s="4">
        <v>19.0</v>
      </c>
      <c r="B21" s="5">
        <v>44536.0</v>
      </c>
      <c r="C21" s="4">
        <v>352.038455387344</v>
      </c>
      <c r="D21" s="4">
        <v>309.376832118931</v>
      </c>
      <c r="E21" s="4">
        <v>393.516768871844</v>
      </c>
      <c r="F21" s="4">
        <v>352.038455387344</v>
      </c>
      <c r="G21" s="4">
        <v>352.038455387344</v>
      </c>
      <c r="H21" s="4">
        <v>-1.65154994858294</v>
      </c>
      <c r="I21" s="4">
        <v>-1.65154994858294</v>
      </c>
      <c r="J21" s="4">
        <v>-1.65154994858294</v>
      </c>
      <c r="K21" s="4">
        <v>-1.65154994858294</v>
      </c>
      <c r="L21" s="4">
        <v>-1.65154994858294</v>
      </c>
      <c r="M21" s="4">
        <v>-1.65154994858294</v>
      </c>
      <c r="N21" s="4">
        <v>0.0</v>
      </c>
      <c r="O21" s="4">
        <v>0.0</v>
      </c>
      <c r="P21" s="4">
        <v>0.0</v>
      </c>
      <c r="Q21" s="4">
        <v>350.386905438761</v>
      </c>
    </row>
    <row r="22">
      <c r="A22" s="4">
        <v>20.0</v>
      </c>
      <c r="B22" s="5">
        <v>44537.0</v>
      </c>
      <c r="C22" s="4">
        <v>351.603171211087</v>
      </c>
      <c r="D22" s="4">
        <v>306.62316110721</v>
      </c>
      <c r="E22" s="4">
        <v>390.828704600425</v>
      </c>
      <c r="F22" s="4">
        <v>351.603171211087</v>
      </c>
      <c r="G22" s="4">
        <v>351.603171211087</v>
      </c>
      <c r="H22" s="4">
        <v>-4.12381415837369</v>
      </c>
      <c r="I22" s="4">
        <v>-4.12381415837369</v>
      </c>
      <c r="J22" s="4">
        <v>-4.12381415837369</v>
      </c>
      <c r="K22" s="4">
        <v>-4.12381415837369</v>
      </c>
      <c r="L22" s="4">
        <v>-4.12381415837369</v>
      </c>
      <c r="M22" s="4">
        <v>-4.12381415837369</v>
      </c>
      <c r="N22" s="4">
        <v>0.0</v>
      </c>
      <c r="O22" s="4">
        <v>0.0</v>
      </c>
      <c r="P22" s="4">
        <v>0.0</v>
      </c>
      <c r="Q22" s="4">
        <v>347.479357052714</v>
      </c>
    </row>
    <row r="23">
      <c r="A23" s="4">
        <v>21.0</v>
      </c>
      <c r="B23" s="5">
        <v>44538.0</v>
      </c>
      <c r="C23" s="4">
        <v>351.167887034831</v>
      </c>
      <c r="D23" s="4">
        <v>308.525969837174</v>
      </c>
      <c r="E23" s="4">
        <v>393.147316681219</v>
      </c>
      <c r="F23" s="4">
        <v>351.167887034831</v>
      </c>
      <c r="G23" s="4">
        <v>351.167887034831</v>
      </c>
      <c r="H23" s="4">
        <v>-2.94942402897525</v>
      </c>
      <c r="I23" s="4">
        <v>-2.94942402897525</v>
      </c>
      <c r="J23" s="4">
        <v>-2.94942402897525</v>
      </c>
      <c r="K23" s="4">
        <v>-2.94942402897525</v>
      </c>
      <c r="L23" s="4">
        <v>-2.94942402897525</v>
      </c>
      <c r="M23" s="4">
        <v>-2.94942402897525</v>
      </c>
      <c r="N23" s="4">
        <v>0.0</v>
      </c>
      <c r="O23" s="4">
        <v>0.0</v>
      </c>
      <c r="P23" s="4">
        <v>0.0</v>
      </c>
      <c r="Q23" s="4">
        <v>348.218463005855</v>
      </c>
    </row>
    <row r="24">
      <c r="A24" s="4">
        <v>22.0</v>
      </c>
      <c r="B24" s="5">
        <v>44539.0</v>
      </c>
      <c r="C24" s="4">
        <v>350.732602858574</v>
      </c>
      <c r="D24" s="4">
        <v>303.308001229927</v>
      </c>
      <c r="E24" s="4">
        <v>385.261013607311</v>
      </c>
      <c r="F24" s="4">
        <v>350.732602858574</v>
      </c>
      <c r="G24" s="4">
        <v>350.732602858574</v>
      </c>
      <c r="H24" s="4">
        <v>-5.91743492813803</v>
      </c>
      <c r="I24" s="4">
        <v>-5.91743492813803</v>
      </c>
      <c r="J24" s="4">
        <v>-5.91743492813803</v>
      </c>
      <c r="K24" s="4">
        <v>-5.91743492813803</v>
      </c>
      <c r="L24" s="4">
        <v>-5.91743492813803</v>
      </c>
      <c r="M24" s="4">
        <v>-5.91743492813803</v>
      </c>
      <c r="N24" s="4">
        <v>0.0</v>
      </c>
      <c r="O24" s="4">
        <v>0.0</v>
      </c>
      <c r="P24" s="4">
        <v>0.0</v>
      </c>
      <c r="Q24" s="4">
        <v>344.815167930436</v>
      </c>
    </row>
    <row r="25">
      <c r="A25" s="4">
        <v>23.0</v>
      </c>
      <c r="B25" s="5">
        <v>44540.0</v>
      </c>
      <c r="C25" s="4">
        <v>350.297318682317</v>
      </c>
      <c r="D25" s="4">
        <v>299.940752945402</v>
      </c>
      <c r="E25" s="4">
        <v>383.323504899705</v>
      </c>
      <c r="F25" s="4">
        <v>350.297318682317</v>
      </c>
      <c r="G25" s="4">
        <v>350.297318682317</v>
      </c>
      <c r="H25" s="4">
        <v>-8.50134204286425</v>
      </c>
      <c r="I25" s="4">
        <v>-8.50134204286425</v>
      </c>
      <c r="J25" s="4">
        <v>-8.50134204286425</v>
      </c>
      <c r="K25" s="4">
        <v>-8.50134204286425</v>
      </c>
      <c r="L25" s="4">
        <v>-8.50134204286425</v>
      </c>
      <c r="M25" s="4">
        <v>-8.50134204286425</v>
      </c>
      <c r="N25" s="4">
        <v>0.0</v>
      </c>
      <c r="O25" s="4">
        <v>0.0</v>
      </c>
      <c r="P25" s="4">
        <v>0.0</v>
      </c>
      <c r="Q25" s="4">
        <v>341.795976639453</v>
      </c>
    </row>
    <row r="26">
      <c r="A26" s="4">
        <v>24.0</v>
      </c>
      <c r="B26" s="5">
        <v>44543.0</v>
      </c>
      <c r="C26" s="4">
        <v>348.991466153547</v>
      </c>
      <c r="D26" s="4">
        <v>304.147280920505</v>
      </c>
      <c r="E26" s="4">
        <v>389.687132905361</v>
      </c>
      <c r="F26" s="4">
        <v>348.991466153547</v>
      </c>
      <c r="G26" s="4">
        <v>348.991466153547</v>
      </c>
      <c r="H26" s="4">
        <v>-1.65154994858053</v>
      </c>
      <c r="I26" s="4">
        <v>-1.65154994858053</v>
      </c>
      <c r="J26" s="4">
        <v>-1.65154994858053</v>
      </c>
      <c r="K26" s="4">
        <v>-1.65154994858053</v>
      </c>
      <c r="L26" s="4">
        <v>-1.65154994858053</v>
      </c>
      <c r="M26" s="4">
        <v>-1.65154994858053</v>
      </c>
      <c r="N26" s="4">
        <v>0.0</v>
      </c>
      <c r="O26" s="4">
        <v>0.0</v>
      </c>
      <c r="P26" s="4">
        <v>0.0</v>
      </c>
      <c r="Q26" s="4">
        <v>347.339916204966</v>
      </c>
    </row>
    <row r="27">
      <c r="A27" s="4">
        <v>25.0</v>
      </c>
      <c r="B27" s="5">
        <v>44544.0</v>
      </c>
      <c r="C27" s="4">
        <v>348.556181988675</v>
      </c>
      <c r="D27" s="4">
        <v>302.273594293717</v>
      </c>
      <c r="E27" s="4">
        <v>382.647951431541</v>
      </c>
      <c r="F27" s="4">
        <v>348.556181988675</v>
      </c>
      <c r="G27" s="4">
        <v>348.556181988675</v>
      </c>
      <c r="H27" s="4">
        <v>-4.1238141583808</v>
      </c>
      <c r="I27" s="4">
        <v>-4.1238141583808</v>
      </c>
      <c r="J27" s="4">
        <v>-4.1238141583808</v>
      </c>
      <c r="K27" s="4">
        <v>-4.1238141583808</v>
      </c>
      <c r="L27" s="4">
        <v>-4.1238141583808</v>
      </c>
      <c r="M27" s="4">
        <v>-4.1238141583808</v>
      </c>
      <c r="N27" s="4">
        <v>0.0</v>
      </c>
      <c r="O27" s="4">
        <v>0.0</v>
      </c>
      <c r="P27" s="4">
        <v>0.0</v>
      </c>
      <c r="Q27" s="4">
        <v>344.432367830294</v>
      </c>
    </row>
    <row r="28">
      <c r="A28" s="4">
        <v>26.0</v>
      </c>
      <c r="B28" s="5">
        <v>44545.0</v>
      </c>
      <c r="C28" s="4">
        <v>348.120897823804</v>
      </c>
      <c r="D28" s="4">
        <v>302.693898836484</v>
      </c>
      <c r="E28" s="4">
        <v>384.570260659295</v>
      </c>
      <c r="F28" s="4">
        <v>348.120897823804</v>
      </c>
      <c r="G28" s="4">
        <v>348.120897823804</v>
      </c>
      <c r="H28" s="4">
        <v>-2.94942402897848</v>
      </c>
      <c r="I28" s="4">
        <v>-2.94942402897848</v>
      </c>
      <c r="J28" s="4">
        <v>-2.94942402897848</v>
      </c>
      <c r="K28" s="4">
        <v>-2.94942402897848</v>
      </c>
      <c r="L28" s="4">
        <v>-2.94942402897848</v>
      </c>
      <c r="M28" s="4">
        <v>-2.94942402897848</v>
      </c>
      <c r="N28" s="4">
        <v>0.0</v>
      </c>
      <c r="O28" s="4">
        <v>0.0</v>
      </c>
      <c r="P28" s="4">
        <v>0.0</v>
      </c>
      <c r="Q28" s="4">
        <v>345.171473794825</v>
      </c>
    </row>
    <row r="29">
      <c r="A29" s="4">
        <v>27.0</v>
      </c>
      <c r="B29" s="5">
        <v>44546.0</v>
      </c>
      <c r="C29" s="4">
        <v>347.685613658932</v>
      </c>
      <c r="D29" s="4">
        <v>298.618820072363</v>
      </c>
      <c r="E29" s="4">
        <v>386.396114953099</v>
      </c>
      <c r="F29" s="4">
        <v>347.685613658932</v>
      </c>
      <c r="G29" s="4">
        <v>347.685613658932</v>
      </c>
      <c r="H29" s="4">
        <v>-5.91743492814255</v>
      </c>
      <c r="I29" s="4">
        <v>-5.91743492814255</v>
      </c>
      <c r="J29" s="4">
        <v>-5.91743492814255</v>
      </c>
      <c r="K29" s="4">
        <v>-5.91743492814255</v>
      </c>
      <c r="L29" s="4">
        <v>-5.91743492814255</v>
      </c>
      <c r="M29" s="4">
        <v>-5.91743492814255</v>
      </c>
      <c r="N29" s="4">
        <v>0.0</v>
      </c>
      <c r="O29" s="4">
        <v>0.0</v>
      </c>
      <c r="P29" s="4">
        <v>0.0</v>
      </c>
      <c r="Q29" s="4">
        <v>341.76817873079</v>
      </c>
    </row>
    <row r="30">
      <c r="A30" s="4">
        <v>28.0</v>
      </c>
      <c r="B30" s="5">
        <v>44547.0</v>
      </c>
      <c r="C30" s="4">
        <v>347.250329494061</v>
      </c>
      <c r="D30" s="4">
        <v>295.576836482067</v>
      </c>
      <c r="E30" s="4">
        <v>380.598483158158</v>
      </c>
      <c r="F30" s="4">
        <v>347.250329494061</v>
      </c>
      <c r="G30" s="4">
        <v>347.250329494061</v>
      </c>
      <c r="H30" s="4">
        <v>-8.50134204285764</v>
      </c>
      <c r="I30" s="4">
        <v>-8.50134204285764</v>
      </c>
      <c r="J30" s="4">
        <v>-8.50134204285764</v>
      </c>
      <c r="K30" s="4">
        <v>-8.50134204285764</v>
      </c>
      <c r="L30" s="4">
        <v>-8.50134204285764</v>
      </c>
      <c r="M30" s="4">
        <v>-8.50134204285764</v>
      </c>
      <c r="N30" s="4">
        <v>0.0</v>
      </c>
      <c r="O30" s="4">
        <v>0.0</v>
      </c>
      <c r="P30" s="4">
        <v>0.0</v>
      </c>
      <c r="Q30" s="4">
        <v>338.748987451203</v>
      </c>
    </row>
    <row r="31">
      <c r="A31" s="4">
        <v>29.0</v>
      </c>
      <c r="B31" s="5">
        <v>44550.0</v>
      </c>
      <c r="C31" s="4">
        <v>345.944476999447</v>
      </c>
      <c r="D31" s="4">
        <v>303.077402227932</v>
      </c>
      <c r="E31" s="4">
        <v>385.113655543851</v>
      </c>
      <c r="F31" s="4">
        <v>345.944476999447</v>
      </c>
      <c r="G31" s="4">
        <v>345.944476999447</v>
      </c>
      <c r="H31" s="4">
        <v>-1.65154994860749</v>
      </c>
      <c r="I31" s="4">
        <v>-1.65154994860749</v>
      </c>
      <c r="J31" s="4">
        <v>-1.65154994860749</v>
      </c>
      <c r="K31" s="4">
        <v>-1.65154994860749</v>
      </c>
      <c r="L31" s="4">
        <v>-1.65154994860749</v>
      </c>
      <c r="M31" s="4">
        <v>-1.65154994860749</v>
      </c>
      <c r="N31" s="4">
        <v>0.0</v>
      </c>
      <c r="O31" s="4">
        <v>0.0</v>
      </c>
      <c r="P31" s="4">
        <v>0.0</v>
      </c>
      <c r="Q31" s="4">
        <v>344.292927050839</v>
      </c>
    </row>
    <row r="32">
      <c r="A32" s="4">
        <v>30.0</v>
      </c>
      <c r="B32" s="5">
        <v>44551.0</v>
      </c>
      <c r="C32" s="4">
        <v>345.509192834575</v>
      </c>
      <c r="D32" s="4">
        <v>301.798690370827</v>
      </c>
      <c r="E32" s="4">
        <v>381.16775579353</v>
      </c>
      <c r="F32" s="4">
        <v>345.509192834575</v>
      </c>
      <c r="G32" s="4">
        <v>345.509192834575</v>
      </c>
      <c r="H32" s="4">
        <v>-4.12381415837449</v>
      </c>
      <c r="I32" s="4">
        <v>-4.12381415837449</v>
      </c>
      <c r="J32" s="4">
        <v>-4.12381415837449</v>
      </c>
      <c r="K32" s="4">
        <v>-4.12381415837449</v>
      </c>
      <c r="L32" s="4">
        <v>-4.12381415837449</v>
      </c>
      <c r="M32" s="4">
        <v>-4.12381415837449</v>
      </c>
      <c r="N32" s="4">
        <v>0.0</v>
      </c>
      <c r="O32" s="4">
        <v>0.0</v>
      </c>
      <c r="P32" s="4">
        <v>0.0</v>
      </c>
      <c r="Q32" s="4">
        <v>341.385378676201</v>
      </c>
    </row>
    <row r="33">
      <c r="A33" s="4">
        <v>31.0</v>
      </c>
      <c r="B33" s="5">
        <v>44552.0</v>
      </c>
      <c r="C33" s="4">
        <v>345.073908669704</v>
      </c>
      <c r="D33" s="4">
        <v>303.284819737958</v>
      </c>
      <c r="E33" s="4">
        <v>383.874170351959</v>
      </c>
      <c r="F33" s="4">
        <v>345.073908669704</v>
      </c>
      <c r="G33" s="4">
        <v>345.073908669704</v>
      </c>
      <c r="H33" s="4">
        <v>-2.9494240289817</v>
      </c>
      <c r="I33" s="4">
        <v>-2.9494240289817</v>
      </c>
      <c r="J33" s="4">
        <v>-2.9494240289817</v>
      </c>
      <c r="K33" s="4">
        <v>-2.9494240289817</v>
      </c>
      <c r="L33" s="4">
        <v>-2.9494240289817</v>
      </c>
      <c r="M33" s="4">
        <v>-2.9494240289817</v>
      </c>
      <c r="N33" s="4">
        <v>0.0</v>
      </c>
      <c r="O33" s="4">
        <v>0.0</v>
      </c>
      <c r="P33" s="4">
        <v>0.0</v>
      </c>
      <c r="Q33" s="4">
        <v>342.124484640722</v>
      </c>
    </row>
    <row r="34">
      <c r="A34" s="4">
        <v>32.0</v>
      </c>
      <c r="B34" s="5">
        <v>44553.0</v>
      </c>
      <c r="C34" s="4">
        <v>344.638624504833</v>
      </c>
      <c r="D34" s="4">
        <v>297.962547653672</v>
      </c>
      <c r="E34" s="4">
        <v>380.844423706525</v>
      </c>
      <c r="F34" s="4">
        <v>344.638624504833</v>
      </c>
      <c r="G34" s="4">
        <v>344.638624504833</v>
      </c>
      <c r="H34" s="4">
        <v>-5.91743492811752</v>
      </c>
      <c r="I34" s="4">
        <v>-5.91743492811752</v>
      </c>
      <c r="J34" s="4">
        <v>-5.91743492811752</v>
      </c>
      <c r="K34" s="4">
        <v>-5.91743492811752</v>
      </c>
      <c r="L34" s="4">
        <v>-5.91743492811752</v>
      </c>
      <c r="M34" s="4">
        <v>-5.91743492811752</v>
      </c>
      <c r="N34" s="4">
        <v>0.0</v>
      </c>
      <c r="O34" s="4">
        <v>0.0</v>
      </c>
      <c r="P34" s="4">
        <v>0.0</v>
      </c>
      <c r="Q34" s="4">
        <v>338.721189576715</v>
      </c>
    </row>
    <row r="35">
      <c r="A35" s="4">
        <v>33.0</v>
      </c>
      <c r="B35" s="5">
        <v>44557.0</v>
      </c>
      <c r="C35" s="4">
        <v>342.897487853948</v>
      </c>
      <c r="D35" s="4">
        <v>296.853803507761</v>
      </c>
      <c r="E35" s="4">
        <v>382.958635347882</v>
      </c>
      <c r="F35" s="4">
        <v>342.897487853948</v>
      </c>
      <c r="G35" s="4">
        <v>342.897487853948</v>
      </c>
      <c r="H35" s="4">
        <v>-1.65154994860509</v>
      </c>
      <c r="I35" s="4">
        <v>-1.65154994860509</v>
      </c>
      <c r="J35" s="4">
        <v>-1.65154994860509</v>
      </c>
      <c r="K35" s="4">
        <v>-1.65154994860509</v>
      </c>
      <c r="L35" s="4">
        <v>-1.65154994860509</v>
      </c>
      <c r="M35" s="4">
        <v>-1.65154994860509</v>
      </c>
      <c r="N35" s="4">
        <v>0.0</v>
      </c>
      <c r="O35" s="4">
        <v>0.0</v>
      </c>
      <c r="P35" s="4">
        <v>0.0</v>
      </c>
      <c r="Q35" s="4">
        <v>341.245937905343</v>
      </c>
    </row>
    <row r="36">
      <c r="A36" s="4">
        <v>34.0</v>
      </c>
      <c r="B36" s="5">
        <v>44558.0</v>
      </c>
      <c r="C36" s="4">
        <v>342.462203691227</v>
      </c>
      <c r="D36" s="4">
        <v>296.059821700875</v>
      </c>
      <c r="E36" s="4">
        <v>379.948208597202</v>
      </c>
      <c r="F36" s="4">
        <v>342.462203691227</v>
      </c>
      <c r="G36" s="4">
        <v>342.462203691227</v>
      </c>
      <c r="H36" s="4">
        <v>-4.12381415839954</v>
      </c>
      <c r="I36" s="4">
        <v>-4.12381415839954</v>
      </c>
      <c r="J36" s="4">
        <v>-4.12381415839954</v>
      </c>
      <c r="K36" s="4">
        <v>-4.12381415839954</v>
      </c>
      <c r="L36" s="4">
        <v>-4.12381415839954</v>
      </c>
      <c r="M36" s="4">
        <v>-4.12381415839954</v>
      </c>
      <c r="N36" s="4">
        <v>0.0</v>
      </c>
      <c r="O36" s="4">
        <v>0.0</v>
      </c>
      <c r="P36" s="4">
        <v>0.0</v>
      </c>
      <c r="Q36" s="4">
        <v>338.338389532827</v>
      </c>
    </row>
    <row r="37">
      <c r="A37" s="4">
        <v>35.0</v>
      </c>
      <c r="B37" s="5">
        <v>44559.0</v>
      </c>
      <c r="C37" s="4">
        <v>342.026919528505</v>
      </c>
      <c r="D37" s="4">
        <v>297.601698359038</v>
      </c>
      <c r="E37" s="4">
        <v>379.764537635676</v>
      </c>
      <c r="F37" s="4">
        <v>342.026919528505</v>
      </c>
      <c r="G37" s="4">
        <v>342.026919528505</v>
      </c>
      <c r="H37" s="4">
        <v>-2.94942402898493</v>
      </c>
      <c r="I37" s="4">
        <v>-2.94942402898493</v>
      </c>
      <c r="J37" s="4">
        <v>-2.94942402898493</v>
      </c>
      <c r="K37" s="4">
        <v>-2.94942402898493</v>
      </c>
      <c r="L37" s="4">
        <v>-2.94942402898493</v>
      </c>
      <c r="M37" s="4">
        <v>-2.94942402898493</v>
      </c>
      <c r="N37" s="4">
        <v>0.0</v>
      </c>
      <c r="O37" s="4">
        <v>0.0</v>
      </c>
      <c r="P37" s="4">
        <v>0.0</v>
      </c>
      <c r="Q37" s="4">
        <v>339.077495499521</v>
      </c>
    </row>
    <row r="38">
      <c r="A38" s="4">
        <v>36.0</v>
      </c>
      <c r="B38" s="5">
        <v>44560.0</v>
      </c>
      <c r="C38" s="4">
        <v>341.591635365784</v>
      </c>
      <c r="D38" s="4">
        <v>295.44601833474</v>
      </c>
      <c r="E38" s="4">
        <v>379.787009705263</v>
      </c>
      <c r="F38" s="4">
        <v>341.591635365784</v>
      </c>
      <c r="G38" s="4">
        <v>341.591635365784</v>
      </c>
      <c r="H38" s="4">
        <v>-5.91743492812576</v>
      </c>
      <c r="I38" s="4">
        <v>-5.91743492812576</v>
      </c>
      <c r="J38" s="4">
        <v>-5.91743492812576</v>
      </c>
      <c r="K38" s="4">
        <v>-5.91743492812576</v>
      </c>
      <c r="L38" s="4">
        <v>-5.91743492812576</v>
      </c>
      <c r="M38" s="4">
        <v>-5.91743492812576</v>
      </c>
      <c r="N38" s="4">
        <v>0.0</v>
      </c>
      <c r="O38" s="4">
        <v>0.0</v>
      </c>
      <c r="P38" s="4">
        <v>0.0</v>
      </c>
      <c r="Q38" s="4">
        <v>335.674200437659</v>
      </c>
    </row>
    <row r="39">
      <c r="A39" s="4">
        <v>37.0</v>
      </c>
      <c r="B39" s="5">
        <v>44561.0</v>
      </c>
      <c r="C39" s="4">
        <v>341.156351203063</v>
      </c>
      <c r="D39" s="4">
        <v>292.448786038459</v>
      </c>
      <c r="E39" s="4">
        <v>375.76947959507</v>
      </c>
      <c r="F39" s="4">
        <v>341.156351203063</v>
      </c>
      <c r="G39" s="4">
        <v>341.156351203063</v>
      </c>
      <c r="H39" s="4">
        <v>-8.5013420428388</v>
      </c>
      <c r="I39" s="4">
        <v>-8.5013420428388</v>
      </c>
      <c r="J39" s="4">
        <v>-8.5013420428388</v>
      </c>
      <c r="K39" s="4">
        <v>-8.5013420428388</v>
      </c>
      <c r="L39" s="4">
        <v>-8.5013420428388</v>
      </c>
      <c r="M39" s="4">
        <v>-8.5013420428388</v>
      </c>
      <c r="N39" s="4">
        <v>0.0</v>
      </c>
      <c r="O39" s="4">
        <v>0.0</v>
      </c>
      <c r="P39" s="4">
        <v>0.0</v>
      </c>
      <c r="Q39" s="4">
        <v>332.655009160224</v>
      </c>
    </row>
    <row r="40">
      <c r="A40" s="4">
        <v>38.0</v>
      </c>
      <c r="B40" s="5">
        <v>44564.0</v>
      </c>
      <c r="C40" s="4">
        <v>339.8504987149</v>
      </c>
      <c r="D40" s="4">
        <v>295.642715842937</v>
      </c>
      <c r="E40" s="4">
        <v>382.04278266668</v>
      </c>
      <c r="F40" s="4">
        <v>339.8504987149</v>
      </c>
      <c r="G40" s="4">
        <v>339.8504987149</v>
      </c>
      <c r="H40" s="4">
        <v>-1.65154994856815</v>
      </c>
      <c r="I40" s="4">
        <v>-1.65154994856815</v>
      </c>
      <c r="J40" s="4">
        <v>-1.65154994856815</v>
      </c>
      <c r="K40" s="4">
        <v>-1.65154994856815</v>
      </c>
      <c r="L40" s="4">
        <v>-1.65154994856815</v>
      </c>
      <c r="M40" s="4">
        <v>-1.65154994856815</v>
      </c>
      <c r="N40" s="4">
        <v>0.0</v>
      </c>
      <c r="O40" s="4">
        <v>0.0</v>
      </c>
      <c r="P40" s="4">
        <v>0.0</v>
      </c>
      <c r="Q40" s="4">
        <v>338.198948766331</v>
      </c>
    </row>
    <row r="41">
      <c r="A41" s="4">
        <v>39.0</v>
      </c>
      <c r="B41" s="5">
        <v>44565.0</v>
      </c>
      <c r="C41" s="4">
        <v>339.415214552178</v>
      </c>
      <c r="D41" s="4">
        <v>296.518869185941</v>
      </c>
      <c r="E41" s="4">
        <v>378.073042857122</v>
      </c>
      <c r="F41" s="4">
        <v>339.415214552178</v>
      </c>
      <c r="G41" s="4">
        <v>339.415214552178</v>
      </c>
      <c r="H41" s="4">
        <v>-4.1238141583798</v>
      </c>
      <c r="I41" s="4">
        <v>-4.1238141583798</v>
      </c>
      <c r="J41" s="4">
        <v>-4.1238141583798</v>
      </c>
      <c r="K41" s="4">
        <v>-4.1238141583798</v>
      </c>
      <c r="L41" s="4">
        <v>-4.1238141583798</v>
      </c>
      <c r="M41" s="4">
        <v>-4.1238141583798</v>
      </c>
      <c r="N41" s="4">
        <v>0.0</v>
      </c>
      <c r="O41" s="4">
        <v>0.0</v>
      </c>
      <c r="P41" s="4">
        <v>0.0</v>
      </c>
      <c r="Q41" s="4">
        <v>335.291400393799</v>
      </c>
    </row>
    <row r="42">
      <c r="A42" s="4">
        <v>40.0</v>
      </c>
      <c r="B42" s="5">
        <v>44566.0</v>
      </c>
      <c r="C42" s="4">
        <v>338.979930389457</v>
      </c>
      <c r="D42" s="4">
        <v>295.321192615006</v>
      </c>
      <c r="E42" s="4">
        <v>378.491464629349</v>
      </c>
      <c r="F42" s="4">
        <v>338.979930389457</v>
      </c>
      <c r="G42" s="4">
        <v>338.979930389457</v>
      </c>
      <c r="H42" s="4">
        <v>-2.94942402897865</v>
      </c>
      <c r="I42" s="4">
        <v>-2.94942402897865</v>
      </c>
      <c r="J42" s="4">
        <v>-2.94942402897865</v>
      </c>
      <c r="K42" s="4">
        <v>-2.94942402897865</v>
      </c>
      <c r="L42" s="4">
        <v>-2.94942402897865</v>
      </c>
      <c r="M42" s="4">
        <v>-2.94942402897865</v>
      </c>
      <c r="N42" s="4">
        <v>0.0</v>
      </c>
      <c r="O42" s="4">
        <v>0.0</v>
      </c>
      <c r="P42" s="4">
        <v>0.0</v>
      </c>
      <c r="Q42" s="4">
        <v>336.030506360479</v>
      </c>
    </row>
    <row r="43">
      <c r="A43" s="4">
        <v>41.0</v>
      </c>
      <c r="B43" s="5">
        <v>44567.0</v>
      </c>
      <c r="C43" s="4">
        <v>338.544646226435</v>
      </c>
      <c r="D43" s="4">
        <v>292.409239542431</v>
      </c>
      <c r="E43" s="4">
        <v>373.706336269654</v>
      </c>
      <c r="F43" s="4">
        <v>338.544646226435</v>
      </c>
      <c r="G43" s="4">
        <v>338.544646226435</v>
      </c>
      <c r="H43" s="4">
        <v>-5.91743492812656</v>
      </c>
      <c r="I43" s="4">
        <v>-5.91743492812656</v>
      </c>
      <c r="J43" s="4">
        <v>-5.91743492812656</v>
      </c>
      <c r="K43" s="4">
        <v>-5.91743492812656</v>
      </c>
      <c r="L43" s="4">
        <v>-5.91743492812656</v>
      </c>
      <c r="M43" s="4">
        <v>-5.91743492812656</v>
      </c>
      <c r="N43" s="4">
        <v>0.0</v>
      </c>
      <c r="O43" s="4">
        <v>0.0</v>
      </c>
      <c r="P43" s="4">
        <v>0.0</v>
      </c>
      <c r="Q43" s="4">
        <v>332.627211298308</v>
      </c>
    </row>
    <row r="44">
      <c r="A44" s="4">
        <v>42.0</v>
      </c>
      <c r="B44" s="5">
        <v>44568.0</v>
      </c>
      <c r="C44" s="4">
        <v>338.109362063413</v>
      </c>
      <c r="D44" s="4">
        <v>286.822875903921</v>
      </c>
      <c r="E44" s="4">
        <v>371.531284197554</v>
      </c>
      <c r="F44" s="4">
        <v>338.109362063413</v>
      </c>
      <c r="G44" s="4">
        <v>338.109362063413</v>
      </c>
      <c r="H44" s="4">
        <v>-8.50134204283219</v>
      </c>
      <c r="I44" s="4">
        <v>-8.50134204283219</v>
      </c>
      <c r="J44" s="4">
        <v>-8.50134204283219</v>
      </c>
      <c r="K44" s="4">
        <v>-8.50134204283219</v>
      </c>
      <c r="L44" s="4">
        <v>-8.50134204283219</v>
      </c>
      <c r="M44" s="4">
        <v>-8.50134204283219</v>
      </c>
      <c r="N44" s="4">
        <v>0.0</v>
      </c>
      <c r="O44" s="4">
        <v>0.0</v>
      </c>
      <c r="P44" s="4">
        <v>0.0</v>
      </c>
      <c r="Q44" s="4">
        <v>329.60802002058</v>
      </c>
    </row>
    <row r="45">
      <c r="A45" s="4">
        <v>43.0</v>
      </c>
      <c r="B45" s="5">
        <v>44571.0</v>
      </c>
      <c r="C45" s="4">
        <v>336.803509574346</v>
      </c>
      <c r="D45" s="4">
        <v>294.009457113946</v>
      </c>
      <c r="E45" s="4">
        <v>376.466734712195</v>
      </c>
      <c r="F45" s="4">
        <v>336.803509574346</v>
      </c>
      <c r="G45" s="4">
        <v>336.803509574346</v>
      </c>
      <c r="H45" s="4">
        <v>-1.65154994858043</v>
      </c>
      <c r="I45" s="4">
        <v>-1.65154994858043</v>
      </c>
      <c r="J45" s="4">
        <v>-1.65154994858043</v>
      </c>
      <c r="K45" s="4">
        <v>-1.65154994858043</v>
      </c>
      <c r="L45" s="4">
        <v>-1.65154994858043</v>
      </c>
      <c r="M45" s="4">
        <v>-1.65154994858043</v>
      </c>
      <c r="N45" s="4">
        <v>0.0</v>
      </c>
      <c r="O45" s="4">
        <v>0.0</v>
      </c>
      <c r="P45" s="4">
        <v>0.0</v>
      </c>
      <c r="Q45" s="4">
        <v>335.151959625765</v>
      </c>
    </row>
    <row r="46">
      <c r="A46" s="4">
        <v>44.0</v>
      </c>
      <c r="B46" s="5">
        <v>44572.0</v>
      </c>
      <c r="C46" s="4">
        <v>336.368225411324</v>
      </c>
      <c r="D46" s="4">
        <v>290.624806459402</v>
      </c>
      <c r="E46" s="4">
        <v>376.038326560124</v>
      </c>
      <c r="F46" s="4">
        <v>336.368225411324</v>
      </c>
      <c r="G46" s="4">
        <v>336.368225411324</v>
      </c>
      <c r="H46" s="4">
        <v>-4.12381415838691</v>
      </c>
      <c r="I46" s="4">
        <v>-4.12381415838691</v>
      </c>
      <c r="J46" s="4">
        <v>-4.12381415838691</v>
      </c>
      <c r="K46" s="4">
        <v>-4.12381415838691</v>
      </c>
      <c r="L46" s="4">
        <v>-4.12381415838691</v>
      </c>
      <c r="M46" s="4">
        <v>-4.12381415838691</v>
      </c>
      <c r="N46" s="4">
        <v>0.0</v>
      </c>
      <c r="O46" s="4">
        <v>0.0</v>
      </c>
      <c r="P46" s="4">
        <v>0.0</v>
      </c>
      <c r="Q46" s="4">
        <v>332.244411252937</v>
      </c>
    </row>
    <row r="47">
      <c r="A47" s="4">
        <v>45.0</v>
      </c>
      <c r="B47" s="5">
        <v>44573.0</v>
      </c>
      <c r="C47" s="4">
        <v>335.932941248301</v>
      </c>
      <c r="D47" s="4">
        <v>294.013813188401</v>
      </c>
      <c r="E47" s="4">
        <v>374.268725462111</v>
      </c>
      <c r="F47" s="4">
        <v>335.932941248301</v>
      </c>
      <c r="G47" s="4">
        <v>335.932941248301</v>
      </c>
      <c r="H47" s="4">
        <v>-2.94942402898188</v>
      </c>
      <c r="I47" s="4">
        <v>-2.94942402898188</v>
      </c>
      <c r="J47" s="4">
        <v>-2.94942402898188</v>
      </c>
      <c r="K47" s="4">
        <v>-2.94942402898188</v>
      </c>
      <c r="L47" s="4">
        <v>-2.94942402898188</v>
      </c>
      <c r="M47" s="4">
        <v>-2.94942402898188</v>
      </c>
      <c r="N47" s="4">
        <v>0.0</v>
      </c>
      <c r="O47" s="4">
        <v>0.0</v>
      </c>
      <c r="P47" s="4">
        <v>0.0</v>
      </c>
      <c r="Q47" s="4">
        <v>332.983517219319</v>
      </c>
    </row>
    <row r="48">
      <c r="A48" s="4">
        <v>46.0</v>
      </c>
      <c r="B48" s="5">
        <v>44574.0</v>
      </c>
      <c r="C48" s="4">
        <v>335.497657085279</v>
      </c>
      <c r="D48" s="4">
        <v>288.401587824445</v>
      </c>
      <c r="E48" s="4">
        <v>370.015754337772</v>
      </c>
      <c r="F48" s="4">
        <v>335.497657085279</v>
      </c>
      <c r="G48" s="4">
        <v>335.497657085279</v>
      </c>
      <c r="H48" s="4">
        <v>-5.91743492813479</v>
      </c>
      <c r="I48" s="4">
        <v>-5.91743492813479</v>
      </c>
      <c r="J48" s="4">
        <v>-5.91743492813479</v>
      </c>
      <c r="K48" s="4">
        <v>-5.91743492813479</v>
      </c>
      <c r="L48" s="4">
        <v>-5.91743492813479</v>
      </c>
      <c r="M48" s="4">
        <v>-5.91743492813479</v>
      </c>
      <c r="N48" s="4">
        <v>0.0</v>
      </c>
      <c r="O48" s="4">
        <v>0.0</v>
      </c>
      <c r="P48" s="4">
        <v>0.0</v>
      </c>
      <c r="Q48" s="4">
        <v>329.580222157144</v>
      </c>
    </row>
    <row r="49">
      <c r="A49" s="4">
        <v>47.0</v>
      </c>
      <c r="B49" s="5">
        <v>44575.0</v>
      </c>
      <c r="C49" s="4">
        <v>335.062372922257</v>
      </c>
      <c r="D49" s="4">
        <v>285.38658053008</v>
      </c>
      <c r="E49" s="4">
        <v>367.76271648385</v>
      </c>
      <c r="F49" s="4">
        <v>335.062372922257</v>
      </c>
      <c r="G49" s="4">
        <v>335.062372922257</v>
      </c>
      <c r="H49" s="4">
        <v>-8.50134204287114</v>
      </c>
      <c r="I49" s="4">
        <v>-8.50134204287114</v>
      </c>
      <c r="J49" s="4">
        <v>-8.50134204287114</v>
      </c>
      <c r="K49" s="4">
        <v>-8.50134204287114</v>
      </c>
      <c r="L49" s="4">
        <v>-8.50134204287114</v>
      </c>
      <c r="M49" s="4">
        <v>-8.50134204287114</v>
      </c>
      <c r="N49" s="4">
        <v>0.0</v>
      </c>
      <c r="O49" s="4">
        <v>0.0</v>
      </c>
      <c r="P49" s="4">
        <v>0.0</v>
      </c>
      <c r="Q49" s="4">
        <v>326.561030879385</v>
      </c>
    </row>
    <row r="50">
      <c r="A50" s="4">
        <v>48.0</v>
      </c>
      <c r="B50" s="5">
        <v>44579.0</v>
      </c>
      <c r="C50" s="4">
        <v>333.321236270167</v>
      </c>
      <c r="D50" s="4">
        <v>290.104657991144</v>
      </c>
      <c r="E50" s="4">
        <v>368.941675100445</v>
      </c>
      <c r="F50" s="4">
        <v>333.321236270167</v>
      </c>
      <c r="G50" s="4">
        <v>333.321236270167</v>
      </c>
      <c r="H50" s="4">
        <v>-4.12381415839403</v>
      </c>
      <c r="I50" s="4">
        <v>-4.12381415839403</v>
      </c>
      <c r="J50" s="4">
        <v>-4.12381415839403</v>
      </c>
      <c r="K50" s="4">
        <v>-4.12381415839403</v>
      </c>
      <c r="L50" s="4">
        <v>-4.12381415839403</v>
      </c>
      <c r="M50" s="4">
        <v>-4.12381415839403</v>
      </c>
      <c r="N50" s="4">
        <v>0.0</v>
      </c>
      <c r="O50" s="4">
        <v>0.0</v>
      </c>
      <c r="P50" s="4">
        <v>0.0</v>
      </c>
      <c r="Q50" s="4">
        <v>329.197422111773</v>
      </c>
    </row>
    <row r="51">
      <c r="A51" s="4">
        <v>49.0</v>
      </c>
      <c r="B51" s="5">
        <v>44580.0</v>
      </c>
      <c r="C51" s="4">
        <v>332.885952107822</v>
      </c>
      <c r="D51" s="4">
        <v>288.112176898608</v>
      </c>
      <c r="E51" s="4">
        <v>373.491046881997</v>
      </c>
      <c r="F51" s="4">
        <v>332.885952107822</v>
      </c>
      <c r="G51" s="4">
        <v>332.885952107822</v>
      </c>
      <c r="H51" s="4">
        <v>-2.94942402897925</v>
      </c>
      <c r="I51" s="4">
        <v>-2.94942402897925</v>
      </c>
      <c r="J51" s="4">
        <v>-2.94942402897925</v>
      </c>
      <c r="K51" s="4">
        <v>-2.94942402897925</v>
      </c>
      <c r="L51" s="4">
        <v>-2.94942402897925</v>
      </c>
      <c r="M51" s="4">
        <v>-2.94942402897925</v>
      </c>
      <c r="N51" s="4">
        <v>0.0</v>
      </c>
      <c r="O51" s="4">
        <v>0.0</v>
      </c>
      <c r="P51" s="4">
        <v>0.0</v>
      </c>
      <c r="Q51" s="4">
        <v>329.936528078842</v>
      </c>
    </row>
    <row r="52">
      <c r="A52" s="4">
        <v>50.0</v>
      </c>
      <c r="B52" s="5">
        <v>44581.0</v>
      </c>
      <c r="C52" s="4">
        <v>332.450667945476</v>
      </c>
      <c r="D52" s="4">
        <v>279.165652454629</v>
      </c>
      <c r="E52" s="4">
        <v>366.779163645019</v>
      </c>
      <c r="F52" s="4">
        <v>332.450667945476</v>
      </c>
      <c r="G52" s="4">
        <v>332.450667945476</v>
      </c>
      <c r="H52" s="4">
        <v>-5.91743492813931</v>
      </c>
      <c r="I52" s="4">
        <v>-5.91743492813931</v>
      </c>
      <c r="J52" s="4">
        <v>-5.91743492813931</v>
      </c>
      <c r="K52" s="4">
        <v>-5.91743492813931</v>
      </c>
      <c r="L52" s="4">
        <v>-5.91743492813931</v>
      </c>
      <c r="M52" s="4">
        <v>-5.91743492813931</v>
      </c>
      <c r="N52" s="4">
        <v>0.0</v>
      </c>
      <c r="O52" s="4">
        <v>0.0</v>
      </c>
      <c r="P52" s="4">
        <v>0.0</v>
      </c>
      <c r="Q52" s="4">
        <v>326.533233017337</v>
      </c>
    </row>
    <row r="53">
      <c r="A53" s="4">
        <v>51.0</v>
      </c>
      <c r="B53" s="5">
        <v>44582.0</v>
      </c>
      <c r="C53" s="4">
        <v>332.01538378313</v>
      </c>
      <c r="D53" s="4">
        <v>281.051518043583</v>
      </c>
      <c r="E53" s="4">
        <v>367.218945341685</v>
      </c>
      <c r="F53" s="4">
        <v>332.01538378313</v>
      </c>
      <c r="G53" s="4">
        <v>332.01538378313</v>
      </c>
      <c r="H53" s="4">
        <v>-8.50134204286171</v>
      </c>
      <c r="I53" s="4">
        <v>-8.50134204286171</v>
      </c>
      <c r="J53" s="4">
        <v>-8.50134204286171</v>
      </c>
      <c r="K53" s="4">
        <v>-8.50134204286171</v>
      </c>
      <c r="L53" s="4">
        <v>-8.50134204286171</v>
      </c>
      <c r="M53" s="4">
        <v>-8.50134204286171</v>
      </c>
      <c r="N53" s="4">
        <v>0.0</v>
      </c>
      <c r="O53" s="4">
        <v>0.0</v>
      </c>
      <c r="P53" s="4">
        <v>0.0</v>
      </c>
      <c r="Q53" s="4">
        <v>323.514041740269</v>
      </c>
    </row>
    <row r="54">
      <c r="A54" s="4">
        <v>52.0</v>
      </c>
      <c r="B54" s="5">
        <v>44585.0</v>
      </c>
      <c r="C54" s="4">
        <v>330.709531296093</v>
      </c>
      <c r="D54" s="4">
        <v>287.490200263535</v>
      </c>
      <c r="E54" s="4">
        <v>375.338250845015</v>
      </c>
      <c r="F54" s="4">
        <v>330.709531296093</v>
      </c>
      <c r="G54" s="4">
        <v>330.709531296093</v>
      </c>
      <c r="H54" s="4">
        <v>-1.65154994854109</v>
      </c>
      <c r="I54" s="4">
        <v>-1.65154994854109</v>
      </c>
      <c r="J54" s="4">
        <v>-1.65154994854109</v>
      </c>
      <c r="K54" s="4">
        <v>-1.65154994854109</v>
      </c>
      <c r="L54" s="4">
        <v>-1.65154994854109</v>
      </c>
      <c r="M54" s="4">
        <v>-1.65154994854109</v>
      </c>
      <c r="N54" s="4">
        <v>0.0</v>
      </c>
      <c r="O54" s="4">
        <v>0.0</v>
      </c>
      <c r="P54" s="4">
        <v>0.0</v>
      </c>
      <c r="Q54" s="4">
        <v>329.057981347552</v>
      </c>
    </row>
    <row r="55">
      <c r="A55" s="4">
        <v>53.0</v>
      </c>
      <c r="B55" s="5">
        <v>44586.0</v>
      </c>
      <c r="C55" s="4">
        <v>330.274247133748</v>
      </c>
      <c r="D55" s="4">
        <v>283.835669997182</v>
      </c>
      <c r="E55" s="4">
        <v>366.584503310158</v>
      </c>
      <c r="F55" s="4">
        <v>330.274247133748</v>
      </c>
      <c r="G55" s="4">
        <v>330.274247133748</v>
      </c>
      <c r="H55" s="4">
        <v>-4.12381415837428</v>
      </c>
      <c r="I55" s="4">
        <v>-4.12381415837428</v>
      </c>
      <c r="J55" s="4">
        <v>-4.12381415837428</v>
      </c>
      <c r="K55" s="4">
        <v>-4.12381415837428</v>
      </c>
      <c r="L55" s="4">
        <v>-4.12381415837428</v>
      </c>
      <c r="M55" s="4">
        <v>-4.12381415837428</v>
      </c>
      <c r="N55" s="4">
        <v>0.0</v>
      </c>
      <c r="O55" s="4">
        <v>0.0</v>
      </c>
      <c r="P55" s="4">
        <v>0.0</v>
      </c>
      <c r="Q55" s="4">
        <v>326.150432975373</v>
      </c>
    </row>
    <row r="56">
      <c r="A56" s="4">
        <v>54.0</v>
      </c>
      <c r="B56" s="5">
        <v>44587.0</v>
      </c>
      <c r="C56" s="4">
        <v>329.838962971402</v>
      </c>
      <c r="D56" s="4">
        <v>285.43757475785</v>
      </c>
      <c r="E56" s="4">
        <v>369.287320291957</v>
      </c>
      <c r="F56" s="4">
        <v>329.838962971402</v>
      </c>
      <c r="G56" s="4">
        <v>329.838962971402</v>
      </c>
      <c r="H56" s="4">
        <v>-2.94942402898248</v>
      </c>
      <c r="I56" s="4">
        <v>-2.94942402898248</v>
      </c>
      <c r="J56" s="4">
        <v>-2.94942402898248</v>
      </c>
      <c r="K56" s="4">
        <v>-2.94942402898248</v>
      </c>
      <c r="L56" s="4">
        <v>-2.94942402898248</v>
      </c>
      <c r="M56" s="4">
        <v>-2.94942402898248</v>
      </c>
      <c r="N56" s="4">
        <v>0.0</v>
      </c>
      <c r="O56" s="4">
        <v>0.0</v>
      </c>
      <c r="P56" s="4">
        <v>0.0</v>
      </c>
      <c r="Q56" s="4">
        <v>326.889538942419</v>
      </c>
    </row>
    <row r="57">
      <c r="A57" s="4">
        <v>55.0</v>
      </c>
      <c r="B57" s="5">
        <v>44588.0</v>
      </c>
      <c r="C57" s="4">
        <v>329.403678809056</v>
      </c>
      <c r="D57" s="4">
        <v>281.005059601103</v>
      </c>
      <c r="E57" s="4">
        <v>363.856439881025</v>
      </c>
      <c r="F57" s="4">
        <v>329.403678809056</v>
      </c>
      <c r="G57" s="4">
        <v>329.403678809056</v>
      </c>
      <c r="H57" s="4">
        <v>-5.91743492814383</v>
      </c>
      <c r="I57" s="4">
        <v>-5.91743492814383</v>
      </c>
      <c r="J57" s="4">
        <v>-5.91743492814383</v>
      </c>
      <c r="K57" s="4">
        <v>-5.91743492814383</v>
      </c>
      <c r="L57" s="4">
        <v>-5.91743492814383</v>
      </c>
      <c r="M57" s="4">
        <v>-5.91743492814383</v>
      </c>
      <c r="N57" s="4">
        <v>0.0</v>
      </c>
      <c r="O57" s="4">
        <v>0.0</v>
      </c>
      <c r="P57" s="4">
        <v>0.0</v>
      </c>
      <c r="Q57" s="4">
        <v>323.486243880912</v>
      </c>
    </row>
    <row r="58">
      <c r="A58" s="4">
        <v>56.0</v>
      </c>
      <c r="B58" s="5">
        <v>44589.0</v>
      </c>
      <c r="C58" s="4">
        <v>328.968394646711</v>
      </c>
      <c r="D58" s="4">
        <v>277.613541467661</v>
      </c>
      <c r="E58" s="4">
        <v>362.252826049718</v>
      </c>
      <c r="F58" s="4">
        <v>328.968394646711</v>
      </c>
      <c r="G58" s="4">
        <v>328.968394646711</v>
      </c>
      <c r="H58" s="4">
        <v>-8.50134204285229</v>
      </c>
      <c r="I58" s="4">
        <v>-8.50134204285229</v>
      </c>
      <c r="J58" s="4">
        <v>-8.50134204285229</v>
      </c>
      <c r="K58" s="4">
        <v>-8.50134204285229</v>
      </c>
      <c r="L58" s="4">
        <v>-8.50134204285229</v>
      </c>
      <c r="M58" s="4">
        <v>-8.50134204285229</v>
      </c>
      <c r="N58" s="4">
        <v>0.0</v>
      </c>
      <c r="O58" s="4">
        <v>0.0</v>
      </c>
      <c r="P58" s="4">
        <v>0.0</v>
      </c>
      <c r="Q58" s="4">
        <v>320.467052603858</v>
      </c>
    </row>
    <row r="59">
      <c r="A59" s="4">
        <v>57.0</v>
      </c>
      <c r="B59" s="5">
        <v>44592.0</v>
      </c>
      <c r="C59" s="4">
        <v>327.662542250278</v>
      </c>
      <c r="D59" s="4">
        <v>281.767547363992</v>
      </c>
      <c r="E59" s="4">
        <v>368.302109833298</v>
      </c>
      <c r="F59" s="4">
        <v>327.662542250278</v>
      </c>
      <c r="G59" s="4">
        <v>327.662542250278</v>
      </c>
      <c r="H59" s="4">
        <v>-1.65154994855337</v>
      </c>
      <c r="I59" s="4">
        <v>-1.65154994855337</v>
      </c>
      <c r="J59" s="4">
        <v>-1.65154994855337</v>
      </c>
      <c r="K59" s="4">
        <v>-1.65154994855337</v>
      </c>
      <c r="L59" s="4">
        <v>-1.65154994855337</v>
      </c>
      <c r="M59" s="4">
        <v>-1.65154994855337</v>
      </c>
      <c r="N59" s="4">
        <v>0.0</v>
      </c>
      <c r="O59" s="4">
        <v>0.0</v>
      </c>
      <c r="P59" s="4">
        <v>0.0</v>
      </c>
      <c r="Q59" s="4">
        <v>326.010992301725</v>
      </c>
    </row>
    <row r="60">
      <c r="A60" s="4">
        <v>58.0</v>
      </c>
      <c r="B60" s="5">
        <v>44593.0</v>
      </c>
      <c r="C60" s="4">
        <v>327.227258118134</v>
      </c>
      <c r="D60" s="4">
        <v>285.281255684245</v>
      </c>
      <c r="E60" s="4">
        <v>367.702110118081</v>
      </c>
      <c r="F60" s="4">
        <v>327.227258118134</v>
      </c>
      <c r="G60" s="4">
        <v>327.227258118134</v>
      </c>
      <c r="H60" s="4">
        <v>-4.1238141583814</v>
      </c>
      <c r="I60" s="4">
        <v>-4.1238141583814</v>
      </c>
      <c r="J60" s="4">
        <v>-4.1238141583814</v>
      </c>
      <c r="K60" s="4">
        <v>-4.1238141583814</v>
      </c>
      <c r="L60" s="4">
        <v>-4.1238141583814</v>
      </c>
      <c r="M60" s="4">
        <v>-4.1238141583814</v>
      </c>
      <c r="N60" s="4">
        <v>0.0</v>
      </c>
      <c r="O60" s="4">
        <v>0.0</v>
      </c>
      <c r="P60" s="4">
        <v>0.0</v>
      </c>
      <c r="Q60" s="4">
        <v>323.103443959752</v>
      </c>
    </row>
    <row r="61">
      <c r="A61" s="4">
        <v>59.0</v>
      </c>
      <c r="B61" s="5">
        <v>44594.0</v>
      </c>
      <c r="C61" s="4">
        <v>326.791973985989</v>
      </c>
      <c r="D61" s="4">
        <v>283.451188688532</v>
      </c>
      <c r="E61" s="4">
        <v>367.574982342385</v>
      </c>
      <c r="F61" s="4">
        <v>326.791973985989</v>
      </c>
      <c r="G61" s="4">
        <v>326.791973985989</v>
      </c>
      <c r="H61" s="4">
        <v>-2.94942402897619</v>
      </c>
      <c r="I61" s="4">
        <v>-2.94942402897619</v>
      </c>
      <c r="J61" s="4">
        <v>-2.94942402897619</v>
      </c>
      <c r="K61" s="4">
        <v>-2.94942402897619</v>
      </c>
      <c r="L61" s="4">
        <v>-2.94942402897619</v>
      </c>
      <c r="M61" s="4">
        <v>-2.94942402897619</v>
      </c>
      <c r="N61" s="4">
        <v>0.0</v>
      </c>
      <c r="O61" s="4">
        <v>0.0</v>
      </c>
      <c r="P61" s="4">
        <v>0.0</v>
      </c>
      <c r="Q61" s="4">
        <v>323.842549957013</v>
      </c>
    </row>
    <row r="62">
      <c r="A62" s="4">
        <v>60.0</v>
      </c>
      <c r="B62" s="5">
        <v>44595.0</v>
      </c>
      <c r="C62" s="4">
        <v>326.356689853845</v>
      </c>
      <c r="D62" s="4">
        <v>279.270349915068</v>
      </c>
      <c r="E62" s="4">
        <v>359.510209580532</v>
      </c>
      <c r="F62" s="4">
        <v>326.356689853845</v>
      </c>
      <c r="G62" s="4">
        <v>326.356689853845</v>
      </c>
      <c r="H62" s="4">
        <v>-5.91743492814835</v>
      </c>
      <c r="I62" s="4">
        <v>-5.91743492814835</v>
      </c>
      <c r="J62" s="4">
        <v>-5.91743492814835</v>
      </c>
      <c r="K62" s="4">
        <v>-5.91743492814835</v>
      </c>
      <c r="L62" s="4">
        <v>-5.91743492814835</v>
      </c>
      <c r="M62" s="4">
        <v>-5.91743492814835</v>
      </c>
      <c r="N62" s="4">
        <v>0.0</v>
      </c>
      <c r="O62" s="4">
        <v>0.0</v>
      </c>
      <c r="P62" s="4">
        <v>0.0</v>
      </c>
      <c r="Q62" s="4">
        <v>320.439254925697</v>
      </c>
    </row>
    <row r="63">
      <c r="A63" s="4">
        <v>61.0</v>
      </c>
      <c r="B63" s="5">
        <v>44596.0</v>
      </c>
      <c r="C63" s="4">
        <v>325.921405721701</v>
      </c>
      <c r="D63" s="4">
        <v>272.847370640374</v>
      </c>
      <c r="E63" s="4">
        <v>358.396743290399</v>
      </c>
      <c r="F63" s="4">
        <v>325.921405721701</v>
      </c>
      <c r="G63" s="4">
        <v>325.921405721701</v>
      </c>
      <c r="H63" s="4">
        <v>-8.50134204289405</v>
      </c>
      <c r="I63" s="4">
        <v>-8.50134204289405</v>
      </c>
      <c r="J63" s="4">
        <v>-8.50134204289405</v>
      </c>
      <c r="K63" s="4">
        <v>-8.50134204289405</v>
      </c>
      <c r="L63" s="4">
        <v>-8.50134204289405</v>
      </c>
      <c r="M63" s="4">
        <v>-8.50134204289405</v>
      </c>
      <c r="N63" s="4">
        <v>0.0</v>
      </c>
      <c r="O63" s="4">
        <v>0.0</v>
      </c>
      <c r="P63" s="4">
        <v>0.0</v>
      </c>
      <c r="Q63" s="4">
        <v>317.420063678807</v>
      </c>
    </row>
    <row r="64">
      <c r="A64" s="4">
        <v>62.0</v>
      </c>
      <c r="B64" s="5">
        <v>44599.0</v>
      </c>
      <c r="C64" s="4">
        <v>324.615553325268</v>
      </c>
      <c r="D64" s="4">
        <v>280.22932559464</v>
      </c>
      <c r="E64" s="4">
        <v>367.308095489514</v>
      </c>
      <c r="F64" s="4">
        <v>324.615553325268</v>
      </c>
      <c r="G64" s="4">
        <v>324.615553325268</v>
      </c>
      <c r="H64" s="4">
        <v>-1.65154994856564</v>
      </c>
      <c r="I64" s="4">
        <v>-1.65154994856564</v>
      </c>
      <c r="J64" s="4">
        <v>-1.65154994856564</v>
      </c>
      <c r="K64" s="4">
        <v>-1.65154994856564</v>
      </c>
      <c r="L64" s="4">
        <v>-1.65154994856564</v>
      </c>
      <c r="M64" s="4">
        <v>-1.65154994856564</v>
      </c>
      <c r="N64" s="4">
        <v>0.0</v>
      </c>
      <c r="O64" s="4">
        <v>0.0</v>
      </c>
      <c r="P64" s="4">
        <v>0.0</v>
      </c>
      <c r="Q64" s="4">
        <v>322.964003376703</v>
      </c>
    </row>
    <row r="65">
      <c r="A65" s="4">
        <v>63.0</v>
      </c>
      <c r="B65" s="5">
        <v>44600.0</v>
      </c>
      <c r="C65" s="4">
        <v>324.180269193124</v>
      </c>
      <c r="D65" s="4">
        <v>276.743099658276</v>
      </c>
      <c r="E65" s="4">
        <v>361.211024507706</v>
      </c>
      <c r="F65" s="4">
        <v>324.180269193124</v>
      </c>
      <c r="G65" s="4">
        <v>324.180269193124</v>
      </c>
      <c r="H65" s="4">
        <v>-4.12381415837508</v>
      </c>
      <c r="I65" s="4">
        <v>-4.12381415837508</v>
      </c>
      <c r="J65" s="4">
        <v>-4.12381415837508</v>
      </c>
      <c r="K65" s="4">
        <v>-4.12381415837508</v>
      </c>
      <c r="L65" s="4">
        <v>-4.12381415837508</v>
      </c>
      <c r="M65" s="4">
        <v>-4.12381415837508</v>
      </c>
      <c r="N65" s="4">
        <v>0.0</v>
      </c>
      <c r="O65" s="4">
        <v>0.0</v>
      </c>
      <c r="P65" s="4">
        <v>0.0</v>
      </c>
      <c r="Q65" s="4">
        <v>320.056455034749</v>
      </c>
    </row>
    <row r="66">
      <c r="A66" s="4">
        <v>64.0</v>
      </c>
      <c r="B66" s="5">
        <v>44601.0</v>
      </c>
      <c r="C66" s="4">
        <v>323.74498506098</v>
      </c>
      <c r="D66" s="4">
        <v>281.225674345855</v>
      </c>
      <c r="E66" s="4">
        <v>363.690624424093</v>
      </c>
      <c r="F66" s="4">
        <v>323.74498506098</v>
      </c>
      <c r="G66" s="4">
        <v>323.74498506098</v>
      </c>
      <c r="H66" s="4">
        <v>-2.94942402898894</v>
      </c>
      <c r="I66" s="4">
        <v>-2.94942402898894</v>
      </c>
      <c r="J66" s="4">
        <v>-2.94942402898894</v>
      </c>
      <c r="K66" s="4">
        <v>-2.94942402898894</v>
      </c>
      <c r="L66" s="4">
        <v>-2.94942402898894</v>
      </c>
      <c r="M66" s="4">
        <v>-2.94942402898894</v>
      </c>
      <c r="N66" s="4">
        <v>0.0</v>
      </c>
      <c r="O66" s="4">
        <v>0.0</v>
      </c>
      <c r="P66" s="4">
        <v>0.0</v>
      </c>
      <c r="Q66" s="4">
        <v>320.795561031991</v>
      </c>
    </row>
    <row r="67">
      <c r="A67" s="4">
        <v>65.0</v>
      </c>
      <c r="B67" s="5">
        <v>44602.0</v>
      </c>
      <c r="C67" s="4">
        <v>323.309797661347</v>
      </c>
      <c r="D67" s="4">
        <v>274.528805428298</v>
      </c>
      <c r="E67" s="4">
        <v>359.966599318759</v>
      </c>
      <c r="F67" s="4">
        <v>323.309797661347</v>
      </c>
      <c r="G67" s="4">
        <v>323.309797661347</v>
      </c>
      <c r="H67" s="4">
        <v>-5.91743492812704</v>
      </c>
      <c r="I67" s="4">
        <v>-5.91743492812704</v>
      </c>
      <c r="J67" s="4">
        <v>-5.91743492812704</v>
      </c>
      <c r="K67" s="4">
        <v>-5.91743492812704</v>
      </c>
      <c r="L67" s="4">
        <v>-5.91743492812704</v>
      </c>
      <c r="M67" s="4">
        <v>-5.91743492812704</v>
      </c>
      <c r="N67" s="4">
        <v>0.0</v>
      </c>
      <c r="O67" s="4">
        <v>0.0</v>
      </c>
      <c r="P67" s="4">
        <v>0.0</v>
      </c>
      <c r="Q67" s="4">
        <v>317.39236273322</v>
      </c>
    </row>
    <row r="68">
      <c r="A68" s="4">
        <v>66.0</v>
      </c>
      <c r="B68" s="5">
        <v>44603.0</v>
      </c>
      <c r="C68" s="4">
        <v>322.874610261715</v>
      </c>
      <c r="D68" s="4">
        <v>271.947824580437</v>
      </c>
      <c r="E68" s="4">
        <v>354.644535419629</v>
      </c>
      <c r="F68" s="4">
        <v>322.874610261715</v>
      </c>
      <c r="G68" s="4">
        <v>322.874610261715</v>
      </c>
      <c r="H68" s="4">
        <v>-8.50134204288181</v>
      </c>
      <c r="I68" s="4">
        <v>-8.50134204288181</v>
      </c>
      <c r="J68" s="4">
        <v>-8.50134204288181</v>
      </c>
      <c r="K68" s="4">
        <v>-8.50134204288181</v>
      </c>
      <c r="L68" s="4">
        <v>-8.50134204288181</v>
      </c>
      <c r="M68" s="4">
        <v>-8.50134204288181</v>
      </c>
      <c r="N68" s="4">
        <v>0.0</v>
      </c>
      <c r="O68" s="4">
        <v>0.0</v>
      </c>
      <c r="P68" s="4">
        <v>0.0</v>
      </c>
      <c r="Q68" s="4">
        <v>314.373268218833</v>
      </c>
    </row>
    <row r="69">
      <c r="A69" s="4">
        <v>67.0</v>
      </c>
      <c r="B69" s="5">
        <v>44606.0</v>
      </c>
      <c r="C69" s="4">
        <v>321.569048062817</v>
      </c>
      <c r="D69" s="4">
        <v>276.160648796632</v>
      </c>
      <c r="E69" s="4">
        <v>358.556977164825</v>
      </c>
      <c r="F69" s="4">
        <v>321.569048062817</v>
      </c>
      <c r="G69" s="4">
        <v>321.569048062817</v>
      </c>
      <c r="H69" s="4">
        <v>-1.65154994857792</v>
      </c>
      <c r="I69" s="4">
        <v>-1.65154994857792</v>
      </c>
      <c r="J69" s="4">
        <v>-1.65154994857792</v>
      </c>
      <c r="K69" s="4">
        <v>-1.65154994857792</v>
      </c>
      <c r="L69" s="4">
        <v>-1.65154994857792</v>
      </c>
      <c r="M69" s="4">
        <v>-1.65154994857792</v>
      </c>
      <c r="N69" s="4">
        <v>0.0</v>
      </c>
      <c r="O69" s="4">
        <v>0.0</v>
      </c>
      <c r="P69" s="4">
        <v>0.0</v>
      </c>
      <c r="Q69" s="4">
        <v>319.917498114239</v>
      </c>
    </row>
    <row r="70">
      <c r="A70" s="4">
        <v>68.0</v>
      </c>
      <c r="B70" s="5">
        <v>44607.0</v>
      </c>
      <c r="C70" s="4">
        <v>321.133860663184</v>
      </c>
      <c r="D70" s="4">
        <v>271.378435262586</v>
      </c>
      <c r="E70" s="4">
        <v>357.077123751719</v>
      </c>
      <c r="F70" s="4">
        <v>321.133860663184</v>
      </c>
      <c r="G70" s="4">
        <v>321.133860663184</v>
      </c>
      <c r="H70" s="4">
        <v>-4.12381415838671</v>
      </c>
      <c r="I70" s="4">
        <v>-4.12381415838671</v>
      </c>
      <c r="J70" s="4">
        <v>-4.12381415838671</v>
      </c>
      <c r="K70" s="4">
        <v>-4.12381415838671</v>
      </c>
      <c r="L70" s="4">
        <v>-4.12381415838671</v>
      </c>
      <c r="M70" s="4">
        <v>-4.12381415838671</v>
      </c>
      <c r="N70" s="4">
        <v>0.0</v>
      </c>
      <c r="O70" s="4">
        <v>0.0</v>
      </c>
      <c r="P70" s="4">
        <v>0.0</v>
      </c>
      <c r="Q70" s="4">
        <v>317.010046504797</v>
      </c>
    </row>
    <row r="71">
      <c r="A71" s="4">
        <v>69.0</v>
      </c>
      <c r="B71" s="5">
        <v>44608.0</v>
      </c>
      <c r="C71" s="4">
        <v>320.698673263551</v>
      </c>
      <c r="D71" s="4">
        <v>275.698756636357</v>
      </c>
      <c r="E71" s="4">
        <v>359.733922714636</v>
      </c>
      <c r="F71" s="4">
        <v>320.698673263551</v>
      </c>
      <c r="G71" s="4">
        <v>320.698673263551</v>
      </c>
      <c r="H71" s="4">
        <v>-2.94942402898265</v>
      </c>
      <c r="I71" s="4">
        <v>-2.94942402898265</v>
      </c>
      <c r="J71" s="4">
        <v>-2.94942402898265</v>
      </c>
      <c r="K71" s="4">
        <v>-2.94942402898265</v>
      </c>
      <c r="L71" s="4">
        <v>-2.94942402898265</v>
      </c>
      <c r="M71" s="4">
        <v>-2.94942402898265</v>
      </c>
      <c r="N71" s="4">
        <v>0.0</v>
      </c>
      <c r="O71" s="4">
        <v>0.0</v>
      </c>
      <c r="P71" s="4">
        <v>0.0</v>
      </c>
      <c r="Q71" s="4">
        <v>317.749249234569</v>
      </c>
    </row>
    <row r="72">
      <c r="A72" s="4">
        <v>70.0</v>
      </c>
      <c r="B72" s="5">
        <v>44609.0</v>
      </c>
      <c r="C72" s="4">
        <v>320.263485863919</v>
      </c>
      <c r="D72" s="4">
        <v>273.367359576847</v>
      </c>
      <c r="E72" s="4">
        <v>352.66914440793</v>
      </c>
      <c r="F72" s="4">
        <v>320.263485863919</v>
      </c>
      <c r="G72" s="4">
        <v>320.263485863919</v>
      </c>
      <c r="H72" s="4">
        <v>-5.91743492813156</v>
      </c>
      <c r="I72" s="4">
        <v>-5.91743492813156</v>
      </c>
      <c r="J72" s="4">
        <v>-5.91743492813156</v>
      </c>
      <c r="K72" s="4">
        <v>-5.91743492813156</v>
      </c>
      <c r="L72" s="4">
        <v>-5.91743492813156</v>
      </c>
      <c r="M72" s="4">
        <v>-5.91743492813156</v>
      </c>
      <c r="N72" s="4">
        <v>0.0</v>
      </c>
      <c r="O72" s="4">
        <v>0.0</v>
      </c>
      <c r="P72" s="4">
        <v>0.0</v>
      </c>
      <c r="Q72" s="4">
        <v>314.346050935787</v>
      </c>
    </row>
    <row r="73">
      <c r="A73" s="4">
        <v>71.0</v>
      </c>
      <c r="B73" s="5">
        <v>44610.0</v>
      </c>
      <c r="C73" s="4">
        <v>319.828298464286</v>
      </c>
      <c r="D73" s="4">
        <v>266.910177843</v>
      </c>
      <c r="E73" s="4">
        <v>351.668223376594</v>
      </c>
      <c r="F73" s="4">
        <v>319.828298464286</v>
      </c>
      <c r="G73" s="4">
        <v>319.828298464286</v>
      </c>
      <c r="H73" s="4">
        <v>-8.5013420428752</v>
      </c>
      <c r="I73" s="4">
        <v>-8.5013420428752</v>
      </c>
      <c r="J73" s="4">
        <v>-8.5013420428752</v>
      </c>
      <c r="K73" s="4">
        <v>-8.5013420428752</v>
      </c>
      <c r="L73" s="4">
        <v>-8.5013420428752</v>
      </c>
      <c r="M73" s="4">
        <v>-8.5013420428752</v>
      </c>
      <c r="N73" s="4">
        <v>0.0</v>
      </c>
      <c r="O73" s="4">
        <v>0.0</v>
      </c>
      <c r="P73" s="4">
        <v>0.0</v>
      </c>
      <c r="Q73" s="4">
        <v>311.326956421411</v>
      </c>
    </row>
    <row r="74">
      <c r="A74" s="4">
        <v>72.0</v>
      </c>
      <c r="B74" s="5">
        <v>44614.0</v>
      </c>
      <c r="C74" s="4">
        <v>318.087548865756</v>
      </c>
      <c r="D74" s="4">
        <v>272.291923823421</v>
      </c>
      <c r="E74" s="4">
        <v>353.773508345733</v>
      </c>
      <c r="F74" s="4">
        <v>318.087548865756</v>
      </c>
      <c r="G74" s="4">
        <v>318.087548865756</v>
      </c>
      <c r="H74" s="4">
        <v>-4.12381415838039</v>
      </c>
      <c r="I74" s="4">
        <v>-4.12381415838039</v>
      </c>
      <c r="J74" s="4">
        <v>-4.12381415838039</v>
      </c>
      <c r="K74" s="4">
        <v>-4.12381415838039</v>
      </c>
      <c r="L74" s="4">
        <v>-4.12381415838039</v>
      </c>
      <c r="M74" s="4">
        <v>-4.12381415838039</v>
      </c>
      <c r="N74" s="4">
        <v>0.0</v>
      </c>
      <c r="O74" s="4">
        <v>0.0</v>
      </c>
      <c r="P74" s="4">
        <v>0.0</v>
      </c>
      <c r="Q74" s="4">
        <v>313.963734707375</v>
      </c>
    </row>
    <row r="75">
      <c r="A75" s="4">
        <v>73.0</v>
      </c>
      <c r="B75" s="5">
        <v>44615.0</v>
      </c>
      <c r="C75" s="4">
        <v>317.652362408121</v>
      </c>
      <c r="D75" s="4">
        <v>272.203069597011</v>
      </c>
      <c r="E75" s="4">
        <v>357.882111213221</v>
      </c>
      <c r="F75" s="4">
        <v>317.652362408121</v>
      </c>
      <c r="G75" s="4">
        <v>317.652362408121</v>
      </c>
      <c r="H75" s="4">
        <v>-2.94942402897637</v>
      </c>
      <c r="I75" s="4">
        <v>-2.94942402897637</v>
      </c>
      <c r="J75" s="4">
        <v>-2.94942402897637</v>
      </c>
      <c r="K75" s="4">
        <v>-2.94942402897637</v>
      </c>
      <c r="L75" s="4">
        <v>-2.94942402897637</v>
      </c>
      <c r="M75" s="4">
        <v>-2.94942402897637</v>
      </c>
      <c r="N75" s="4">
        <v>0.0</v>
      </c>
      <c r="O75" s="4">
        <v>0.0</v>
      </c>
      <c r="P75" s="4">
        <v>0.0</v>
      </c>
      <c r="Q75" s="4">
        <v>314.702938379145</v>
      </c>
    </row>
    <row r="76">
      <c r="A76" s="4">
        <v>74.0</v>
      </c>
      <c r="B76" s="5">
        <v>44616.0</v>
      </c>
      <c r="C76" s="4">
        <v>317.217175950486</v>
      </c>
      <c r="D76" s="4">
        <v>269.997807217202</v>
      </c>
      <c r="E76" s="4">
        <v>351.009072527773</v>
      </c>
      <c r="F76" s="4">
        <v>317.217175950486</v>
      </c>
      <c r="G76" s="4">
        <v>317.217175950486</v>
      </c>
      <c r="H76" s="4">
        <v>-5.91743492813608</v>
      </c>
      <c r="I76" s="4">
        <v>-5.91743492813608</v>
      </c>
      <c r="J76" s="4">
        <v>-5.91743492813608</v>
      </c>
      <c r="K76" s="4">
        <v>-5.91743492813608</v>
      </c>
      <c r="L76" s="4">
        <v>-5.91743492813608</v>
      </c>
      <c r="M76" s="4">
        <v>-5.91743492813608</v>
      </c>
      <c r="N76" s="4">
        <v>0.0</v>
      </c>
      <c r="O76" s="4">
        <v>0.0</v>
      </c>
      <c r="P76" s="4">
        <v>0.0</v>
      </c>
      <c r="Q76" s="4">
        <v>311.29974102235</v>
      </c>
    </row>
    <row r="77">
      <c r="A77" s="4">
        <v>75.0</v>
      </c>
      <c r="B77" s="5">
        <v>44617.0</v>
      </c>
      <c r="C77" s="4">
        <v>316.781989492851</v>
      </c>
      <c r="D77" s="4">
        <v>267.671829140427</v>
      </c>
      <c r="E77" s="4">
        <v>352.430097108172</v>
      </c>
      <c r="F77" s="4">
        <v>316.781989492851</v>
      </c>
      <c r="G77" s="4">
        <v>316.781989492851</v>
      </c>
      <c r="H77" s="4">
        <v>-8.50134204286578</v>
      </c>
      <c r="I77" s="4">
        <v>-8.50134204286578</v>
      </c>
      <c r="J77" s="4">
        <v>-8.50134204286578</v>
      </c>
      <c r="K77" s="4">
        <v>-8.50134204286578</v>
      </c>
      <c r="L77" s="4">
        <v>-8.50134204286578</v>
      </c>
      <c r="M77" s="4">
        <v>-8.50134204286578</v>
      </c>
      <c r="N77" s="4">
        <v>0.0</v>
      </c>
      <c r="O77" s="4">
        <v>0.0</v>
      </c>
      <c r="P77" s="4">
        <v>0.0</v>
      </c>
      <c r="Q77" s="4">
        <v>308.280647449986</v>
      </c>
    </row>
    <row r="78">
      <c r="A78" s="4">
        <v>76.0</v>
      </c>
      <c r="B78" s="5">
        <v>44620.0</v>
      </c>
      <c r="C78" s="4">
        <v>315.476430119947</v>
      </c>
      <c r="D78" s="4">
        <v>270.564992327978</v>
      </c>
      <c r="E78" s="4">
        <v>356.049441615713</v>
      </c>
      <c r="F78" s="4">
        <v>315.476430119947</v>
      </c>
      <c r="G78" s="4">
        <v>315.476430119947</v>
      </c>
      <c r="H78" s="4">
        <v>-1.65154994860248</v>
      </c>
      <c r="I78" s="4">
        <v>-1.65154994860248</v>
      </c>
      <c r="J78" s="4">
        <v>-1.65154994860248</v>
      </c>
      <c r="K78" s="4">
        <v>-1.65154994860248</v>
      </c>
      <c r="L78" s="4">
        <v>-1.65154994860248</v>
      </c>
      <c r="M78" s="4">
        <v>-1.65154994860248</v>
      </c>
      <c r="N78" s="4">
        <v>0.0</v>
      </c>
      <c r="O78" s="4">
        <v>0.0</v>
      </c>
      <c r="P78" s="4">
        <v>0.0</v>
      </c>
      <c r="Q78" s="4">
        <v>313.824880171345</v>
      </c>
    </row>
    <row r="79">
      <c r="A79" s="4">
        <v>77.0</v>
      </c>
      <c r="B79" s="5">
        <v>44621.0</v>
      </c>
      <c r="C79" s="4">
        <v>315.041243662313</v>
      </c>
      <c r="D79" s="4">
        <v>267.407249796383</v>
      </c>
      <c r="E79" s="4">
        <v>351.294919941386</v>
      </c>
      <c r="F79" s="4">
        <v>315.041243662313</v>
      </c>
      <c r="G79" s="4">
        <v>315.041243662313</v>
      </c>
      <c r="H79" s="4">
        <v>-4.12381415838751</v>
      </c>
      <c r="I79" s="4">
        <v>-4.12381415838751</v>
      </c>
      <c r="J79" s="4">
        <v>-4.12381415838751</v>
      </c>
      <c r="K79" s="4">
        <v>-4.12381415838751</v>
      </c>
      <c r="L79" s="4">
        <v>-4.12381415838751</v>
      </c>
      <c r="M79" s="4">
        <v>-4.12381415838751</v>
      </c>
      <c r="N79" s="4">
        <v>0.0</v>
      </c>
      <c r="O79" s="4">
        <v>0.0</v>
      </c>
      <c r="P79" s="4">
        <v>0.0</v>
      </c>
      <c r="Q79" s="4">
        <v>310.917429503925</v>
      </c>
    </row>
    <row r="80">
      <c r="A80" s="4">
        <v>78.0</v>
      </c>
      <c r="B80" s="5">
        <v>44622.0</v>
      </c>
      <c r="C80" s="4">
        <v>314.606057204678</v>
      </c>
      <c r="D80" s="4">
        <v>270.275713344269</v>
      </c>
      <c r="E80" s="4">
        <v>356.465899081764</v>
      </c>
      <c r="F80" s="4">
        <v>314.606057204678</v>
      </c>
      <c r="G80" s="4">
        <v>314.606057204678</v>
      </c>
      <c r="H80" s="4">
        <v>-2.94942402898911</v>
      </c>
      <c r="I80" s="4">
        <v>-2.94942402898911</v>
      </c>
      <c r="J80" s="4">
        <v>-2.94942402898911</v>
      </c>
      <c r="K80" s="4">
        <v>-2.94942402898911</v>
      </c>
      <c r="L80" s="4">
        <v>-2.94942402898911</v>
      </c>
      <c r="M80" s="4">
        <v>-2.94942402898911</v>
      </c>
      <c r="N80" s="4">
        <v>0.0</v>
      </c>
      <c r="O80" s="4">
        <v>0.0</v>
      </c>
      <c r="P80" s="4">
        <v>0.0</v>
      </c>
      <c r="Q80" s="4">
        <v>311.656633175689</v>
      </c>
    </row>
    <row r="81">
      <c r="A81" s="4">
        <v>79.0</v>
      </c>
      <c r="B81" s="5">
        <v>44623.0</v>
      </c>
      <c r="C81" s="4">
        <v>314.170870747043</v>
      </c>
      <c r="D81" s="4">
        <v>265.922904544913</v>
      </c>
      <c r="E81" s="4">
        <v>348.895420596299</v>
      </c>
      <c r="F81" s="4">
        <v>314.170870747043</v>
      </c>
      <c r="G81" s="4">
        <v>314.170870747043</v>
      </c>
      <c r="H81" s="4">
        <v>-5.91743492811105</v>
      </c>
      <c r="I81" s="4">
        <v>-5.91743492811105</v>
      </c>
      <c r="J81" s="4">
        <v>-5.91743492811105</v>
      </c>
      <c r="K81" s="4">
        <v>-5.91743492811105</v>
      </c>
      <c r="L81" s="4">
        <v>-5.91743492811105</v>
      </c>
      <c r="M81" s="4">
        <v>-5.91743492811105</v>
      </c>
      <c r="N81" s="4">
        <v>0.0</v>
      </c>
      <c r="O81" s="4">
        <v>0.0</v>
      </c>
      <c r="P81" s="4">
        <v>0.0</v>
      </c>
      <c r="Q81" s="4">
        <v>308.253435818932</v>
      </c>
    </row>
    <row r="82">
      <c r="A82" s="4">
        <v>80.0</v>
      </c>
      <c r="B82" s="5">
        <v>44624.0</v>
      </c>
      <c r="C82" s="4">
        <v>313.735684289408</v>
      </c>
      <c r="D82" s="4">
        <v>264.52780824416</v>
      </c>
      <c r="E82" s="4">
        <v>346.385210371714</v>
      </c>
      <c r="F82" s="4">
        <v>313.735684289408</v>
      </c>
      <c r="G82" s="4">
        <v>313.735684289408</v>
      </c>
      <c r="H82" s="4">
        <v>-8.50134204285636</v>
      </c>
      <c r="I82" s="4">
        <v>-8.50134204285636</v>
      </c>
      <c r="J82" s="4">
        <v>-8.50134204285636</v>
      </c>
      <c r="K82" s="4">
        <v>-8.50134204285636</v>
      </c>
      <c r="L82" s="4">
        <v>-8.50134204285636</v>
      </c>
      <c r="M82" s="4">
        <v>-8.50134204285636</v>
      </c>
      <c r="N82" s="4">
        <v>0.0</v>
      </c>
      <c r="O82" s="4">
        <v>0.0</v>
      </c>
      <c r="P82" s="4">
        <v>0.0</v>
      </c>
      <c r="Q82" s="4">
        <v>305.234342246552</v>
      </c>
    </row>
    <row r="83">
      <c r="A83" s="4">
        <v>81.0</v>
      </c>
      <c r="B83" s="5">
        <v>44627.0</v>
      </c>
      <c r="C83" s="4">
        <v>312.438604702298</v>
      </c>
      <c r="D83" s="4">
        <v>268.99622793723</v>
      </c>
      <c r="E83" s="4">
        <v>349.830676687822</v>
      </c>
      <c r="F83" s="4">
        <v>312.438604702298</v>
      </c>
      <c r="G83" s="4">
        <v>312.438604702298</v>
      </c>
      <c r="H83" s="4">
        <v>-1.65154994860008</v>
      </c>
      <c r="I83" s="4">
        <v>-1.65154994860008</v>
      </c>
      <c r="J83" s="4">
        <v>-1.65154994860008</v>
      </c>
      <c r="K83" s="4">
        <v>-1.65154994860008</v>
      </c>
      <c r="L83" s="4">
        <v>-1.65154994860008</v>
      </c>
      <c r="M83" s="4">
        <v>-1.65154994860008</v>
      </c>
      <c r="N83" s="4">
        <v>0.0</v>
      </c>
      <c r="O83" s="4">
        <v>0.0</v>
      </c>
      <c r="P83" s="4">
        <v>0.0</v>
      </c>
      <c r="Q83" s="4">
        <v>310.787054753698</v>
      </c>
    </row>
    <row r="84">
      <c r="A84" s="4">
        <v>82.0</v>
      </c>
      <c r="B84" s="5">
        <v>44628.0</v>
      </c>
      <c r="C84" s="4">
        <v>312.006244839928</v>
      </c>
      <c r="D84" s="4">
        <v>263.995354101313</v>
      </c>
      <c r="E84" s="4">
        <v>347.988892349194</v>
      </c>
      <c r="F84" s="4">
        <v>312.006244839928</v>
      </c>
      <c r="G84" s="4">
        <v>312.006244839928</v>
      </c>
      <c r="H84" s="4">
        <v>-4.12381415838119</v>
      </c>
      <c r="I84" s="4">
        <v>-4.12381415838119</v>
      </c>
      <c r="J84" s="4">
        <v>-4.12381415838119</v>
      </c>
      <c r="K84" s="4">
        <v>-4.12381415838119</v>
      </c>
      <c r="L84" s="4">
        <v>-4.12381415838119</v>
      </c>
      <c r="M84" s="4">
        <v>-4.12381415838119</v>
      </c>
      <c r="N84" s="4">
        <v>0.0</v>
      </c>
      <c r="O84" s="4">
        <v>0.0</v>
      </c>
      <c r="P84" s="4">
        <v>0.0</v>
      </c>
      <c r="Q84" s="4">
        <v>307.882430681546</v>
      </c>
    </row>
    <row r="85">
      <c r="A85" s="4">
        <v>83.0</v>
      </c>
      <c r="B85" s="5">
        <v>44629.0</v>
      </c>
      <c r="C85" s="4">
        <v>311.573884977557</v>
      </c>
      <c r="D85" s="4">
        <v>267.230181977073</v>
      </c>
      <c r="E85" s="4">
        <v>350.272246887505</v>
      </c>
      <c r="F85" s="4">
        <v>311.573884977557</v>
      </c>
      <c r="G85" s="4">
        <v>311.573884977557</v>
      </c>
      <c r="H85" s="4">
        <v>-2.94942402897697</v>
      </c>
      <c r="I85" s="4">
        <v>-2.94942402897697</v>
      </c>
      <c r="J85" s="4">
        <v>-2.94942402897697</v>
      </c>
      <c r="K85" s="4">
        <v>-2.94942402897697</v>
      </c>
      <c r="L85" s="4">
        <v>-2.94942402897697</v>
      </c>
      <c r="M85" s="4">
        <v>-2.94942402897697</v>
      </c>
      <c r="N85" s="4">
        <v>0.0</v>
      </c>
      <c r="O85" s="4">
        <v>0.0</v>
      </c>
      <c r="P85" s="4">
        <v>0.0</v>
      </c>
      <c r="Q85" s="4">
        <v>308.62446094858</v>
      </c>
    </row>
    <row r="86">
      <c r="A86" s="4">
        <v>84.0</v>
      </c>
      <c r="B86" s="5">
        <v>44630.0</v>
      </c>
      <c r="C86" s="4">
        <v>311.141525115187</v>
      </c>
      <c r="D86" s="4">
        <v>263.700696710597</v>
      </c>
      <c r="E86" s="4">
        <v>347.355434942173</v>
      </c>
      <c r="F86" s="4">
        <v>311.141525115187</v>
      </c>
      <c r="G86" s="4">
        <v>311.141525115187</v>
      </c>
      <c r="H86" s="4">
        <v>-5.91743492811929</v>
      </c>
      <c r="I86" s="4">
        <v>-5.91743492811929</v>
      </c>
      <c r="J86" s="4">
        <v>-5.91743492811929</v>
      </c>
      <c r="K86" s="4">
        <v>-5.91743492811929</v>
      </c>
      <c r="L86" s="4">
        <v>-5.91743492811929</v>
      </c>
      <c r="M86" s="4">
        <v>-5.91743492811929</v>
      </c>
      <c r="N86" s="4">
        <v>0.0</v>
      </c>
      <c r="O86" s="4">
        <v>0.0</v>
      </c>
      <c r="P86" s="4">
        <v>0.0</v>
      </c>
      <c r="Q86" s="4">
        <v>305.224090187068</v>
      </c>
    </row>
    <row r="87">
      <c r="A87" s="4">
        <v>85.0</v>
      </c>
      <c r="B87" s="5">
        <v>44631.0</v>
      </c>
      <c r="C87" s="4">
        <v>310.709165252817</v>
      </c>
      <c r="D87" s="4">
        <v>259.839651398402</v>
      </c>
      <c r="E87" s="4">
        <v>342.930497184042</v>
      </c>
      <c r="F87" s="4">
        <v>310.709165252817</v>
      </c>
      <c r="G87" s="4">
        <v>310.709165252817</v>
      </c>
      <c r="H87" s="4">
        <v>-8.50134204284693</v>
      </c>
      <c r="I87" s="4">
        <v>-8.50134204284693</v>
      </c>
      <c r="J87" s="4">
        <v>-8.50134204284693</v>
      </c>
      <c r="K87" s="4">
        <v>-8.50134204284693</v>
      </c>
      <c r="L87" s="4">
        <v>-8.50134204284693</v>
      </c>
      <c r="M87" s="4">
        <v>-8.50134204284693</v>
      </c>
      <c r="N87" s="4">
        <v>0.0</v>
      </c>
      <c r="O87" s="4">
        <v>0.0</v>
      </c>
      <c r="P87" s="4">
        <v>0.0</v>
      </c>
      <c r="Q87" s="4">
        <v>302.20782320997</v>
      </c>
    </row>
    <row r="88">
      <c r="A88" s="4">
        <v>86.0</v>
      </c>
      <c r="B88" s="5">
        <v>44634.0</v>
      </c>
      <c r="C88" s="4">
        <v>309.412085665707</v>
      </c>
      <c r="D88" s="4">
        <v>265.857301371232</v>
      </c>
      <c r="E88" s="4">
        <v>346.365168275816</v>
      </c>
      <c r="F88" s="4">
        <v>309.412085665707</v>
      </c>
      <c r="G88" s="4">
        <v>309.412085665707</v>
      </c>
      <c r="H88" s="4">
        <v>-1.65154994856314</v>
      </c>
      <c r="I88" s="4">
        <v>-1.65154994856314</v>
      </c>
      <c r="J88" s="4">
        <v>-1.65154994856314</v>
      </c>
      <c r="K88" s="4">
        <v>-1.65154994856314</v>
      </c>
      <c r="L88" s="4">
        <v>-1.65154994856314</v>
      </c>
      <c r="M88" s="4">
        <v>-1.65154994856314</v>
      </c>
      <c r="N88" s="4">
        <v>0.0</v>
      </c>
      <c r="O88" s="4">
        <v>0.0</v>
      </c>
      <c r="P88" s="4">
        <v>0.0</v>
      </c>
      <c r="Q88" s="4">
        <v>307.760535717143</v>
      </c>
    </row>
    <row r="89">
      <c r="A89" s="4">
        <v>87.0</v>
      </c>
      <c r="B89" s="5">
        <v>44635.0</v>
      </c>
      <c r="C89" s="4">
        <v>308.979725803336</v>
      </c>
      <c r="D89" s="4">
        <v>262.283976563203</v>
      </c>
      <c r="E89" s="4">
        <v>345.83785751655</v>
      </c>
      <c r="F89" s="4">
        <v>308.979725803336</v>
      </c>
      <c r="G89" s="4">
        <v>308.979725803336</v>
      </c>
      <c r="H89" s="4">
        <v>-4.12381415837488</v>
      </c>
      <c r="I89" s="4">
        <v>-4.12381415837488</v>
      </c>
      <c r="J89" s="4">
        <v>-4.12381415837488</v>
      </c>
      <c r="K89" s="4">
        <v>-4.12381415837488</v>
      </c>
      <c r="L89" s="4">
        <v>-4.12381415837488</v>
      </c>
      <c r="M89" s="4">
        <v>-4.12381415837488</v>
      </c>
      <c r="N89" s="4">
        <v>0.0</v>
      </c>
      <c r="O89" s="4">
        <v>0.0</v>
      </c>
      <c r="P89" s="4">
        <v>0.0</v>
      </c>
      <c r="Q89" s="4">
        <v>304.855911644961</v>
      </c>
    </row>
    <row r="90">
      <c r="A90" s="4">
        <v>88.0</v>
      </c>
      <c r="B90" s="5">
        <v>44636.0</v>
      </c>
      <c r="C90" s="4">
        <v>308.547365940966</v>
      </c>
      <c r="D90" s="4">
        <v>265.236833867747</v>
      </c>
      <c r="E90" s="4">
        <v>346.027501149991</v>
      </c>
      <c r="F90" s="4">
        <v>308.547365940966</v>
      </c>
      <c r="G90" s="4">
        <v>308.547365940966</v>
      </c>
      <c r="H90" s="4">
        <v>-2.9494240289802</v>
      </c>
      <c r="I90" s="4">
        <v>-2.9494240289802</v>
      </c>
      <c r="J90" s="4">
        <v>-2.9494240289802</v>
      </c>
      <c r="K90" s="4">
        <v>-2.9494240289802</v>
      </c>
      <c r="L90" s="4">
        <v>-2.9494240289802</v>
      </c>
      <c r="M90" s="4">
        <v>-2.9494240289802</v>
      </c>
      <c r="N90" s="4">
        <v>0.0</v>
      </c>
      <c r="O90" s="4">
        <v>0.0</v>
      </c>
      <c r="P90" s="4">
        <v>0.0</v>
      </c>
      <c r="Q90" s="4">
        <v>305.597941911986</v>
      </c>
    </row>
    <row r="91">
      <c r="A91" s="4">
        <v>89.0</v>
      </c>
      <c r="B91" s="5">
        <v>44637.0</v>
      </c>
      <c r="C91" s="4">
        <v>308.115006093997</v>
      </c>
      <c r="D91" s="4">
        <v>263.520770760605</v>
      </c>
      <c r="E91" s="4">
        <v>346.033615499216</v>
      </c>
      <c r="F91" s="4">
        <v>308.115006093997</v>
      </c>
      <c r="G91" s="4">
        <v>308.115006093997</v>
      </c>
      <c r="H91" s="4">
        <v>-5.91743492812009</v>
      </c>
      <c r="I91" s="4">
        <v>-5.91743492812009</v>
      </c>
      <c r="J91" s="4">
        <v>-5.91743492812009</v>
      </c>
      <c r="K91" s="4">
        <v>-5.91743492812009</v>
      </c>
      <c r="L91" s="4">
        <v>-5.91743492812009</v>
      </c>
      <c r="M91" s="4">
        <v>-5.91743492812009</v>
      </c>
      <c r="N91" s="4">
        <v>0.0</v>
      </c>
      <c r="O91" s="4">
        <v>0.0</v>
      </c>
      <c r="P91" s="4">
        <v>0.0</v>
      </c>
      <c r="Q91" s="4">
        <v>302.197571165877</v>
      </c>
    </row>
    <row r="92">
      <c r="A92" s="4">
        <v>90.0</v>
      </c>
      <c r="B92" s="5">
        <v>44638.0</v>
      </c>
      <c r="C92" s="4">
        <v>307.682646247028</v>
      </c>
      <c r="D92" s="4">
        <v>258.806891615618</v>
      </c>
      <c r="E92" s="4">
        <v>339.946889306519</v>
      </c>
      <c r="F92" s="4">
        <v>307.682646247028</v>
      </c>
      <c r="G92" s="4">
        <v>307.682646247028</v>
      </c>
      <c r="H92" s="4">
        <v>-8.50134204284032</v>
      </c>
      <c r="I92" s="4">
        <v>-8.50134204284032</v>
      </c>
      <c r="J92" s="4">
        <v>-8.50134204284032</v>
      </c>
      <c r="K92" s="4">
        <v>-8.50134204284032</v>
      </c>
      <c r="L92" s="4">
        <v>-8.50134204284032</v>
      </c>
      <c r="M92" s="4">
        <v>-8.50134204284032</v>
      </c>
      <c r="N92" s="4">
        <v>0.0</v>
      </c>
      <c r="O92" s="4">
        <v>0.0</v>
      </c>
      <c r="P92" s="4">
        <v>0.0</v>
      </c>
      <c r="Q92" s="4">
        <v>299.181304204188</v>
      </c>
    </row>
    <row r="93">
      <c r="A93" s="4">
        <v>91.0</v>
      </c>
      <c r="B93" s="5">
        <v>44641.0</v>
      </c>
      <c r="C93" s="4">
        <v>306.385566706121</v>
      </c>
      <c r="D93" s="4">
        <v>262.702997116677</v>
      </c>
      <c r="E93" s="4">
        <v>349.448289279534</v>
      </c>
      <c r="F93" s="4">
        <v>306.385566706121</v>
      </c>
      <c r="G93" s="4">
        <v>306.385566706121</v>
      </c>
      <c r="H93" s="4">
        <v>-1.65154994857542</v>
      </c>
      <c r="I93" s="4">
        <v>-1.65154994857542</v>
      </c>
      <c r="J93" s="4">
        <v>-1.65154994857542</v>
      </c>
      <c r="K93" s="4">
        <v>-1.65154994857542</v>
      </c>
      <c r="L93" s="4">
        <v>-1.65154994857542</v>
      </c>
      <c r="M93" s="4">
        <v>-1.65154994857542</v>
      </c>
      <c r="N93" s="4">
        <v>0.0</v>
      </c>
      <c r="O93" s="4">
        <v>0.0</v>
      </c>
      <c r="P93" s="4">
        <v>0.0</v>
      </c>
      <c r="Q93" s="4">
        <v>304.734016757545</v>
      </c>
    </row>
    <row r="94">
      <c r="A94" s="4">
        <v>92.0</v>
      </c>
      <c r="B94" s="5">
        <v>44642.0</v>
      </c>
      <c r="C94" s="4">
        <v>305.953206859151</v>
      </c>
      <c r="D94" s="4">
        <v>259.625888190515</v>
      </c>
      <c r="E94" s="4">
        <v>343.053673684807</v>
      </c>
      <c r="F94" s="4">
        <v>305.953206859151</v>
      </c>
      <c r="G94" s="4">
        <v>305.953206859151</v>
      </c>
      <c r="H94" s="4">
        <v>-4.12381415836857</v>
      </c>
      <c r="I94" s="4">
        <v>-4.12381415836857</v>
      </c>
      <c r="J94" s="4">
        <v>-4.12381415836857</v>
      </c>
      <c r="K94" s="4">
        <v>-4.12381415836857</v>
      </c>
      <c r="L94" s="4">
        <v>-4.12381415836857</v>
      </c>
      <c r="M94" s="4">
        <v>-4.12381415836857</v>
      </c>
      <c r="N94" s="4">
        <v>0.0</v>
      </c>
      <c r="O94" s="4">
        <v>0.0</v>
      </c>
      <c r="P94" s="4">
        <v>0.0</v>
      </c>
      <c r="Q94" s="4">
        <v>301.829392700783</v>
      </c>
    </row>
    <row r="95">
      <c r="A95" s="4">
        <v>93.0</v>
      </c>
      <c r="B95" s="5">
        <v>44643.0</v>
      </c>
      <c r="C95" s="4">
        <v>305.520847012182</v>
      </c>
      <c r="D95" s="4">
        <v>260.877185765949</v>
      </c>
      <c r="E95" s="4">
        <v>340.443584453696</v>
      </c>
      <c r="F95" s="4">
        <v>305.520847012182</v>
      </c>
      <c r="G95" s="4">
        <v>305.520847012182</v>
      </c>
      <c r="H95" s="4">
        <v>-2.94942402897391</v>
      </c>
      <c r="I95" s="4">
        <v>-2.94942402897391</v>
      </c>
      <c r="J95" s="4">
        <v>-2.94942402897391</v>
      </c>
      <c r="K95" s="4">
        <v>-2.94942402897391</v>
      </c>
      <c r="L95" s="4">
        <v>-2.94942402897391</v>
      </c>
      <c r="M95" s="4">
        <v>-2.94942402897391</v>
      </c>
      <c r="N95" s="4">
        <v>0.0</v>
      </c>
      <c r="O95" s="4">
        <v>0.0</v>
      </c>
      <c r="P95" s="4">
        <v>0.0</v>
      </c>
      <c r="Q95" s="4">
        <v>302.571422983208</v>
      </c>
    </row>
    <row r="96">
      <c r="A96" s="4">
        <v>94.0</v>
      </c>
      <c r="B96" s="5">
        <v>44644.0</v>
      </c>
      <c r="C96" s="4">
        <v>305.088487165213</v>
      </c>
      <c r="D96" s="4">
        <v>256.828309711564</v>
      </c>
      <c r="E96" s="4">
        <v>337.762573062924</v>
      </c>
      <c r="F96" s="4">
        <v>305.088487165213</v>
      </c>
      <c r="G96" s="4">
        <v>305.088487165213</v>
      </c>
      <c r="H96" s="4">
        <v>-5.91743492812832</v>
      </c>
      <c r="I96" s="4">
        <v>-5.91743492812832</v>
      </c>
      <c r="J96" s="4">
        <v>-5.91743492812832</v>
      </c>
      <c r="K96" s="4">
        <v>-5.91743492812832</v>
      </c>
      <c r="L96" s="4">
        <v>-5.91743492812832</v>
      </c>
      <c r="M96" s="4">
        <v>-5.91743492812832</v>
      </c>
      <c r="N96" s="4">
        <v>0.0</v>
      </c>
      <c r="O96" s="4">
        <v>0.0</v>
      </c>
      <c r="P96" s="4">
        <v>0.0</v>
      </c>
      <c r="Q96" s="4">
        <v>299.171052237085</v>
      </c>
    </row>
    <row r="97">
      <c r="A97" s="4">
        <v>95.0</v>
      </c>
      <c r="B97" s="5">
        <v>44645.0</v>
      </c>
      <c r="C97" s="4">
        <v>304.656127318244</v>
      </c>
      <c r="D97" s="4">
        <v>253.012832891563</v>
      </c>
      <c r="E97" s="4">
        <v>338.382036078688</v>
      </c>
      <c r="F97" s="4">
        <v>304.656127318244</v>
      </c>
      <c r="G97" s="4">
        <v>304.656127318244</v>
      </c>
      <c r="H97" s="4">
        <v>-8.50134204287927</v>
      </c>
      <c r="I97" s="4">
        <v>-8.50134204287927</v>
      </c>
      <c r="J97" s="4">
        <v>-8.50134204287927</v>
      </c>
      <c r="K97" s="4">
        <v>-8.50134204287927</v>
      </c>
      <c r="L97" s="4">
        <v>-8.50134204287927</v>
      </c>
      <c r="M97" s="4">
        <v>-8.50134204287927</v>
      </c>
      <c r="N97" s="4">
        <v>0.0</v>
      </c>
      <c r="O97" s="4">
        <v>0.0</v>
      </c>
      <c r="P97" s="4">
        <v>0.0</v>
      </c>
      <c r="Q97" s="4">
        <v>296.154785275365</v>
      </c>
    </row>
    <row r="98">
      <c r="A98" s="4">
        <v>96.0</v>
      </c>
      <c r="B98" s="5">
        <v>44648.0</v>
      </c>
      <c r="C98" s="4">
        <v>303.359047777337</v>
      </c>
      <c r="D98" s="4">
        <v>258.454996122151</v>
      </c>
      <c r="E98" s="4">
        <v>348.829099593014</v>
      </c>
      <c r="F98" s="4">
        <v>303.359047777337</v>
      </c>
      <c r="G98" s="4">
        <v>303.359047777337</v>
      </c>
      <c r="H98" s="4">
        <v>-1.6515499485877</v>
      </c>
      <c r="I98" s="4">
        <v>-1.6515499485877</v>
      </c>
      <c r="J98" s="4">
        <v>-1.6515499485877</v>
      </c>
      <c r="K98" s="4">
        <v>-1.6515499485877</v>
      </c>
      <c r="L98" s="4">
        <v>-1.6515499485877</v>
      </c>
      <c r="M98" s="4">
        <v>-1.6515499485877</v>
      </c>
      <c r="N98" s="4">
        <v>0.0</v>
      </c>
      <c r="O98" s="4">
        <v>0.0</v>
      </c>
      <c r="P98" s="4">
        <v>0.0</v>
      </c>
      <c r="Q98" s="4">
        <v>301.707497828749</v>
      </c>
    </row>
    <row r="99">
      <c r="A99" s="4">
        <v>97.0</v>
      </c>
      <c r="B99" s="5">
        <v>44649.0</v>
      </c>
      <c r="C99" s="4">
        <v>302.926687936879</v>
      </c>
      <c r="D99" s="4">
        <v>254.981531460836</v>
      </c>
      <c r="E99" s="4">
        <v>340.227940166279</v>
      </c>
      <c r="F99" s="4">
        <v>302.926687936879</v>
      </c>
      <c r="G99" s="4">
        <v>302.926687936879</v>
      </c>
      <c r="H99" s="4">
        <v>-4.12381415837568</v>
      </c>
      <c r="I99" s="4">
        <v>-4.12381415837568</v>
      </c>
      <c r="J99" s="4">
        <v>-4.12381415837568</v>
      </c>
      <c r="K99" s="4">
        <v>-4.12381415837568</v>
      </c>
      <c r="L99" s="4">
        <v>-4.12381415837568</v>
      </c>
      <c r="M99" s="4">
        <v>-4.12381415837568</v>
      </c>
      <c r="N99" s="4">
        <v>0.0</v>
      </c>
      <c r="O99" s="4">
        <v>0.0</v>
      </c>
      <c r="P99" s="4">
        <v>0.0</v>
      </c>
      <c r="Q99" s="4">
        <v>298.802873778504</v>
      </c>
    </row>
    <row r="100">
      <c r="A100" s="4">
        <v>98.0</v>
      </c>
      <c r="B100" s="5">
        <v>44650.0</v>
      </c>
      <c r="C100" s="4">
        <v>302.494328096422</v>
      </c>
      <c r="D100" s="4">
        <v>258.672988588859</v>
      </c>
      <c r="E100" s="4">
        <v>341.36394674667</v>
      </c>
      <c r="F100" s="4">
        <v>302.494328096422</v>
      </c>
      <c r="G100" s="4">
        <v>302.494328096422</v>
      </c>
      <c r="H100" s="4">
        <v>-2.9494240289808</v>
      </c>
      <c r="I100" s="4">
        <v>-2.9494240289808</v>
      </c>
      <c r="J100" s="4">
        <v>-2.9494240289808</v>
      </c>
      <c r="K100" s="4">
        <v>-2.9494240289808</v>
      </c>
      <c r="L100" s="4">
        <v>-2.9494240289808</v>
      </c>
      <c r="M100" s="4">
        <v>-2.9494240289808</v>
      </c>
      <c r="N100" s="4">
        <v>0.0</v>
      </c>
      <c r="O100" s="4">
        <v>0.0</v>
      </c>
      <c r="P100" s="4">
        <v>0.0</v>
      </c>
      <c r="Q100" s="4">
        <v>299.544904067441</v>
      </c>
    </row>
    <row r="101">
      <c r="A101" s="4">
        <v>99.0</v>
      </c>
      <c r="B101" s="5">
        <v>44651.0</v>
      </c>
      <c r="C101" s="4">
        <v>302.061968255965</v>
      </c>
      <c r="D101" s="4">
        <v>255.805905313181</v>
      </c>
      <c r="E101" s="4">
        <v>333.573875043843</v>
      </c>
      <c r="F101" s="4">
        <v>302.061968255965</v>
      </c>
      <c r="G101" s="4">
        <v>302.061968255965</v>
      </c>
      <c r="H101" s="4">
        <v>-5.91743492813656</v>
      </c>
      <c r="I101" s="4">
        <v>-5.91743492813656</v>
      </c>
      <c r="J101" s="4">
        <v>-5.91743492813656</v>
      </c>
      <c r="K101" s="4">
        <v>-5.91743492813656</v>
      </c>
      <c r="L101" s="4">
        <v>-5.91743492813656</v>
      </c>
      <c r="M101" s="4">
        <v>-5.91743492813656</v>
      </c>
      <c r="N101" s="4">
        <v>0.0</v>
      </c>
      <c r="O101" s="4">
        <v>0.0</v>
      </c>
      <c r="P101" s="4">
        <v>0.0</v>
      </c>
      <c r="Q101" s="4">
        <v>296.144533327828</v>
      </c>
    </row>
    <row r="102">
      <c r="A102" s="4">
        <v>100.0</v>
      </c>
      <c r="B102" s="5">
        <v>44652.0</v>
      </c>
      <c r="C102" s="4">
        <v>301.629608415507</v>
      </c>
      <c r="D102" s="4">
        <v>249.73925381135</v>
      </c>
      <c r="E102" s="4">
        <v>335.190597405311</v>
      </c>
      <c r="F102" s="4">
        <v>301.629608415507</v>
      </c>
      <c r="G102" s="4">
        <v>301.629608415507</v>
      </c>
      <c r="H102" s="4">
        <v>-8.50134204286985</v>
      </c>
      <c r="I102" s="4">
        <v>-8.50134204286985</v>
      </c>
      <c r="J102" s="4">
        <v>-8.50134204286985</v>
      </c>
      <c r="K102" s="4">
        <v>-8.50134204286985</v>
      </c>
      <c r="L102" s="4">
        <v>-8.50134204286985</v>
      </c>
      <c r="M102" s="4">
        <v>-8.50134204286985</v>
      </c>
      <c r="N102" s="4">
        <v>0.0</v>
      </c>
      <c r="O102" s="4">
        <v>0.0</v>
      </c>
      <c r="P102" s="4">
        <v>0.0</v>
      </c>
      <c r="Q102" s="4">
        <v>293.128266372637</v>
      </c>
    </row>
    <row r="103">
      <c r="A103" s="4">
        <v>101.0</v>
      </c>
      <c r="B103" s="5">
        <v>44655.0</v>
      </c>
      <c r="C103" s="4">
        <v>300.332528894135</v>
      </c>
      <c r="D103" s="4">
        <v>258.553825105879</v>
      </c>
      <c r="E103" s="4">
        <v>339.165278881261</v>
      </c>
      <c r="F103" s="4">
        <v>300.332528894135</v>
      </c>
      <c r="G103" s="4">
        <v>300.332528894135</v>
      </c>
      <c r="H103" s="4">
        <v>-1.65154994858529</v>
      </c>
      <c r="I103" s="4">
        <v>-1.65154994858529</v>
      </c>
      <c r="J103" s="4">
        <v>-1.65154994858529</v>
      </c>
      <c r="K103" s="4">
        <v>-1.65154994858529</v>
      </c>
      <c r="L103" s="4">
        <v>-1.65154994858529</v>
      </c>
      <c r="M103" s="4">
        <v>-1.65154994858529</v>
      </c>
      <c r="N103" s="4">
        <v>0.0</v>
      </c>
      <c r="O103" s="4">
        <v>0.0</v>
      </c>
      <c r="P103" s="4">
        <v>0.0</v>
      </c>
      <c r="Q103" s="4">
        <v>298.68097894555</v>
      </c>
    </row>
    <row r="104">
      <c r="A104" s="4">
        <v>102.0</v>
      </c>
      <c r="B104" s="5">
        <v>44656.0</v>
      </c>
      <c r="C104" s="4">
        <v>299.900169053678</v>
      </c>
      <c r="D104" s="4">
        <v>254.976009924934</v>
      </c>
      <c r="E104" s="4">
        <v>336.006784480845</v>
      </c>
      <c r="F104" s="4">
        <v>299.900169053678</v>
      </c>
      <c r="G104" s="4">
        <v>299.900169053678</v>
      </c>
      <c r="H104" s="4">
        <v>-4.12381415837388</v>
      </c>
      <c r="I104" s="4">
        <v>-4.12381415837388</v>
      </c>
      <c r="J104" s="4">
        <v>-4.12381415837388</v>
      </c>
      <c r="K104" s="4">
        <v>-4.12381415837388</v>
      </c>
      <c r="L104" s="4">
        <v>-4.12381415837388</v>
      </c>
      <c r="M104" s="4">
        <v>-4.12381415837388</v>
      </c>
      <c r="N104" s="4">
        <v>0.0</v>
      </c>
      <c r="O104" s="4">
        <v>0.0</v>
      </c>
      <c r="P104" s="4">
        <v>0.0</v>
      </c>
      <c r="Q104" s="4">
        <v>295.776354895304</v>
      </c>
    </row>
    <row r="105">
      <c r="A105" s="4">
        <v>103.0</v>
      </c>
      <c r="B105" s="5">
        <v>44657.0</v>
      </c>
      <c r="C105" s="4">
        <v>299.467809213221</v>
      </c>
      <c r="D105" s="4">
        <v>256.91690289173</v>
      </c>
      <c r="E105" s="4">
        <v>337.939316896878</v>
      </c>
      <c r="F105" s="4">
        <v>299.467809213221</v>
      </c>
      <c r="G105" s="4">
        <v>299.467809213221</v>
      </c>
      <c r="H105" s="4">
        <v>-2.94942402897452</v>
      </c>
      <c r="I105" s="4">
        <v>-2.94942402897452</v>
      </c>
      <c r="J105" s="4">
        <v>-2.94942402897452</v>
      </c>
      <c r="K105" s="4">
        <v>-2.94942402897452</v>
      </c>
      <c r="L105" s="4">
        <v>-2.94942402897452</v>
      </c>
      <c r="M105" s="4">
        <v>-2.94942402897452</v>
      </c>
      <c r="N105" s="4">
        <v>0.0</v>
      </c>
      <c r="O105" s="4">
        <v>0.0</v>
      </c>
      <c r="P105" s="4">
        <v>0.0</v>
      </c>
      <c r="Q105" s="4">
        <v>296.518385184246</v>
      </c>
    </row>
    <row r="106">
      <c r="A106" s="4">
        <v>104.0</v>
      </c>
      <c r="B106" s="5">
        <v>44658.0</v>
      </c>
      <c r="C106" s="4">
        <v>299.035449381706</v>
      </c>
      <c r="D106" s="4">
        <v>253.112888622909</v>
      </c>
      <c r="E106" s="4">
        <v>333.661983868539</v>
      </c>
      <c r="F106" s="4">
        <v>299.035449381706</v>
      </c>
      <c r="G106" s="4">
        <v>299.035449381706</v>
      </c>
      <c r="H106" s="4">
        <v>-5.91743492813736</v>
      </c>
      <c r="I106" s="4">
        <v>-5.91743492813736</v>
      </c>
      <c r="J106" s="4">
        <v>-5.91743492813736</v>
      </c>
      <c r="K106" s="4">
        <v>-5.91743492813736</v>
      </c>
      <c r="L106" s="4">
        <v>-5.91743492813736</v>
      </c>
      <c r="M106" s="4">
        <v>-5.91743492813736</v>
      </c>
      <c r="N106" s="4">
        <v>0.0</v>
      </c>
      <c r="O106" s="4">
        <v>0.0</v>
      </c>
      <c r="P106" s="4">
        <v>0.0</v>
      </c>
      <c r="Q106" s="4">
        <v>293.118014453568</v>
      </c>
    </row>
    <row r="107">
      <c r="A107" s="4">
        <v>105.0</v>
      </c>
      <c r="B107" s="5">
        <v>44659.0</v>
      </c>
      <c r="C107" s="4">
        <v>298.603089550191</v>
      </c>
      <c r="D107" s="4">
        <v>250.610887459081</v>
      </c>
      <c r="E107" s="4">
        <v>334.28648761811</v>
      </c>
      <c r="F107" s="4">
        <v>298.603089550191</v>
      </c>
      <c r="G107" s="4">
        <v>298.603089550191</v>
      </c>
      <c r="H107" s="4">
        <v>-8.50134204286042</v>
      </c>
      <c r="I107" s="4">
        <v>-8.50134204286042</v>
      </c>
      <c r="J107" s="4">
        <v>-8.50134204286042</v>
      </c>
      <c r="K107" s="4">
        <v>-8.50134204286042</v>
      </c>
      <c r="L107" s="4">
        <v>-8.50134204286042</v>
      </c>
      <c r="M107" s="4">
        <v>-8.50134204286042</v>
      </c>
      <c r="N107" s="4">
        <v>0.0</v>
      </c>
      <c r="O107" s="4">
        <v>0.0</v>
      </c>
      <c r="P107" s="4">
        <v>0.0</v>
      </c>
      <c r="Q107" s="4">
        <v>290.10174750733</v>
      </c>
    </row>
    <row r="108">
      <c r="A108" s="4">
        <v>106.0</v>
      </c>
      <c r="B108" s="5">
        <v>44662.0</v>
      </c>
      <c r="C108" s="4">
        <v>297.306010055645</v>
      </c>
      <c r="D108" s="4">
        <v>251.261338883142</v>
      </c>
      <c r="E108" s="4">
        <v>337.683152877088</v>
      </c>
      <c r="F108" s="4">
        <v>297.306010055645</v>
      </c>
      <c r="G108" s="4">
        <v>297.306010055645</v>
      </c>
      <c r="H108" s="4">
        <v>-1.65154994858289</v>
      </c>
      <c r="I108" s="4">
        <v>-1.65154994858289</v>
      </c>
      <c r="J108" s="4">
        <v>-1.65154994858289</v>
      </c>
      <c r="K108" s="4">
        <v>-1.65154994858289</v>
      </c>
      <c r="L108" s="4">
        <v>-1.65154994858289</v>
      </c>
      <c r="M108" s="4">
        <v>-1.65154994858289</v>
      </c>
      <c r="N108" s="4">
        <v>0.0</v>
      </c>
      <c r="O108" s="4">
        <v>0.0</v>
      </c>
      <c r="P108" s="4">
        <v>0.0</v>
      </c>
      <c r="Q108" s="4">
        <v>295.654460107063</v>
      </c>
    </row>
    <row r="109">
      <c r="A109" s="4">
        <v>107.0</v>
      </c>
      <c r="B109" s="5">
        <v>44663.0</v>
      </c>
      <c r="C109" s="4">
        <v>296.87365022413</v>
      </c>
      <c r="D109" s="4">
        <v>250.907637849382</v>
      </c>
      <c r="E109" s="4">
        <v>334.440126880028</v>
      </c>
      <c r="F109" s="4">
        <v>296.87365022413</v>
      </c>
      <c r="G109" s="4">
        <v>296.87365022413</v>
      </c>
      <c r="H109" s="4">
        <v>-4.12381415838099</v>
      </c>
      <c r="I109" s="4">
        <v>-4.12381415838099</v>
      </c>
      <c r="J109" s="4">
        <v>-4.12381415838099</v>
      </c>
      <c r="K109" s="4">
        <v>-4.12381415838099</v>
      </c>
      <c r="L109" s="4">
        <v>-4.12381415838099</v>
      </c>
      <c r="M109" s="4">
        <v>-4.12381415838099</v>
      </c>
      <c r="N109" s="4">
        <v>0.0</v>
      </c>
      <c r="O109" s="4">
        <v>0.0</v>
      </c>
      <c r="P109" s="4">
        <v>0.0</v>
      </c>
      <c r="Q109" s="4">
        <v>292.749836065749</v>
      </c>
    </row>
    <row r="110">
      <c r="A110" s="4">
        <v>108.0</v>
      </c>
      <c r="B110" s="5">
        <v>44664.0</v>
      </c>
      <c r="C110" s="4">
        <v>296.441290392615</v>
      </c>
      <c r="D110" s="4">
        <v>247.527686275824</v>
      </c>
      <c r="E110" s="4">
        <v>332.581463292328</v>
      </c>
      <c r="F110" s="4">
        <v>296.441290392615</v>
      </c>
      <c r="G110" s="4">
        <v>296.441290392615</v>
      </c>
      <c r="H110" s="4">
        <v>-2.94942402897775</v>
      </c>
      <c r="I110" s="4">
        <v>-2.94942402897775</v>
      </c>
      <c r="J110" s="4">
        <v>-2.94942402897775</v>
      </c>
      <c r="K110" s="4">
        <v>-2.94942402897775</v>
      </c>
      <c r="L110" s="4">
        <v>-2.94942402897775</v>
      </c>
      <c r="M110" s="4">
        <v>-2.94942402897775</v>
      </c>
      <c r="N110" s="4">
        <v>0.0</v>
      </c>
      <c r="O110" s="4">
        <v>0.0</v>
      </c>
      <c r="P110" s="4">
        <v>0.0</v>
      </c>
      <c r="Q110" s="4">
        <v>293.491866363638</v>
      </c>
    </row>
    <row r="111">
      <c r="A111" s="4">
        <v>109.0</v>
      </c>
      <c r="B111" s="5">
        <v>44665.0</v>
      </c>
      <c r="C111" s="4">
        <v>296.0089305611</v>
      </c>
      <c r="D111" s="4">
        <v>249.837404546488</v>
      </c>
      <c r="E111" s="4">
        <v>331.046532717852</v>
      </c>
      <c r="F111" s="4">
        <v>296.0089305611</v>
      </c>
      <c r="G111" s="4">
        <v>296.0089305611</v>
      </c>
      <c r="H111" s="4">
        <v>-5.9174349281456</v>
      </c>
      <c r="I111" s="4">
        <v>-5.9174349281456</v>
      </c>
      <c r="J111" s="4">
        <v>-5.9174349281456</v>
      </c>
      <c r="K111" s="4">
        <v>-5.9174349281456</v>
      </c>
      <c r="L111" s="4">
        <v>-5.9174349281456</v>
      </c>
      <c r="M111" s="4">
        <v>-5.9174349281456</v>
      </c>
      <c r="N111" s="4">
        <v>0.0</v>
      </c>
      <c r="O111" s="4">
        <v>0.0</v>
      </c>
      <c r="P111" s="4">
        <v>0.0</v>
      </c>
      <c r="Q111" s="4">
        <v>290.091495632955</v>
      </c>
    </row>
    <row r="112">
      <c r="A112" s="4">
        <v>110.0</v>
      </c>
      <c r="B112" s="5">
        <v>44669.0</v>
      </c>
      <c r="C112" s="4">
        <v>294.27949123504</v>
      </c>
      <c r="D112" s="4">
        <v>250.361057853701</v>
      </c>
      <c r="E112" s="4">
        <v>334.107724333838</v>
      </c>
      <c r="F112" s="4">
        <v>294.27949123504</v>
      </c>
      <c r="G112" s="4">
        <v>294.27949123504</v>
      </c>
      <c r="H112" s="4">
        <v>-1.65154994860985</v>
      </c>
      <c r="I112" s="4">
        <v>-1.65154994860985</v>
      </c>
      <c r="J112" s="4">
        <v>-1.65154994860985</v>
      </c>
      <c r="K112" s="4">
        <v>-1.65154994860985</v>
      </c>
      <c r="L112" s="4">
        <v>-1.65154994860985</v>
      </c>
      <c r="M112" s="4">
        <v>-1.65154994860985</v>
      </c>
      <c r="N112" s="4">
        <v>0.0</v>
      </c>
      <c r="O112" s="4">
        <v>0.0</v>
      </c>
      <c r="P112" s="4">
        <v>0.0</v>
      </c>
      <c r="Q112" s="4">
        <v>292.62794128643</v>
      </c>
    </row>
    <row r="113">
      <c r="A113" s="4">
        <v>111.0</v>
      </c>
      <c r="B113" s="5">
        <v>44670.0</v>
      </c>
      <c r="C113" s="4">
        <v>293.847131403525</v>
      </c>
      <c r="D113" s="4">
        <v>246.747865486766</v>
      </c>
      <c r="E113" s="4">
        <v>332.698784415754</v>
      </c>
      <c r="F113" s="4">
        <v>293.847131403525</v>
      </c>
      <c r="G113" s="4">
        <v>293.847131403525</v>
      </c>
      <c r="H113" s="4">
        <v>-4.12381415837468</v>
      </c>
      <c r="I113" s="4">
        <v>-4.12381415837468</v>
      </c>
      <c r="J113" s="4">
        <v>-4.12381415837468</v>
      </c>
      <c r="K113" s="4">
        <v>-4.12381415837468</v>
      </c>
      <c r="L113" s="4">
        <v>-4.12381415837468</v>
      </c>
      <c r="M113" s="4">
        <v>-4.12381415837468</v>
      </c>
      <c r="N113" s="4">
        <v>0.0</v>
      </c>
      <c r="O113" s="4">
        <v>0.0</v>
      </c>
      <c r="P113" s="4">
        <v>0.0</v>
      </c>
      <c r="Q113" s="4">
        <v>289.72331724515</v>
      </c>
    </row>
    <row r="114">
      <c r="A114" s="4">
        <v>112.0</v>
      </c>
      <c r="B114" s="5">
        <v>44671.0</v>
      </c>
      <c r="C114" s="4">
        <v>293.414771574688</v>
      </c>
      <c r="D114" s="4">
        <v>247.270708781017</v>
      </c>
      <c r="E114" s="4">
        <v>330.3153786075</v>
      </c>
      <c r="F114" s="4">
        <v>293.414771574688</v>
      </c>
      <c r="G114" s="4">
        <v>293.414771574688</v>
      </c>
      <c r="H114" s="4">
        <v>-2.94942402898097</v>
      </c>
      <c r="I114" s="4">
        <v>-2.94942402898097</v>
      </c>
      <c r="J114" s="4">
        <v>-2.94942402898097</v>
      </c>
      <c r="K114" s="4">
        <v>-2.94942402898097</v>
      </c>
      <c r="L114" s="4">
        <v>-2.94942402898097</v>
      </c>
      <c r="M114" s="4">
        <v>-2.94942402898097</v>
      </c>
      <c r="N114" s="4">
        <v>0.0</v>
      </c>
      <c r="O114" s="4">
        <v>0.0</v>
      </c>
      <c r="P114" s="4">
        <v>0.0</v>
      </c>
      <c r="Q114" s="4">
        <v>290.465347545707</v>
      </c>
    </row>
    <row r="115">
      <c r="A115" s="4">
        <v>113.0</v>
      </c>
      <c r="B115" s="5">
        <v>44672.0</v>
      </c>
      <c r="C115" s="4">
        <v>292.982411745852</v>
      </c>
      <c r="D115" s="4">
        <v>243.03379287864</v>
      </c>
      <c r="E115" s="4">
        <v>330.327949164227</v>
      </c>
      <c r="F115" s="4">
        <v>292.982411745852</v>
      </c>
      <c r="G115" s="4">
        <v>292.982411745852</v>
      </c>
      <c r="H115" s="4">
        <v>-5.91743492812057</v>
      </c>
      <c r="I115" s="4">
        <v>-5.91743492812057</v>
      </c>
      <c r="J115" s="4">
        <v>-5.91743492812057</v>
      </c>
      <c r="K115" s="4">
        <v>-5.91743492812057</v>
      </c>
      <c r="L115" s="4">
        <v>-5.91743492812057</v>
      </c>
      <c r="M115" s="4">
        <v>-5.91743492812057</v>
      </c>
      <c r="N115" s="4">
        <v>0.0</v>
      </c>
      <c r="O115" s="4">
        <v>0.0</v>
      </c>
      <c r="P115" s="4">
        <v>0.0</v>
      </c>
      <c r="Q115" s="4">
        <v>287.064976817731</v>
      </c>
    </row>
    <row r="116">
      <c r="A116" s="4">
        <v>114.0</v>
      </c>
      <c r="B116" s="5">
        <v>44673.0</v>
      </c>
      <c r="C116" s="4">
        <v>292.550051917015</v>
      </c>
      <c r="D116" s="4">
        <v>242.912502665617</v>
      </c>
      <c r="E116" s="4">
        <v>326.638616046611</v>
      </c>
      <c r="F116" s="4">
        <v>292.550051917015</v>
      </c>
      <c r="G116" s="4">
        <v>292.550051917015</v>
      </c>
      <c r="H116" s="4">
        <v>-8.50134204288995</v>
      </c>
      <c r="I116" s="4">
        <v>-8.50134204288995</v>
      </c>
      <c r="J116" s="4">
        <v>-8.50134204288995</v>
      </c>
      <c r="K116" s="4">
        <v>-8.50134204288995</v>
      </c>
      <c r="L116" s="4">
        <v>-8.50134204288995</v>
      </c>
      <c r="M116" s="4">
        <v>-8.50134204288995</v>
      </c>
      <c r="N116" s="4">
        <v>0.0</v>
      </c>
      <c r="O116" s="4">
        <v>0.0</v>
      </c>
      <c r="P116" s="4">
        <v>0.0</v>
      </c>
      <c r="Q116" s="4">
        <v>284.048709874125</v>
      </c>
    </row>
    <row r="117">
      <c r="A117" s="4">
        <v>115.0</v>
      </c>
      <c r="B117" s="5">
        <v>44676.0</v>
      </c>
      <c r="C117" s="4">
        <v>291.252972430506</v>
      </c>
      <c r="D117" s="4">
        <v>245.655543751111</v>
      </c>
      <c r="E117" s="4">
        <v>330.104574265751</v>
      </c>
      <c r="F117" s="4">
        <v>291.252972430506</v>
      </c>
      <c r="G117" s="4">
        <v>291.252972430506</v>
      </c>
      <c r="H117" s="4">
        <v>-1.65154994860745</v>
      </c>
      <c r="I117" s="4">
        <v>-1.65154994860745</v>
      </c>
      <c r="J117" s="4">
        <v>-1.65154994860745</v>
      </c>
      <c r="K117" s="4">
        <v>-1.65154994860745</v>
      </c>
      <c r="L117" s="4">
        <v>-1.65154994860745</v>
      </c>
      <c r="M117" s="4">
        <v>-1.65154994860745</v>
      </c>
      <c r="N117" s="4">
        <v>0.0</v>
      </c>
      <c r="O117" s="4">
        <v>0.0</v>
      </c>
      <c r="P117" s="4">
        <v>0.0</v>
      </c>
      <c r="Q117" s="4">
        <v>289.601422481898</v>
      </c>
    </row>
    <row r="118">
      <c r="A118" s="4">
        <v>116.0</v>
      </c>
      <c r="B118" s="5">
        <v>44677.0</v>
      </c>
      <c r="C118" s="4">
        <v>290.820612601669</v>
      </c>
      <c r="D118" s="4">
        <v>241.697386724491</v>
      </c>
      <c r="E118" s="4">
        <v>326.016135676493</v>
      </c>
      <c r="F118" s="4">
        <v>290.820612601669</v>
      </c>
      <c r="G118" s="4">
        <v>290.820612601669</v>
      </c>
      <c r="H118" s="4">
        <v>-4.1238141583863</v>
      </c>
      <c r="I118" s="4">
        <v>-4.1238141583863</v>
      </c>
      <c r="J118" s="4">
        <v>-4.1238141583863</v>
      </c>
      <c r="K118" s="4">
        <v>-4.1238141583863</v>
      </c>
      <c r="L118" s="4">
        <v>-4.1238141583863</v>
      </c>
      <c r="M118" s="4">
        <v>-4.1238141583863</v>
      </c>
      <c r="N118" s="4">
        <v>0.0</v>
      </c>
      <c r="O118" s="4">
        <v>0.0</v>
      </c>
      <c r="P118" s="4">
        <v>0.0</v>
      </c>
      <c r="Q118" s="4">
        <v>286.696798443283</v>
      </c>
    </row>
    <row r="119">
      <c r="A119" s="4">
        <v>117.0</v>
      </c>
      <c r="B119" s="5">
        <v>44678.0</v>
      </c>
      <c r="C119" s="4">
        <v>290.388252772833</v>
      </c>
      <c r="D119" s="4">
        <v>247.276274019204</v>
      </c>
      <c r="E119" s="4">
        <v>327.544369919372</v>
      </c>
      <c r="F119" s="4">
        <v>290.388252772833</v>
      </c>
      <c r="G119" s="4">
        <v>290.388252772833</v>
      </c>
      <c r="H119" s="4">
        <v>-2.9494240289842</v>
      </c>
      <c r="I119" s="4">
        <v>-2.9494240289842</v>
      </c>
      <c r="J119" s="4">
        <v>-2.9494240289842</v>
      </c>
      <c r="K119" s="4">
        <v>-2.9494240289842</v>
      </c>
      <c r="L119" s="4">
        <v>-2.9494240289842</v>
      </c>
      <c r="M119" s="4">
        <v>-2.9494240289842</v>
      </c>
      <c r="N119" s="4">
        <v>0.0</v>
      </c>
      <c r="O119" s="4">
        <v>0.0</v>
      </c>
      <c r="P119" s="4">
        <v>0.0</v>
      </c>
      <c r="Q119" s="4">
        <v>287.438828743849</v>
      </c>
    </row>
    <row r="120">
      <c r="A120" s="4">
        <v>118.0</v>
      </c>
      <c r="B120" s="5">
        <v>44679.0</v>
      </c>
      <c r="C120" s="4">
        <v>289.955892943996</v>
      </c>
      <c r="D120" s="4">
        <v>241.288085254396</v>
      </c>
      <c r="E120" s="4">
        <v>325.289691559151</v>
      </c>
      <c r="F120" s="4">
        <v>289.955892943996</v>
      </c>
      <c r="G120" s="4">
        <v>289.955892943996</v>
      </c>
      <c r="H120" s="4">
        <v>-5.91743492812881</v>
      </c>
      <c r="I120" s="4">
        <v>-5.91743492812881</v>
      </c>
      <c r="J120" s="4">
        <v>-5.91743492812881</v>
      </c>
      <c r="K120" s="4">
        <v>-5.91743492812881</v>
      </c>
      <c r="L120" s="4">
        <v>-5.91743492812881</v>
      </c>
      <c r="M120" s="4">
        <v>-5.91743492812881</v>
      </c>
      <c r="N120" s="4">
        <v>0.0</v>
      </c>
      <c r="O120" s="4">
        <v>0.0</v>
      </c>
      <c r="P120" s="4">
        <v>0.0</v>
      </c>
      <c r="Q120" s="4">
        <v>284.038458015867</v>
      </c>
    </row>
    <row r="121">
      <c r="A121" s="4">
        <v>119.0</v>
      </c>
      <c r="B121" s="5">
        <v>44680.0</v>
      </c>
      <c r="C121" s="4">
        <v>289.52353311516</v>
      </c>
      <c r="D121" s="4">
        <v>238.917210008918</v>
      </c>
      <c r="E121" s="4">
        <v>324.65147245863</v>
      </c>
      <c r="F121" s="4">
        <v>289.52353311516</v>
      </c>
      <c r="G121" s="4">
        <v>289.52353311516</v>
      </c>
      <c r="H121" s="4">
        <v>-8.50134204288334</v>
      </c>
      <c r="I121" s="4">
        <v>-8.50134204288334</v>
      </c>
      <c r="J121" s="4">
        <v>-8.50134204288334</v>
      </c>
      <c r="K121" s="4">
        <v>-8.50134204288334</v>
      </c>
      <c r="L121" s="4">
        <v>-8.50134204288334</v>
      </c>
      <c r="M121" s="4">
        <v>-8.50134204288334</v>
      </c>
      <c r="N121" s="4">
        <v>0.0</v>
      </c>
      <c r="O121" s="4">
        <v>0.0</v>
      </c>
      <c r="P121" s="4">
        <v>0.0</v>
      </c>
      <c r="Q121" s="4">
        <v>281.022191072276</v>
      </c>
    </row>
    <row r="122">
      <c r="A122" s="4">
        <v>120.0</v>
      </c>
      <c r="B122" s="5">
        <v>44683.0</v>
      </c>
      <c r="C122" s="4">
        <v>288.226453665892</v>
      </c>
      <c r="D122" s="4">
        <v>245.861214558669</v>
      </c>
      <c r="E122" s="4">
        <v>327.546991530433</v>
      </c>
      <c r="F122" s="4">
        <v>288.226453665892</v>
      </c>
      <c r="G122" s="4">
        <v>288.226453665892</v>
      </c>
      <c r="H122" s="4">
        <v>-1.65154994857051</v>
      </c>
      <c r="I122" s="4">
        <v>-1.65154994857051</v>
      </c>
      <c r="J122" s="4">
        <v>-1.65154994857051</v>
      </c>
      <c r="K122" s="4">
        <v>-1.65154994857051</v>
      </c>
      <c r="L122" s="4">
        <v>-1.65154994857051</v>
      </c>
      <c r="M122" s="4">
        <v>-1.65154994857051</v>
      </c>
      <c r="N122" s="4">
        <v>0.0</v>
      </c>
      <c r="O122" s="4">
        <v>0.0</v>
      </c>
      <c r="P122" s="4">
        <v>0.0</v>
      </c>
      <c r="Q122" s="4">
        <v>286.574903717322</v>
      </c>
    </row>
    <row r="123">
      <c r="A123" s="4">
        <v>121.0</v>
      </c>
      <c r="B123" s="5">
        <v>44684.0</v>
      </c>
      <c r="C123" s="4">
        <v>287.79409384947</v>
      </c>
      <c r="D123" s="4">
        <v>243.340336987604</v>
      </c>
      <c r="E123" s="4">
        <v>324.366688153639</v>
      </c>
      <c r="F123" s="4">
        <v>287.79409384947</v>
      </c>
      <c r="G123" s="4">
        <v>287.79409384947</v>
      </c>
      <c r="H123" s="4">
        <v>-4.12381415837999</v>
      </c>
      <c r="I123" s="4">
        <v>-4.12381415837999</v>
      </c>
      <c r="J123" s="4">
        <v>-4.12381415837999</v>
      </c>
      <c r="K123" s="4">
        <v>-4.12381415837999</v>
      </c>
      <c r="L123" s="4">
        <v>-4.12381415837999</v>
      </c>
      <c r="M123" s="4">
        <v>-4.12381415837999</v>
      </c>
      <c r="N123" s="4">
        <v>0.0</v>
      </c>
      <c r="O123" s="4">
        <v>0.0</v>
      </c>
      <c r="P123" s="4">
        <v>0.0</v>
      </c>
      <c r="Q123" s="4">
        <v>283.67027969109</v>
      </c>
    </row>
    <row r="124">
      <c r="A124" s="4">
        <v>122.0</v>
      </c>
      <c r="B124" s="5">
        <v>44685.0</v>
      </c>
      <c r="C124" s="4">
        <v>287.361734033047</v>
      </c>
      <c r="D124" s="4">
        <v>242.461803806422</v>
      </c>
      <c r="E124" s="4">
        <v>326.206864025867</v>
      </c>
      <c r="F124" s="4">
        <v>287.361734033047</v>
      </c>
      <c r="G124" s="4">
        <v>287.361734033047</v>
      </c>
      <c r="H124" s="4">
        <v>-2.94942402897792</v>
      </c>
      <c r="I124" s="4">
        <v>-2.94942402897792</v>
      </c>
      <c r="J124" s="4">
        <v>-2.94942402897792</v>
      </c>
      <c r="K124" s="4">
        <v>-2.94942402897792</v>
      </c>
      <c r="L124" s="4">
        <v>-2.94942402897792</v>
      </c>
      <c r="M124" s="4">
        <v>-2.94942402897792</v>
      </c>
      <c r="N124" s="4">
        <v>0.0</v>
      </c>
      <c r="O124" s="4">
        <v>0.0</v>
      </c>
      <c r="P124" s="4">
        <v>0.0</v>
      </c>
      <c r="Q124" s="4">
        <v>284.412310004069</v>
      </c>
    </row>
    <row r="125">
      <c r="A125" s="4">
        <v>123.0</v>
      </c>
      <c r="B125" s="5">
        <v>44686.0</v>
      </c>
      <c r="C125" s="4">
        <v>286.929374216625</v>
      </c>
      <c r="D125" s="4">
        <v>242.746278067836</v>
      </c>
      <c r="E125" s="4">
        <v>321.925543800441</v>
      </c>
      <c r="F125" s="4">
        <v>286.929374216625</v>
      </c>
      <c r="G125" s="4">
        <v>286.929374216625</v>
      </c>
      <c r="H125" s="4">
        <v>-5.91743492812961</v>
      </c>
      <c r="I125" s="4">
        <v>-5.91743492812961</v>
      </c>
      <c r="J125" s="4">
        <v>-5.91743492812961</v>
      </c>
      <c r="K125" s="4">
        <v>-5.91743492812961</v>
      </c>
      <c r="L125" s="4">
        <v>-5.91743492812961</v>
      </c>
      <c r="M125" s="4">
        <v>-5.91743492812961</v>
      </c>
      <c r="N125" s="4">
        <v>0.0</v>
      </c>
      <c r="O125" s="4">
        <v>0.0</v>
      </c>
      <c r="P125" s="4">
        <v>0.0</v>
      </c>
      <c r="Q125" s="4">
        <v>281.011939288495</v>
      </c>
    </row>
    <row r="126">
      <c r="A126" s="4">
        <v>124.0</v>
      </c>
      <c r="B126" s="5">
        <v>44687.0</v>
      </c>
      <c r="C126" s="4">
        <v>286.497014400202</v>
      </c>
      <c r="D126" s="4">
        <v>234.954745421408</v>
      </c>
      <c r="E126" s="4">
        <v>318.816271068082</v>
      </c>
      <c r="F126" s="4">
        <v>286.497014400202</v>
      </c>
      <c r="G126" s="4">
        <v>286.497014400202</v>
      </c>
      <c r="H126" s="4">
        <v>-8.50134204287673</v>
      </c>
      <c r="I126" s="4">
        <v>-8.50134204287673</v>
      </c>
      <c r="J126" s="4">
        <v>-8.50134204287673</v>
      </c>
      <c r="K126" s="4">
        <v>-8.50134204287673</v>
      </c>
      <c r="L126" s="4">
        <v>-8.50134204287673</v>
      </c>
      <c r="M126" s="4">
        <v>-8.50134204287673</v>
      </c>
      <c r="N126" s="4">
        <v>0.0</v>
      </c>
      <c r="O126" s="4">
        <v>0.0</v>
      </c>
      <c r="P126" s="4">
        <v>0.0</v>
      </c>
      <c r="Q126" s="4">
        <v>277.995672357325</v>
      </c>
    </row>
    <row r="127">
      <c r="A127" s="4">
        <v>125.0</v>
      </c>
      <c r="B127" s="5">
        <v>44690.0</v>
      </c>
      <c r="C127" s="4">
        <v>285.199934950935</v>
      </c>
      <c r="D127" s="4">
        <v>238.404310141409</v>
      </c>
      <c r="E127" s="4">
        <v>324.603817189014</v>
      </c>
      <c r="F127" s="4">
        <v>285.199934950935</v>
      </c>
      <c r="G127" s="4">
        <v>285.199934950935</v>
      </c>
      <c r="H127" s="4">
        <v>-1.65154994858279</v>
      </c>
      <c r="I127" s="4">
        <v>-1.65154994858279</v>
      </c>
      <c r="J127" s="4">
        <v>-1.65154994858279</v>
      </c>
      <c r="K127" s="4">
        <v>-1.65154994858279</v>
      </c>
      <c r="L127" s="4">
        <v>-1.65154994858279</v>
      </c>
      <c r="M127" s="4">
        <v>-1.65154994858279</v>
      </c>
      <c r="N127" s="4">
        <v>0.0</v>
      </c>
      <c r="O127" s="4">
        <v>0.0</v>
      </c>
      <c r="P127" s="4">
        <v>0.0</v>
      </c>
      <c r="Q127" s="4">
        <v>283.548385002352</v>
      </c>
    </row>
    <row r="128">
      <c r="A128" s="4">
        <v>126.0</v>
      </c>
      <c r="B128" s="5">
        <v>44691.0</v>
      </c>
      <c r="C128" s="4">
        <v>284.767575134512</v>
      </c>
      <c r="D128" s="4">
        <v>237.408822583053</v>
      </c>
      <c r="E128" s="4">
        <v>319.602354356791</v>
      </c>
      <c r="F128" s="4">
        <v>284.767575134512</v>
      </c>
      <c r="G128" s="4">
        <v>284.767575134512</v>
      </c>
      <c r="H128" s="4">
        <v>-4.1238141583871</v>
      </c>
      <c r="I128" s="4">
        <v>-4.1238141583871</v>
      </c>
      <c r="J128" s="4">
        <v>-4.1238141583871</v>
      </c>
      <c r="K128" s="4">
        <v>-4.1238141583871</v>
      </c>
      <c r="L128" s="4">
        <v>-4.1238141583871</v>
      </c>
      <c r="M128" s="4">
        <v>-4.1238141583871</v>
      </c>
      <c r="N128" s="4">
        <v>0.0</v>
      </c>
      <c r="O128" s="4">
        <v>0.0</v>
      </c>
      <c r="P128" s="4">
        <v>0.0</v>
      </c>
      <c r="Q128" s="4">
        <v>280.643760976125</v>
      </c>
    </row>
    <row r="129">
      <c r="A129" s="4">
        <v>127.0</v>
      </c>
      <c r="B129" s="5">
        <v>44692.0</v>
      </c>
      <c r="C129" s="4">
        <v>284.33521531809</v>
      </c>
      <c r="D129" s="4">
        <v>238.334810674502</v>
      </c>
      <c r="E129" s="4">
        <v>320.235533578243</v>
      </c>
      <c r="F129" s="4">
        <v>284.33521531809</v>
      </c>
      <c r="G129" s="4">
        <v>284.33521531809</v>
      </c>
      <c r="H129" s="4">
        <v>-2.94942402899066</v>
      </c>
      <c r="I129" s="4">
        <v>-2.94942402899066</v>
      </c>
      <c r="J129" s="4">
        <v>-2.94942402899066</v>
      </c>
      <c r="K129" s="4">
        <v>-2.94942402899066</v>
      </c>
      <c r="L129" s="4">
        <v>-2.94942402899066</v>
      </c>
      <c r="M129" s="4">
        <v>-2.94942402899066</v>
      </c>
      <c r="N129" s="4">
        <v>0.0</v>
      </c>
      <c r="O129" s="4">
        <v>0.0</v>
      </c>
      <c r="P129" s="4">
        <v>0.0</v>
      </c>
      <c r="Q129" s="4">
        <v>281.385791289099</v>
      </c>
    </row>
    <row r="130">
      <c r="A130" s="4">
        <v>128.0</v>
      </c>
      <c r="B130" s="5">
        <v>44693.0</v>
      </c>
      <c r="C130" s="4">
        <v>283.921023139821</v>
      </c>
      <c r="D130" s="4">
        <v>238.644095961396</v>
      </c>
      <c r="E130" s="4">
        <v>320.23850792102</v>
      </c>
      <c r="F130" s="4">
        <v>283.921023139821</v>
      </c>
      <c r="G130" s="4">
        <v>283.921023139821</v>
      </c>
      <c r="H130" s="4">
        <v>-5.91743492813784</v>
      </c>
      <c r="I130" s="4">
        <v>-5.91743492813784</v>
      </c>
      <c r="J130" s="4">
        <v>-5.91743492813784</v>
      </c>
      <c r="K130" s="4">
        <v>-5.91743492813784</v>
      </c>
      <c r="L130" s="4">
        <v>-5.91743492813784</v>
      </c>
      <c r="M130" s="4">
        <v>-5.91743492813784</v>
      </c>
      <c r="N130" s="4">
        <v>0.0</v>
      </c>
      <c r="O130" s="4">
        <v>0.0</v>
      </c>
      <c r="P130" s="4">
        <v>0.0</v>
      </c>
      <c r="Q130" s="4">
        <v>278.003588211684</v>
      </c>
    </row>
    <row r="131">
      <c r="A131" s="4">
        <v>129.0</v>
      </c>
      <c r="B131" s="5">
        <v>44694.0</v>
      </c>
      <c r="C131" s="4">
        <v>283.506830961553</v>
      </c>
      <c r="D131" s="4">
        <v>233.530117081502</v>
      </c>
      <c r="E131" s="4">
        <v>313.429306797003</v>
      </c>
      <c r="F131" s="4">
        <v>283.506830961553</v>
      </c>
      <c r="G131" s="4">
        <v>283.506830961553</v>
      </c>
      <c r="H131" s="4">
        <v>-8.50134204286449</v>
      </c>
      <c r="I131" s="4">
        <v>-8.50134204286449</v>
      </c>
      <c r="J131" s="4">
        <v>-8.50134204286449</v>
      </c>
      <c r="K131" s="4">
        <v>-8.50134204286449</v>
      </c>
      <c r="L131" s="4">
        <v>-8.50134204286449</v>
      </c>
      <c r="M131" s="4">
        <v>-8.50134204286449</v>
      </c>
      <c r="N131" s="4">
        <v>0.0</v>
      </c>
      <c r="O131" s="4">
        <v>0.0</v>
      </c>
      <c r="P131" s="4">
        <v>0.0</v>
      </c>
      <c r="Q131" s="4">
        <v>275.005488918689</v>
      </c>
    </row>
    <row r="132">
      <c r="A132" s="4">
        <v>130.0</v>
      </c>
      <c r="B132" s="5">
        <v>44697.0</v>
      </c>
      <c r="C132" s="4">
        <v>282.264254426749</v>
      </c>
      <c r="D132" s="4">
        <v>238.763104116904</v>
      </c>
      <c r="E132" s="4">
        <v>321.442896656002</v>
      </c>
      <c r="F132" s="4">
        <v>282.264254426749</v>
      </c>
      <c r="G132" s="4">
        <v>282.264254426749</v>
      </c>
      <c r="H132" s="4">
        <v>-1.65154994859507</v>
      </c>
      <c r="I132" s="4">
        <v>-1.65154994859507</v>
      </c>
      <c r="J132" s="4">
        <v>-1.65154994859507</v>
      </c>
      <c r="K132" s="4">
        <v>-1.65154994859507</v>
      </c>
      <c r="L132" s="4">
        <v>-1.65154994859507</v>
      </c>
      <c r="M132" s="4">
        <v>-1.65154994859507</v>
      </c>
      <c r="N132" s="4">
        <v>0.0</v>
      </c>
      <c r="O132" s="4">
        <v>0.0</v>
      </c>
      <c r="P132" s="4">
        <v>0.0</v>
      </c>
      <c r="Q132" s="4">
        <v>280.612704478154</v>
      </c>
    </row>
    <row r="133">
      <c r="A133" s="4">
        <v>131.0</v>
      </c>
      <c r="B133" s="5">
        <v>44698.0</v>
      </c>
      <c r="C133" s="4">
        <v>281.850062248481</v>
      </c>
      <c r="D133" s="4">
        <v>238.794800565943</v>
      </c>
      <c r="E133" s="4">
        <v>320.062876833775</v>
      </c>
      <c r="F133" s="4">
        <v>281.850062248481</v>
      </c>
      <c r="G133" s="4">
        <v>281.850062248481</v>
      </c>
      <c r="H133" s="4">
        <v>-4.12381415839422</v>
      </c>
      <c r="I133" s="4">
        <v>-4.12381415839422</v>
      </c>
      <c r="J133" s="4">
        <v>-4.12381415839422</v>
      </c>
      <c r="K133" s="4">
        <v>-4.12381415839422</v>
      </c>
      <c r="L133" s="4">
        <v>-4.12381415839422</v>
      </c>
      <c r="M133" s="4">
        <v>-4.12381415839422</v>
      </c>
      <c r="N133" s="4">
        <v>0.0</v>
      </c>
      <c r="O133" s="4">
        <v>0.0</v>
      </c>
      <c r="P133" s="4">
        <v>0.0</v>
      </c>
      <c r="Q133" s="4">
        <v>277.726248090087</v>
      </c>
    </row>
    <row r="134">
      <c r="A134" s="4">
        <v>132.0</v>
      </c>
      <c r="B134" s="5">
        <v>44699.0</v>
      </c>
      <c r="C134" s="4">
        <v>281.435870070213</v>
      </c>
      <c r="D134" s="4">
        <v>235.957109643154</v>
      </c>
      <c r="E134" s="4">
        <v>319.646339773078</v>
      </c>
      <c r="F134" s="4">
        <v>281.435870070213</v>
      </c>
      <c r="G134" s="4">
        <v>281.435870070213</v>
      </c>
      <c r="H134" s="4">
        <v>-2.94942402897852</v>
      </c>
      <c r="I134" s="4">
        <v>-2.94942402897852</v>
      </c>
      <c r="J134" s="4">
        <v>-2.94942402897852</v>
      </c>
      <c r="K134" s="4">
        <v>-2.94942402897852</v>
      </c>
      <c r="L134" s="4">
        <v>-2.94942402897852</v>
      </c>
      <c r="M134" s="4">
        <v>-2.94942402897852</v>
      </c>
      <c r="N134" s="4">
        <v>0.0</v>
      </c>
      <c r="O134" s="4">
        <v>0.0</v>
      </c>
      <c r="P134" s="4">
        <v>0.0</v>
      </c>
      <c r="Q134" s="4">
        <v>278.486446041234</v>
      </c>
    </row>
    <row r="135">
      <c r="A135" s="4">
        <v>133.0</v>
      </c>
      <c r="B135" s="5">
        <v>44700.0</v>
      </c>
      <c r="C135" s="4">
        <v>281.021677891945</v>
      </c>
      <c r="D135" s="4">
        <v>234.499054409181</v>
      </c>
      <c r="E135" s="4">
        <v>314.500576410316</v>
      </c>
      <c r="F135" s="4">
        <v>281.021677891945</v>
      </c>
      <c r="G135" s="4">
        <v>281.021677891945</v>
      </c>
      <c r="H135" s="4">
        <v>-5.91743492814236</v>
      </c>
      <c r="I135" s="4">
        <v>-5.91743492814236</v>
      </c>
      <c r="J135" s="4">
        <v>-5.91743492814236</v>
      </c>
      <c r="K135" s="4">
        <v>-5.91743492814236</v>
      </c>
      <c r="L135" s="4">
        <v>-5.91743492814236</v>
      </c>
      <c r="M135" s="4">
        <v>-5.91743492814236</v>
      </c>
      <c r="N135" s="4">
        <v>0.0</v>
      </c>
      <c r="O135" s="4">
        <v>0.0</v>
      </c>
      <c r="P135" s="4">
        <v>0.0</v>
      </c>
      <c r="Q135" s="4">
        <v>275.104242963802</v>
      </c>
    </row>
    <row r="136">
      <c r="A136" s="4">
        <v>134.0</v>
      </c>
      <c r="B136" s="5">
        <v>44701.0</v>
      </c>
      <c r="C136" s="4">
        <v>280.607485713676</v>
      </c>
      <c r="D136" s="4">
        <v>227.971235261336</v>
      </c>
      <c r="E136" s="4">
        <v>315.800988704315</v>
      </c>
      <c r="F136" s="4">
        <v>280.607485713676</v>
      </c>
      <c r="G136" s="4">
        <v>280.607485713676</v>
      </c>
      <c r="H136" s="4">
        <v>-8.50134204285788</v>
      </c>
      <c r="I136" s="4">
        <v>-8.50134204285788</v>
      </c>
      <c r="J136" s="4">
        <v>-8.50134204285788</v>
      </c>
      <c r="K136" s="4">
        <v>-8.50134204285788</v>
      </c>
      <c r="L136" s="4">
        <v>-8.50134204285788</v>
      </c>
      <c r="M136" s="4">
        <v>-8.50134204285788</v>
      </c>
      <c r="N136" s="4">
        <v>0.0</v>
      </c>
      <c r="O136" s="4">
        <v>0.0</v>
      </c>
      <c r="P136" s="4">
        <v>0.0</v>
      </c>
      <c r="Q136" s="4">
        <v>272.106143670819</v>
      </c>
    </row>
    <row r="137">
      <c r="A137" s="4">
        <v>135.0</v>
      </c>
      <c r="B137" s="5">
        <v>44704.0</v>
      </c>
      <c r="C137" s="4">
        <v>279.364909178872</v>
      </c>
      <c r="D137" s="4">
        <v>234.414519310389</v>
      </c>
      <c r="E137" s="4">
        <v>318.893454184281</v>
      </c>
      <c r="F137" s="4">
        <v>279.364909178872</v>
      </c>
      <c r="G137" s="4">
        <v>279.364909178872</v>
      </c>
      <c r="H137" s="4">
        <v>-1.65154994854345</v>
      </c>
      <c r="I137" s="4">
        <v>-1.65154994854345</v>
      </c>
      <c r="J137" s="4">
        <v>-1.65154994854345</v>
      </c>
      <c r="K137" s="4">
        <v>-1.65154994854345</v>
      </c>
      <c r="L137" s="4">
        <v>-1.65154994854345</v>
      </c>
      <c r="M137" s="4">
        <v>-1.65154994854345</v>
      </c>
      <c r="N137" s="4">
        <v>0.0</v>
      </c>
      <c r="O137" s="4">
        <v>0.0</v>
      </c>
      <c r="P137" s="4">
        <v>0.0</v>
      </c>
      <c r="Q137" s="4">
        <v>277.713359230329</v>
      </c>
    </row>
    <row r="138">
      <c r="A138" s="4">
        <v>136.0</v>
      </c>
      <c r="B138" s="5">
        <v>44705.0</v>
      </c>
      <c r="C138" s="4">
        <v>279.02750967824</v>
      </c>
      <c r="D138" s="4">
        <v>229.213365797552</v>
      </c>
      <c r="E138" s="4">
        <v>316.156878069302</v>
      </c>
      <c r="F138" s="4">
        <v>279.02750967824</v>
      </c>
      <c r="G138" s="4">
        <v>279.02750967824</v>
      </c>
      <c r="H138" s="4">
        <v>-4.12381415837447</v>
      </c>
      <c r="I138" s="4">
        <v>-4.12381415837447</v>
      </c>
      <c r="J138" s="4">
        <v>-4.12381415837447</v>
      </c>
      <c r="K138" s="4">
        <v>-4.12381415837447</v>
      </c>
      <c r="L138" s="4">
        <v>-4.12381415837447</v>
      </c>
      <c r="M138" s="4">
        <v>-4.12381415837447</v>
      </c>
      <c r="N138" s="4">
        <v>0.0</v>
      </c>
      <c r="O138" s="4">
        <v>0.0</v>
      </c>
      <c r="P138" s="4">
        <v>0.0</v>
      </c>
      <c r="Q138" s="4">
        <v>274.903695519865</v>
      </c>
    </row>
    <row r="139">
      <c r="A139" s="4">
        <v>137.0</v>
      </c>
      <c r="B139" s="5">
        <v>44706.0</v>
      </c>
      <c r="C139" s="4">
        <v>278.690110177607</v>
      </c>
      <c r="D139" s="4">
        <v>234.284133859864</v>
      </c>
      <c r="E139" s="4">
        <v>315.081253879941</v>
      </c>
      <c r="F139" s="4">
        <v>278.690110177607</v>
      </c>
      <c r="G139" s="4">
        <v>278.690110177607</v>
      </c>
      <c r="H139" s="4">
        <v>-2.94942402898175</v>
      </c>
      <c r="I139" s="4">
        <v>-2.94942402898175</v>
      </c>
      <c r="J139" s="4">
        <v>-2.94942402898175</v>
      </c>
      <c r="K139" s="4">
        <v>-2.94942402898175</v>
      </c>
      <c r="L139" s="4">
        <v>-2.94942402898175</v>
      </c>
      <c r="M139" s="4">
        <v>-2.94942402898175</v>
      </c>
      <c r="N139" s="4">
        <v>0.0</v>
      </c>
      <c r="O139" s="4">
        <v>0.0</v>
      </c>
      <c r="P139" s="4">
        <v>0.0</v>
      </c>
      <c r="Q139" s="4">
        <v>275.740686148625</v>
      </c>
    </row>
    <row r="140">
      <c r="A140" s="4">
        <v>138.0</v>
      </c>
      <c r="B140" s="5">
        <v>44707.0</v>
      </c>
      <c r="C140" s="4">
        <v>278.352710676975</v>
      </c>
      <c r="D140" s="4">
        <v>227.457548279465</v>
      </c>
      <c r="E140" s="4">
        <v>314.504047387714</v>
      </c>
      <c r="F140" s="4">
        <v>278.352710676975</v>
      </c>
      <c r="G140" s="4">
        <v>278.352710676975</v>
      </c>
      <c r="H140" s="4">
        <v>-5.91743492811733</v>
      </c>
      <c r="I140" s="4">
        <v>-5.91743492811733</v>
      </c>
      <c r="J140" s="4">
        <v>-5.91743492811733</v>
      </c>
      <c r="K140" s="4">
        <v>-5.91743492811733</v>
      </c>
      <c r="L140" s="4">
        <v>-5.91743492811733</v>
      </c>
      <c r="M140" s="4">
        <v>-5.91743492811733</v>
      </c>
      <c r="N140" s="4">
        <v>0.0</v>
      </c>
      <c r="O140" s="4">
        <v>0.0</v>
      </c>
      <c r="P140" s="4">
        <v>0.0</v>
      </c>
      <c r="Q140" s="4">
        <v>272.435275748857</v>
      </c>
    </row>
    <row r="141">
      <c r="A141" s="4">
        <v>139.0</v>
      </c>
      <c r="B141" s="5">
        <v>44708.0</v>
      </c>
      <c r="C141" s="4">
        <v>278.015311176342</v>
      </c>
      <c r="D141" s="4">
        <v>229.745395208984</v>
      </c>
      <c r="E141" s="4">
        <v>310.597973079791</v>
      </c>
      <c r="F141" s="4">
        <v>278.015311176342</v>
      </c>
      <c r="G141" s="4">
        <v>278.015311176342</v>
      </c>
      <c r="H141" s="4">
        <v>-8.50134204284846</v>
      </c>
      <c r="I141" s="4">
        <v>-8.50134204284846</v>
      </c>
      <c r="J141" s="4">
        <v>-8.50134204284846</v>
      </c>
      <c r="K141" s="4">
        <v>-8.50134204284846</v>
      </c>
      <c r="L141" s="4">
        <v>-8.50134204284846</v>
      </c>
      <c r="M141" s="4">
        <v>-8.50134204284846</v>
      </c>
      <c r="N141" s="4">
        <v>0.0</v>
      </c>
      <c r="O141" s="4">
        <v>0.0</v>
      </c>
      <c r="P141" s="4">
        <v>0.0</v>
      </c>
      <c r="Q141" s="4">
        <v>269.513969133494</v>
      </c>
    </row>
    <row r="142">
      <c r="A142" s="4">
        <v>140.0</v>
      </c>
      <c r="B142" s="5">
        <v>44712.0</v>
      </c>
      <c r="C142" s="4">
        <v>276.665713173812</v>
      </c>
      <c r="D142" s="4">
        <v>233.023679977428</v>
      </c>
      <c r="E142" s="4">
        <v>316.80618234035</v>
      </c>
      <c r="F142" s="4">
        <v>276.665713173812</v>
      </c>
      <c r="G142" s="4">
        <v>276.665713173812</v>
      </c>
      <c r="H142" s="4">
        <v>-4.12381415838159</v>
      </c>
      <c r="I142" s="4">
        <v>-4.12381415838159</v>
      </c>
      <c r="J142" s="4">
        <v>-4.12381415838159</v>
      </c>
      <c r="K142" s="4">
        <v>-4.12381415838159</v>
      </c>
      <c r="L142" s="4">
        <v>-4.12381415838159</v>
      </c>
      <c r="M142" s="4">
        <v>-4.12381415838159</v>
      </c>
      <c r="N142" s="4">
        <v>0.0</v>
      </c>
      <c r="O142" s="4">
        <v>0.0</v>
      </c>
      <c r="P142" s="4">
        <v>0.0</v>
      </c>
      <c r="Q142" s="4">
        <v>272.54189901543</v>
      </c>
    </row>
    <row r="143">
      <c r="A143" s="4">
        <v>141.0</v>
      </c>
      <c r="B143" s="5">
        <v>44713.0</v>
      </c>
      <c r="C143" s="4">
        <v>276.328313673179</v>
      </c>
      <c r="D143" s="4">
        <v>230.010266635674</v>
      </c>
      <c r="E143" s="4">
        <v>313.63326046076</v>
      </c>
      <c r="F143" s="4">
        <v>276.328313673179</v>
      </c>
      <c r="G143" s="4">
        <v>276.328313673179</v>
      </c>
      <c r="H143" s="4">
        <v>-2.94942402897546</v>
      </c>
      <c r="I143" s="4">
        <v>-2.94942402897546</v>
      </c>
      <c r="J143" s="4">
        <v>-2.94942402897546</v>
      </c>
      <c r="K143" s="4">
        <v>-2.94942402897546</v>
      </c>
      <c r="L143" s="4">
        <v>-2.94942402897546</v>
      </c>
      <c r="M143" s="4">
        <v>-2.94942402897546</v>
      </c>
      <c r="N143" s="4">
        <v>0.0</v>
      </c>
      <c r="O143" s="4">
        <v>0.0</v>
      </c>
      <c r="P143" s="4">
        <v>0.0</v>
      </c>
      <c r="Q143" s="4">
        <v>273.378889644204</v>
      </c>
    </row>
    <row r="144">
      <c r="A144" s="4">
        <v>142.0</v>
      </c>
      <c r="B144" s="5">
        <v>44714.0</v>
      </c>
      <c r="C144" s="4">
        <v>275.990914172547</v>
      </c>
      <c r="D144" s="4">
        <v>228.813151857393</v>
      </c>
      <c r="E144" s="4">
        <v>310.575442716729</v>
      </c>
      <c r="F144" s="4">
        <v>275.990914172547</v>
      </c>
      <c r="G144" s="4">
        <v>275.990914172547</v>
      </c>
      <c r="H144" s="4">
        <v>-5.91743492812185</v>
      </c>
      <c r="I144" s="4">
        <v>-5.91743492812185</v>
      </c>
      <c r="J144" s="4">
        <v>-5.91743492812185</v>
      </c>
      <c r="K144" s="4">
        <v>-5.91743492812185</v>
      </c>
      <c r="L144" s="4">
        <v>-5.91743492812185</v>
      </c>
      <c r="M144" s="4">
        <v>-5.91743492812185</v>
      </c>
      <c r="N144" s="4">
        <v>0.0</v>
      </c>
      <c r="O144" s="4">
        <v>0.0</v>
      </c>
      <c r="P144" s="4">
        <v>0.0</v>
      </c>
      <c r="Q144" s="4">
        <v>270.073479244425</v>
      </c>
    </row>
    <row r="145">
      <c r="A145" s="4">
        <v>143.0</v>
      </c>
      <c r="B145" s="5">
        <v>44715.0</v>
      </c>
      <c r="C145" s="4">
        <v>275.653514671914</v>
      </c>
      <c r="D145" s="4">
        <v>226.899536838615</v>
      </c>
      <c r="E145" s="4">
        <v>308.774358880651</v>
      </c>
      <c r="F145" s="4">
        <v>275.653514671914</v>
      </c>
      <c r="G145" s="4">
        <v>275.653514671914</v>
      </c>
      <c r="H145" s="4">
        <v>-8.50134204289022</v>
      </c>
      <c r="I145" s="4">
        <v>-8.50134204289022</v>
      </c>
      <c r="J145" s="4">
        <v>-8.50134204289022</v>
      </c>
      <c r="K145" s="4">
        <v>-8.50134204289022</v>
      </c>
      <c r="L145" s="4">
        <v>-8.50134204289022</v>
      </c>
      <c r="M145" s="4">
        <v>-8.50134204289022</v>
      </c>
      <c r="N145" s="4">
        <v>0.0</v>
      </c>
      <c r="O145" s="4">
        <v>0.0</v>
      </c>
      <c r="P145" s="4">
        <v>0.0</v>
      </c>
      <c r="Q145" s="4">
        <v>267.152172629024</v>
      </c>
    </row>
    <row r="146">
      <c r="A146" s="4">
        <v>144.0</v>
      </c>
      <c r="B146" s="5">
        <v>44718.0</v>
      </c>
      <c r="C146" s="4">
        <v>274.924920232414</v>
      </c>
      <c r="D146" s="4">
        <v>231.181171848069</v>
      </c>
      <c r="E146" s="4">
        <v>316.623642035547</v>
      </c>
      <c r="F146" s="4">
        <v>274.924920232414</v>
      </c>
      <c r="G146" s="4">
        <v>274.924920232414</v>
      </c>
      <c r="H146" s="4">
        <v>-1.651549948568</v>
      </c>
      <c r="I146" s="4">
        <v>-1.651549948568</v>
      </c>
      <c r="J146" s="4">
        <v>-1.651549948568</v>
      </c>
      <c r="K146" s="4">
        <v>-1.651549948568</v>
      </c>
      <c r="L146" s="4">
        <v>-1.651549948568</v>
      </c>
      <c r="M146" s="4">
        <v>-1.651549948568</v>
      </c>
      <c r="N146" s="4">
        <v>0.0</v>
      </c>
      <c r="O146" s="4">
        <v>0.0</v>
      </c>
      <c r="P146" s="4">
        <v>0.0</v>
      </c>
      <c r="Q146" s="4">
        <v>273.273370283846</v>
      </c>
    </row>
    <row r="147">
      <c r="A147" s="4">
        <v>145.0</v>
      </c>
      <c r="B147" s="5">
        <v>44719.0</v>
      </c>
      <c r="C147" s="4">
        <v>274.682055419247</v>
      </c>
      <c r="D147" s="4">
        <v>229.68607918627</v>
      </c>
      <c r="E147" s="4">
        <v>310.619690375087</v>
      </c>
      <c r="F147" s="4">
        <v>274.682055419247</v>
      </c>
      <c r="G147" s="4">
        <v>274.682055419247</v>
      </c>
      <c r="H147" s="4">
        <v>-4.12381415837527</v>
      </c>
      <c r="I147" s="4">
        <v>-4.12381415837527</v>
      </c>
      <c r="J147" s="4">
        <v>-4.12381415837527</v>
      </c>
      <c r="K147" s="4">
        <v>-4.12381415837527</v>
      </c>
      <c r="L147" s="4">
        <v>-4.12381415837527</v>
      </c>
      <c r="M147" s="4">
        <v>-4.12381415837527</v>
      </c>
      <c r="N147" s="4">
        <v>0.0</v>
      </c>
      <c r="O147" s="4">
        <v>0.0</v>
      </c>
      <c r="P147" s="4">
        <v>0.0</v>
      </c>
      <c r="Q147" s="4">
        <v>270.558241260872</v>
      </c>
    </row>
    <row r="148">
      <c r="A148" s="4">
        <v>146.0</v>
      </c>
      <c r="B148" s="5">
        <v>44720.0</v>
      </c>
      <c r="C148" s="4">
        <v>274.43919060608</v>
      </c>
      <c r="D148" s="4">
        <v>231.205920786699</v>
      </c>
      <c r="E148" s="4">
        <v>312.933782071766</v>
      </c>
      <c r="F148" s="4">
        <v>274.43919060608</v>
      </c>
      <c r="G148" s="4">
        <v>274.43919060608</v>
      </c>
      <c r="H148" s="4">
        <v>-2.94942402898821</v>
      </c>
      <c r="I148" s="4">
        <v>-2.94942402898821</v>
      </c>
      <c r="J148" s="4">
        <v>-2.94942402898821</v>
      </c>
      <c r="K148" s="4">
        <v>-2.94942402898821</v>
      </c>
      <c r="L148" s="4">
        <v>-2.94942402898821</v>
      </c>
      <c r="M148" s="4">
        <v>-2.94942402898821</v>
      </c>
      <c r="N148" s="4">
        <v>0.0</v>
      </c>
      <c r="O148" s="4">
        <v>0.0</v>
      </c>
      <c r="P148" s="4">
        <v>0.0</v>
      </c>
      <c r="Q148" s="4">
        <v>271.489766577092</v>
      </c>
    </row>
    <row r="149">
      <c r="A149" s="4">
        <v>147.0</v>
      </c>
      <c r="B149" s="5">
        <v>44721.0</v>
      </c>
      <c r="C149" s="4">
        <v>274.196325792913</v>
      </c>
      <c r="D149" s="4">
        <v>230.214929400962</v>
      </c>
      <c r="E149" s="4">
        <v>311.851173328329</v>
      </c>
      <c r="F149" s="4">
        <v>274.196325792913</v>
      </c>
      <c r="G149" s="4">
        <v>274.196325792913</v>
      </c>
      <c r="H149" s="4">
        <v>-5.91743492813009</v>
      </c>
      <c r="I149" s="4">
        <v>-5.91743492813009</v>
      </c>
      <c r="J149" s="4">
        <v>-5.91743492813009</v>
      </c>
      <c r="K149" s="4">
        <v>-5.91743492813009</v>
      </c>
      <c r="L149" s="4">
        <v>-5.91743492813009</v>
      </c>
      <c r="M149" s="4">
        <v>-5.91743492813009</v>
      </c>
      <c r="N149" s="4">
        <v>0.0</v>
      </c>
      <c r="O149" s="4">
        <v>0.0</v>
      </c>
      <c r="P149" s="4">
        <v>0.0</v>
      </c>
      <c r="Q149" s="4">
        <v>268.278890864783</v>
      </c>
    </row>
    <row r="150">
      <c r="A150" s="4">
        <v>148.0</v>
      </c>
      <c r="B150" s="5">
        <v>44722.0</v>
      </c>
      <c r="C150" s="4">
        <v>273.953460979747</v>
      </c>
      <c r="D150" s="4">
        <v>223.096141956516</v>
      </c>
      <c r="E150" s="4">
        <v>308.211522923014</v>
      </c>
      <c r="F150" s="4">
        <v>273.953460979747</v>
      </c>
      <c r="G150" s="4">
        <v>273.953460979747</v>
      </c>
      <c r="H150" s="4">
        <v>-8.50134204287798</v>
      </c>
      <c r="I150" s="4">
        <v>-8.50134204287798</v>
      </c>
      <c r="J150" s="4">
        <v>-8.50134204287798</v>
      </c>
      <c r="K150" s="4">
        <v>-8.50134204287798</v>
      </c>
      <c r="L150" s="4">
        <v>-8.50134204287798</v>
      </c>
      <c r="M150" s="4">
        <v>-8.50134204287798</v>
      </c>
      <c r="N150" s="4">
        <v>0.0</v>
      </c>
      <c r="O150" s="4">
        <v>0.0</v>
      </c>
      <c r="P150" s="4">
        <v>0.0</v>
      </c>
      <c r="Q150" s="4">
        <v>265.452118936869</v>
      </c>
    </row>
    <row r="151">
      <c r="A151" s="4">
        <v>149.0</v>
      </c>
      <c r="B151" s="5">
        <v>44725.0</v>
      </c>
      <c r="C151" s="4">
        <v>273.224866540246</v>
      </c>
      <c r="D151" s="4">
        <v>231.219221740288</v>
      </c>
      <c r="E151" s="4">
        <v>310.741894093149</v>
      </c>
      <c r="F151" s="4">
        <v>273.224866540246</v>
      </c>
      <c r="G151" s="4">
        <v>273.224866540246</v>
      </c>
      <c r="H151" s="4">
        <v>-1.65154994858028</v>
      </c>
      <c r="I151" s="4">
        <v>-1.65154994858028</v>
      </c>
      <c r="J151" s="4">
        <v>-1.65154994858028</v>
      </c>
      <c r="K151" s="4">
        <v>-1.65154994858028</v>
      </c>
      <c r="L151" s="4">
        <v>-1.65154994858028</v>
      </c>
      <c r="M151" s="4">
        <v>-1.65154994858028</v>
      </c>
      <c r="N151" s="4">
        <v>0.0</v>
      </c>
      <c r="O151" s="4">
        <v>0.0</v>
      </c>
      <c r="P151" s="4">
        <v>0.0</v>
      </c>
      <c r="Q151" s="4">
        <v>271.573316591666</v>
      </c>
    </row>
    <row r="152">
      <c r="A152" s="4">
        <v>150.0</v>
      </c>
      <c r="B152" s="5">
        <v>44726.0</v>
      </c>
      <c r="C152" s="4">
        <v>272.982001727079</v>
      </c>
      <c r="D152" s="4">
        <v>230.148934849336</v>
      </c>
      <c r="E152" s="4">
        <v>306.57305120303</v>
      </c>
      <c r="F152" s="4">
        <v>272.982001727079</v>
      </c>
      <c r="G152" s="4">
        <v>272.982001727079</v>
      </c>
      <c r="H152" s="4">
        <v>-4.1238141583869</v>
      </c>
      <c r="I152" s="4">
        <v>-4.1238141583869</v>
      </c>
      <c r="J152" s="4">
        <v>-4.1238141583869</v>
      </c>
      <c r="K152" s="4">
        <v>-4.1238141583869</v>
      </c>
      <c r="L152" s="4">
        <v>-4.1238141583869</v>
      </c>
      <c r="M152" s="4">
        <v>-4.1238141583869</v>
      </c>
      <c r="N152" s="4">
        <v>0.0</v>
      </c>
      <c r="O152" s="4">
        <v>0.0</v>
      </c>
      <c r="P152" s="4">
        <v>0.0</v>
      </c>
      <c r="Q152" s="4">
        <v>268.858187568692</v>
      </c>
    </row>
    <row r="153">
      <c r="A153" s="4">
        <v>151.0</v>
      </c>
      <c r="B153" s="5">
        <v>44727.0</v>
      </c>
      <c r="C153" s="4">
        <v>272.739136913912</v>
      </c>
      <c r="D153" s="4">
        <v>228.594993301446</v>
      </c>
      <c r="E153" s="4">
        <v>310.093780038022</v>
      </c>
      <c r="F153" s="4">
        <v>272.739136913912</v>
      </c>
      <c r="G153" s="4">
        <v>272.739136913912</v>
      </c>
      <c r="H153" s="4">
        <v>-2.94942402898192</v>
      </c>
      <c r="I153" s="4">
        <v>-2.94942402898192</v>
      </c>
      <c r="J153" s="4">
        <v>-2.94942402898192</v>
      </c>
      <c r="K153" s="4">
        <v>-2.94942402898192</v>
      </c>
      <c r="L153" s="4">
        <v>-2.94942402898192</v>
      </c>
      <c r="M153" s="4">
        <v>-2.94942402898192</v>
      </c>
      <c r="N153" s="4">
        <v>0.0</v>
      </c>
      <c r="O153" s="4">
        <v>0.0</v>
      </c>
      <c r="P153" s="4">
        <v>0.0</v>
      </c>
      <c r="Q153" s="4">
        <v>269.78971288493</v>
      </c>
    </row>
    <row r="154">
      <c r="A154" s="4">
        <v>152.0</v>
      </c>
      <c r="B154" s="5">
        <v>44728.0</v>
      </c>
      <c r="C154" s="4">
        <v>272.583386542203</v>
      </c>
      <c r="D154" s="4">
        <v>226.903618291465</v>
      </c>
      <c r="E154" s="4">
        <v>310.648674652996</v>
      </c>
      <c r="F154" s="4">
        <v>272.583386542203</v>
      </c>
      <c r="G154" s="4">
        <v>272.583386542203</v>
      </c>
      <c r="H154" s="4">
        <v>-5.91743492813089</v>
      </c>
      <c r="I154" s="4">
        <v>-5.91743492813089</v>
      </c>
      <c r="J154" s="4">
        <v>-5.91743492813089</v>
      </c>
      <c r="K154" s="4">
        <v>-5.91743492813089</v>
      </c>
      <c r="L154" s="4">
        <v>-5.91743492813089</v>
      </c>
      <c r="M154" s="4">
        <v>-5.91743492813089</v>
      </c>
      <c r="N154" s="4">
        <v>0.0</v>
      </c>
      <c r="O154" s="4">
        <v>0.0</v>
      </c>
      <c r="P154" s="4">
        <v>0.0</v>
      </c>
      <c r="Q154" s="4">
        <v>266.665951614072</v>
      </c>
    </row>
    <row r="155">
      <c r="A155" s="4">
        <v>153.0</v>
      </c>
      <c r="B155" s="5">
        <v>44729.0</v>
      </c>
      <c r="C155" s="4">
        <v>272.427636170494</v>
      </c>
      <c r="D155" s="4">
        <v>220.287297822096</v>
      </c>
      <c r="E155" s="4">
        <v>305.32641209659</v>
      </c>
      <c r="F155" s="4">
        <v>272.427636170494</v>
      </c>
      <c r="G155" s="4">
        <v>272.427636170494</v>
      </c>
      <c r="H155" s="4">
        <v>-8.50134204287137</v>
      </c>
      <c r="I155" s="4">
        <v>-8.50134204287137</v>
      </c>
      <c r="J155" s="4">
        <v>-8.50134204287137</v>
      </c>
      <c r="K155" s="4">
        <v>-8.50134204287137</v>
      </c>
      <c r="L155" s="4">
        <v>-8.50134204287137</v>
      </c>
      <c r="M155" s="4">
        <v>-8.50134204287137</v>
      </c>
      <c r="N155" s="4">
        <v>0.0</v>
      </c>
      <c r="O155" s="4">
        <v>0.0</v>
      </c>
      <c r="P155" s="4">
        <v>0.0</v>
      </c>
      <c r="Q155" s="4">
        <v>263.926294127623</v>
      </c>
    </row>
    <row r="156">
      <c r="A156" s="4">
        <v>154.0</v>
      </c>
      <c r="B156" s="5">
        <v>44733.0</v>
      </c>
      <c r="C156" s="4">
        <v>271.804634683658</v>
      </c>
      <c r="D156" s="4">
        <v>224.076375025281</v>
      </c>
      <c r="E156" s="4">
        <v>309.138408411981</v>
      </c>
      <c r="F156" s="4">
        <v>271.804634683658</v>
      </c>
      <c r="G156" s="4">
        <v>271.804634683658</v>
      </c>
      <c r="H156" s="4">
        <v>-4.12381415838059</v>
      </c>
      <c r="I156" s="4">
        <v>-4.12381415838059</v>
      </c>
      <c r="J156" s="4">
        <v>-4.12381415838059</v>
      </c>
      <c r="K156" s="4">
        <v>-4.12381415838059</v>
      </c>
      <c r="L156" s="4">
        <v>-4.12381415838059</v>
      </c>
      <c r="M156" s="4">
        <v>-4.12381415838059</v>
      </c>
      <c r="N156" s="4">
        <v>0.0</v>
      </c>
      <c r="O156" s="4">
        <v>0.0</v>
      </c>
      <c r="P156" s="4">
        <v>0.0</v>
      </c>
      <c r="Q156" s="4">
        <v>267.680820525277</v>
      </c>
    </row>
    <row r="157">
      <c r="A157" s="4">
        <v>155.0</v>
      </c>
      <c r="B157" s="5">
        <v>44734.0</v>
      </c>
      <c r="C157" s="4">
        <v>271.648884311949</v>
      </c>
      <c r="D157" s="4">
        <v>229.242275097965</v>
      </c>
      <c r="E157" s="4">
        <v>310.353386239597</v>
      </c>
      <c r="F157" s="4">
        <v>271.648884311949</v>
      </c>
      <c r="G157" s="4">
        <v>271.648884311949</v>
      </c>
      <c r="H157" s="4">
        <v>-2.94942402896978</v>
      </c>
      <c r="I157" s="4">
        <v>-2.94942402896978</v>
      </c>
      <c r="J157" s="4">
        <v>-2.94942402896978</v>
      </c>
      <c r="K157" s="4">
        <v>-2.94942402896978</v>
      </c>
      <c r="L157" s="4">
        <v>-2.94942402896978</v>
      </c>
      <c r="M157" s="4">
        <v>-2.94942402896978</v>
      </c>
      <c r="N157" s="4">
        <v>0.0</v>
      </c>
      <c r="O157" s="4">
        <v>0.0</v>
      </c>
      <c r="P157" s="4">
        <v>0.0</v>
      </c>
      <c r="Q157" s="4">
        <v>268.699460282979</v>
      </c>
    </row>
    <row r="158">
      <c r="A158" s="4">
        <v>156.0</v>
      </c>
      <c r="B158" s="5">
        <v>44735.0</v>
      </c>
      <c r="C158" s="4">
        <v>271.49313394024</v>
      </c>
      <c r="D158" s="4">
        <v>221.156928397683</v>
      </c>
      <c r="E158" s="4">
        <v>309.770889031232</v>
      </c>
      <c r="F158" s="4">
        <v>271.49313394024</v>
      </c>
      <c r="G158" s="4">
        <v>271.49313394024</v>
      </c>
      <c r="H158" s="4">
        <v>-5.91743492813912</v>
      </c>
      <c r="I158" s="4">
        <v>-5.91743492813912</v>
      </c>
      <c r="J158" s="4">
        <v>-5.91743492813912</v>
      </c>
      <c r="K158" s="4">
        <v>-5.91743492813912</v>
      </c>
      <c r="L158" s="4">
        <v>-5.91743492813912</v>
      </c>
      <c r="M158" s="4">
        <v>-5.91743492813912</v>
      </c>
      <c r="N158" s="4">
        <v>0.0</v>
      </c>
      <c r="O158" s="4">
        <v>0.0</v>
      </c>
      <c r="P158" s="4">
        <v>0.0</v>
      </c>
      <c r="Q158" s="4">
        <v>265.5756990121</v>
      </c>
    </row>
    <row r="159">
      <c r="A159" s="4">
        <v>157.0</v>
      </c>
      <c r="B159" s="5">
        <v>44736.0</v>
      </c>
      <c r="C159" s="4">
        <v>271.33738356853</v>
      </c>
      <c r="D159" s="4">
        <v>221.67077619321</v>
      </c>
      <c r="E159" s="4">
        <v>304.790236282103</v>
      </c>
      <c r="F159" s="4">
        <v>271.33738356853</v>
      </c>
      <c r="G159" s="4">
        <v>271.33738356853</v>
      </c>
      <c r="H159" s="4">
        <v>-8.50134204286195</v>
      </c>
      <c r="I159" s="4">
        <v>-8.50134204286195</v>
      </c>
      <c r="J159" s="4">
        <v>-8.50134204286195</v>
      </c>
      <c r="K159" s="4">
        <v>-8.50134204286195</v>
      </c>
      <c r="L159" s="4">
        <v>-8.50134204286195</v>
      </c>
      <c r="M159" s="4">
        <v>-8.50134204286195</v>
      </c>
      <c r="N159" s="4">
        <v>0.0</v>
      </c>
      <c r="O159" s="4">
        <v>0.0</v>
      </c>
      <c r="P159" s="4">
        <v>0.0</v>
      </c>
      <c r="Q159" s="4">
        <v>262.836041525669</v>
      </c>
    </row>
    <row r="160">
      <c r="A160" s="4">
        <v>158.0</v>
      </c>
      <c r="B160" s="5">
        <v>44739.0</v>
      </c>
      <c r="C160" s="4">
        <v>270.870132453403</v>
      </c>
      <c r="D160" s="4">
        <v>227.610583671887</v>
      </c>
      <c r="E160" s="4">
        <v>309.811490552293</v>
      </c>
      <c r="F160" s="4">
        <v>270.870132453403</v>
      </c>
      <c r="G160" s="4">
        <v>270.870132453403</v>
      </c>
      <c r="H160" s="4">
        <v>-1.65154994860484</v>
      </c>
      <c r="I160" s="4">
        <v>-1.65154994860484</v>
      </c>
      <c r="J160" s="4">
        <v>-1.65154994860484</v>
      </c>
      <c r="K160" s="4">
        <v>-1.65154994860484</v>
      </c>
      <c r="L160" s="4">
        <v>-1.65154994860484</v>
      </c>
      <c r="M160" s="4">
        <v>-1.65154994860484</v>
      </c>
      <c r="N160" s="4">
        <v>0.0</v>
      </c>
      <c r="O160" s="4">
        <v>0.0</v>
      </c>
      <c r="P160" s="4">
        <v>0.0</v>
      </c>
      <c r="Q160" s="4">
        <v>269.218582504798</v>
      </c>
    </row>
    <row r="161">
      <c r="A161" s="4">
        <v>159.0</v>
      </c>
      <c r="B161" s="5">
        <v>44740.0</v>
      </c>
      <c r="C161" s="4">
        <v>270.714382081694</v>
      </c>
      <c r="D161" s="4">
        <v>226.907800652763</v>
      </c>
      <c r="E161" s="4">
        <v>308.454749893257</v>
      </c>
      <c r="F161" s="4">
        <v>270.714382081694</v>
      </c>
      <c r="G161" s="4">
        <v>270.714382081694</v>
      </c>
      <c r="H161" s="4">
        <v>-4.1238141583877</v>
      </c>
      <c r="I161" s="4">
        <v>-4.1238141583877</v>
      </c>
      <c r="J161" s="4">
        <v>-4.1238141583877</v>
      </c>
      <c r="K161" s="4">
        <v>-4.1238141583877</v>
      </c>
      <c r="L161" s="4">
        <v>-4.1238141583877</v>
      </c>
      <c r="M161" s="4">
        <v>-4.1238141583877</v>
      </c>
      <c r="N161" s="4">
        <v>0.0</v>
      </c>
      <c r="O161" s="4">
        <v>0.0</v>
      </c>
      <c r="P161" s="4">
        <v>0.0</v>
      </c>
      <c r="Q161" s="4">
        <v>266.590567923306</v>
      </c>
    </row>
    <row r="162">
      <c r="A162" s="4">
        <v>160.0</v>
      </c>
      <c r="B162" s="5">
        <v>44741.0</v>
      </c>
      <c r="C162" s="4">
        <v>270.5943481524</v>
      </c>
      <c r="D162" s="4">
        <v>228.67252786811</v>
      </c>
      <c r="E162" s="4">
        <v>310.598344699762</v>
      </c>
      <c r="F162" s="4">
        <v>270.5943481524</v>
      </c>
      <c r="G162" s="4">
        <v>270.5943481524</v>
      </c>
      <c r="H162" s="4">
        <v>-2.94942402898253</v>
      </c>
      <c r="I162" s="4">
        <v>-2.94942402898253</v>
      </c>
      <c r="J162" s="4">
        <v>-2.94942402898253</v>
      </c>
      <c r="K162" s="4">
        <v>-2.94942402898253</v>
      </c>
      <c r="L162" s="4">
        <v>-2.94942402898253</v>
      </c>
      <c r="M162" s="4">
        <v>-2.94942402898253</v>
      </c>
      <c r="N162" s="4">
        <v>0.0</v>
      </c>
      <c r="O162" s="4">
        <v>0.0</v>
      </c>
      <c r="P162" s="4">
        <v>0.0</v>
      </c>
      <c r="Q162" s="4">
        <v>267.644924123418</v>
      </c>
    </row>
    <row r="163">
      <c r="A163" s="4">
        <v>161.0</v>
      </c>
      <c r="B163" s="5">
        <v>44742.0</v>
      </c>
      <c r="C163" s="4">
        <v>270.474314223106</v>
      </c>
      <c r="D163" s="4">
        <v>223.519457071829</v>
      </c>
      <c r="E163" s="4">
        <v>307.206610281898</v>
      </c>
      <c r="F163" s="4">
        <v>270.474314223106</v>
      </c>
      <c r="G163" s="4">
        <v>270.474314223106</v>
      </c>
      <c r="H163" s="4">
        <v>-5.9174349281141</v>
      </c>
      <c r="I163" s="4">
        <v>-5.9174349281141</v>
      </c>
      <c r="J163" s="4">
        <v>-5.9174349281141</v>
      </c>
      <c r="K163" s="4">
        <v>-5.9174349281141</v>
      </c>
      <c r="L163" s="4">
        <v>-5.9174349281141</v>
      </c>
      <c r="M163" s="4">
        <v>-5.9174349281141</v>
      </c>
      <c r="N163" s="4">
        <v>0.0</v>
      </c>
      <c r="O163" s="4">
        <v>0.0</v>
      </c>
      <c r="P163" s="4">
        <v>0.0</v>
      </c>
      <c r="Q163" s="4">
        <v>264.556879294992</v>
      </c>
    </row>
    <row r="164">
      <c r="A164" s="4">
        <v>162.0</v>
      </c>
      <c r="B164" s="5">
        <v>44743.0</v>
      </c>
      <c r="C164" s="4">
        <v>270.354280293812</v>
      </c>
      <c r="D164" s="4">
        <v>219.789228545996</v>
      </c>
      <c r="E164" s="4">
        <v>304.15341737438</v>
      </c>
      <c r="F164" s="4">
        <v>270.354280293812</v>
      </c>
      <c r="G164" s="4">
        <v>270.354280293812</v>
      </c>
      <c r="H164" s="4">
        <v>-8.50134204285253</v>
      </c>
      <c r="I164" s="4">
        <v>-8.50134204285253</v>
      </c>
      <c r="J164" s="4">
        <v>-8.50134204285253</v>
      </c>
      <c r="K164" s="4">
        <v>-8.50134204285253</v>
      </c>
      <c r="L164" s="4">
        <v>-8.50134204285253</v>
      </c>
      <c r="M164" s="4">
        <v>-8.50134204285253</v>
      </c>
      <c r="N164" s="4">
        <v>0.0</v>
      </c>
      <c r="O164" s="4">
        <v>0.0</v>
      </c>
      <c r="P164" s="4">
        <v>0.0</v>
      </c>
      <c r="Q164" s="4">
        <v>261.85293825096</v>
      </c>
    </row>
    <row r="165">
      <c r="A165" s="4">
        <v>163.0</v>
      </c>
      <c r="B165" s="5">
        <v>44747.0</v>
      </c>
      <c r="C165" s="4">
        <v>269.874144576636</v>
      </c>
      <c r="D165" s="4">
        <v>224.730061827968</v>
      </c>
      <c r="E165" s="4">
        <v>307.769161356654</v>
      </c>
      <c r="F165" s="4">
        <v>269.874144576636</v>
      </c>
      <c r="G165" s="4">
        <v>269.874144576636</v>
      </c>
      <c r="H165" s="4">
        <v>-4.12381415836796</v>
      </c>
      <c r="I165" s="4">
        <v>-4.12381415836796</v>
      </c>
      <c r="J165" s="4">
        <v>-4.12381415836796</v>
      </c>
      <c r="K165" s="4">
        <v>-4.12381415836796</v>
      </c>
      <c r="L165" s="4">
        <v>-4.12381415836796</v>
      </c>
      <c r="M165" s="4">
        <v>-4.12381415836796</v>
      </c>
      <c r="N165" s="4">
        <v>0.0</v>
      </c>
      <c r="O165" s="4">
        <v>0.0</v>
      </c>
      <c r="P165" s="4">
        <v>0.0</v>
      </c>
      <c r="Q165" s="4">
        <v>265.750330418268</v>
      </c>
    </row>
    <row r="166">
      <c r="A166" s="4">
        <v>164.0</v>
      </c>
      <c r="B166" s="5">
        <v>44748.0</v>
      </c>
      <c r="C166" s="4">
        <v>269.754110647342</v>
      </c>
      <c r="D166" s="4">
        <v>225.424327398371</v>
      </c>
      <c r="E166" s="4">
        <v>310.285999578557</v>
      </c>
      <c r="F166" s="4">
        <v>269.754110647342</v>
      </c>
      <c r="G166" s="4">
        <v>269.754110647342</v>
      </c>
      <c r="H166" s="4">
        <v>-2.94942402897624</v>
      </c>
      <c r="I166" s="4">
        <v>-2.94942402897624</v>
      </c>
      <c r="J166" s="4">
        <v>-2.94942402897624</v>
      </c>
      <c r="K166" s="4">
        <v>-2.94942402897624</v>
      </c>
      <c r="L166" s="4">
        <v>-2.94942402897624</v>
      </c>
      <c r="M166" s="4">
        <v>-2.94942402897624</v>
      </c>
      <c r="N166" s="4">
        <v>0.0</v>
      </c>
      <c r="O166" s="4">
        <v>0.0</v>
      </c>
      <c r="P166" s="4">
        <v>0.0</v>
      </c>
      <c r="Q166" s="4">
        <v>266.804686618366</v>
      </c>
    </row>
    <row r="167">
      <c r="A167" s="4">
        <v>165.0</v>
      </c>
      <c r="B167" s="5">
        <v>44749.0</v>
      </c>
      <c r="C167" s="4">
        <v>269.634076718048</v>
      </c>
      <c r="D167" s="4">
        <v>223.771373172902</v>
      </c>
      <c r="E167" s="4">
        <v>306.668369179532</v>
      </c>
      <c r="F167" s="4">
        <v>269.634076718048</v>
      </c>
      <c r="G167" s="4">
        <v>269.634076718048</v>
      </c>
      <c r="H167" s="4">
        <v>-5.91743492812233</v>
      </c>
      <c r="I167" s="4">
        <v>-5.91743492812233</v>
      </c>
      <c r="J167" s="4">
        <v>-5.91743492812233</v>
      </c>
      <c r="K167" s="4">
        <v>-5.91743492812233</v>
      </c>
      <c r="L167" s="4">
        <v>-5.91743492812233</v>
      </c>
      <c r="M167" s="4">
        <v>-5.91743492812233</v>
      </c>
      <c r="N167" s="4">
        <v>0.0</v>
      </c>
      <c r="O167" s="4">
        <v>0.0</v>
      </c>
      <c r="P167" s="4">
        <v>0.0</v>
      </c>
      <c r="Q167" s="4">
        <v>263.716641789926</v>
      </c>
    </row>
    <row r="168">
      <c r="A168" s="4">
        <v>166.0</v>
      </c>
      <c r="B168" s="5">
        <v>44750.0</v>
      </c>
      <c r="C168" s="4">
        <v>269.514042788754</v>
      </c>
      <c r="D168" s="4">
        <v>218.302332705012</v>
      </c>
      <c r="E168" s="4">
        <v>304.413227667653</v>
      </c>
      <c r="F168" s="4">
        <v>269.514042788754</v>
      </c>
      <c r="G168" s="4">
        <v>269.514042788754</v>
      </c>
      <c r="H168" s="4">
        <v>-8.5013420428431</v>
      </c>
      <c r="I168" s="4">
        <v>-8.5013420428431</v>
      </c>
      <c r="J168" s="4">
        <v>-8.5013420428431</v>
      </c>
      <c r="K168" s="4">
        <v>-8.5013420428431</v>
      </c>
      <c r="L168" s="4">
        <v>-8.5013420428431</v>
      </c>
      <c r="M168" s="4">
        <v>-8.5013420428431</v>
      </c>
      <c r="N168" s="4">
        <v>0.0</v>
      </c>
      <c r="O168" s="4">
        <v>0.0</v>
      </c>
      <c r="P168" s="4">
        <v>0.0</v>
      </c>
      <c r="Q168" s="4">
        <v>261.012700745911</v>
      </c>
    </row>
    <row r="169">
      <c r="A169" s="4">
        <v>167.0</v>
      </c>
      <c r="B169" s="5">
        <v>44753.0</v>
      </c>
      <c r="C169" s="4">
        <v>269.153941000872</v>
      </c>
      <c r="D169" s="4">
        <v>223.921039240076</v>
      </c>
      <c r="E169" s="4">
        <v>307.362197165752</v>
      </c>
      <c r="F169" s="4">
        <v>269.153941000872</v>
      </c>
      <c r="G169" s="4">
        <v>269.153941000872</v>
      </c>
      <c r="H169" s="4">
        <v>-1.6515499485655</v>
      </c>
      <c r="I169" s="4">
        <v>-1.6515499485655</v>
      </c>
      <c r="J169" s="4">
        <v>-1.6515499485655</v>
      </c>
      <c r="K169" s="4">
        <v>-1.6515499485655</v>
      </c>
      <c r="L169" s="4">
        <v>-1.6515499485655</v>
      </c>
      <c r="M169" s="4">
        <v>-1.6515499485655</v>
      </c>
      <c r="N169" s="4">
        <v>0.0</v>
      </c>
      <c r="O169" s="4">
        <v>0.0</v>
      </c>
      <c r="P169" s="4">
        <v>0.0</v>
      </c>
      <c r="Q169" s="4">
        <v>267.502391052306</v>
      </c>
    </row>
    <row r="170">
      <c r="A170" s="4">
        <v>168.0</v>
      </c>
      <c r="B170" s="5">
        <v>44754.0</v>
      </c>
      <c r="C170" s="4">
        <v>269.033907077187</v>
      </c>
      <c r="D170" s="4">
        <v>223.070341334611</v>
      </c>
      <c r="E170" s="4">
        <v>303.351154128257</v>
      </c>
      <c r="F170" s="4">
        <v>269.033907077187</v>
      </c>
      <c r="G170" s="4">
        <v>269.033907077187</v>
      </c>
      <c r="H170" s="4">
        <v>-4.12381415837507</v>
      </c>
      <c r="I170" s="4">
        <v>-4.12381415837507</v>
      </c>
      <c r="J170" s="4">
        <v>-4.12381415837507</v>
      </c>
      <c r="K170" s="4">
        <v>-4.12381415837507</v>
      </c>
      <c r="L170" s="4">
        <v>-4.12381415837507</v>
      </c>
      <c r="M170" s="4">
        <v>-4.12381415837507</v>
      </c>
      <c r="N170" s="4">
        <v>0.0</v>
      </c>
      <c r="O170" s="4">
        <v>0.0</v>
      </c>
      <c r="P170" s="4">
        <v>0.0</v>
      </c>
      <c r="Q170" s="4">
        <v>264.910092918812</v>
      </c>
    </row>
    <row r="171">
      <c r="A171" s="4">
        <v>169.0</v>
      </c>
      <c r="B171" s="5">
        <v>44755.0</v>
      </c>
      <c r="C171" s="4">
        <v>268.913873153502</v>
      </c>
      <c r="D171" s="4">
        <v>223.733029783054</v>
      </c>
      <c r="E171" s="4">
        <v>310.198390418429</v>
      </c>
      <c r="F171" s="4">
        <v>268.913873153502</v>
      </c>
      <c r="G171" s="4">
        <v>268.913873153502</v>
      </c>
      <c r="H171" s="4">
        <v>-2.94942402897947</v>
      </c>
      <c r="I171" s="4">
        <v>-2.94942402897947</v>
      </c>
      <c r="J171" s="4">
        <v>-2.94942402897947</v>
      </c>
      <c r="K171" s="4">
        <v>-2.94942402897947</v>
      </c>
      <c r="L171" s="4">
        <v>-2.94942402897947</v>
      </c>
      <c r="M171" s="4">
        <v>-2.94942402897947</v>
      </c>
      <c r="N171" s="4">
        <v>0.0</v>
      </c>
      <c r="O171" s="4">
        <v>0.0</v>
      </c>
      <c r="P171" s="4">
        <v>0.0</v>
      </c>
      <c r="Q171" s="4">
        <v>265.964449124523</v>
      </c>
    </row>
    <row r="172">
      <c r="A172" s="4">
        <v>170.0</v>
      </c>
      <c r="B172" s="5">
        <v>44756.0</v>
      </c>
      <c r="C172" s="4">
        <v>268.793839229818</v>
      </c>
      <c r="D172" s="4">
        <v>221.193730906283</v>
      </c>
      <c r="E172" s="4">
        <v>301.393814126198</v>
      </c>
      <c r="F172" s="4">
        <v>268.793839229818</v>
      </c>
      <c r="G172" s="4">
        <v>268.793839229818</v>
      </c>
      <c r="H172" s="4">
        <v>-5.91743492812313</v>
      </c>
      <c r="I172" s="4">
        <v>-5.91743492812313</v>
      </c>
      <c r="J172" s="4">
        <v>-5.91743492812313</v>
      </c>
      <c r="K172" s="4">
        <v>-5.91743492812313</v>
      </c>
      <c r="L172" s="4">
        <v>-5.91743492812313</v>
      </c>
      <c r="M172" s="4">
        <v>-5.91743492812313</v>
      </c>
      <c r="N172" s="4">
        <v>0.0</v>
      </c>
      <c r="O172" s="4">
        <v>0.0</v>
      </c>
      <c r="P172" s="4">
        <v>0.0</v>
      </c>
      <c r="Q172" s="4">
        <v>262.876404301695</v>
      </c>
    </row>
    <row r="173">
      <c r="A173" s="4">
        <v>171.0</v>
      </c>
      <c r="B173" s="5">
        <v>44757.0</v>
      </c>
      <c r="C173" s="4">
        <v>268.673805306133</v>
      </c>
      <c r="D173" s="4">
        <v>219.557535864001</v>
      </c>
      <c r="E173" s="4">
        <v>303.871262702058</v>
      </c>
      <c r="F173" s="4">
        <v>268.673805306133</v>
      </c>
      <c r="G173" s="4">
        <v>268.673805306133</v>
      </c>
      <c r="H173" s="4">
        <v>-8.50134204283649</v>
      </c>
      <c r="I173" s="4">
        <v>-8.50134204283649</v>
      </c>
      <c r="J173" s="4">
        <v>-8.50134204283649</v>
      </c>
      <c r="K173" s="4">
        <v>-8.50134204283649</v>
      </c>
      <c r="L173" s="4">
        <v>-8.50134204283649</v>
      </c>
      <c r="M173" s="4">
        <v>-8.50134204283649</v>
      </c>
      <c r="N173" s="4">
        <v>0.0</v>
      </c>
      <c r="O173" s="4">
        <v>0.0</v>
      </c>
      <c r="P173" s="4">
        <v>0.0</v>
      </c>
      <c r="Q173" s="4">
        <v>260.172463263297</v>
      </c>
    </row>
    <row r="174">
      <c r="A174" s="4">
        <v>172.0</v>
      </c>
      <c r="B174" s="5">
        <v>44760.0</v>
      </c>
      <c r="C174" s="4">
        <v>268.313703535079</v>
      </c>
      <c r="D174" s="4">
        <v>224.151774508441</v>
      </c>
      <c r="E174" s="4">
        <v>307.948527640945</v>
      </c>
      <c r="F174" s="4">
        <v>268.313703535079</v>
      </c>
      <c r="G174" s="4">
        <v>268.313703535079</v>
      </c>
      <c r="H174" s="4">
        <v>-1.65154994857778</v>
      </c>
      <c r="I174" s="4">
        <v>-1.65154994857778</v>
      </c>
      <c r="J174" s="4">
        <v>-1.65154994857778</v>
      </c>
      <c r="K174" s="4">
        <v>-1.65154994857778</v>
      </c>
      <c r="L174" s="4">
        <v>-1.65154994857778</v>
      </c>
      <c r="M174" s="4">
        <v>-1.65154994857778</v>
      </c>
      <c r="N174" s="4">
        <v>0.0</v>
      </c>
      <c r="O174" s="4">
        <v>0.0</v>
      </c>
      <c r="P174" s="4">
        <v>0.0</v>
      </c>
      <c r="Q174" s="4">
        <v>266.662153586502</v>
      </c>
    </row>
    <row r="175">
      <c r="A175" s="4">
        <v>173.0</v>
      </c>
      <c r="B175" s="5">
        <v>44761.0</v>
      </c>
      <c r="C175" s="4">
        <v>268.193669611395</v>
      </c>
      <c r="D175" s="4">
        <v>223.494624859889</v>
      </c>
      <c r="E175" s="4">
        <v>304.972768683407</v>
      </c>
      <c r="F175" s="4">
        <v>268.193669611395</v>
      </c>
      <c r="G175" s="4">
        <v>268.193669611395</v>
      </c>
      <c r="H175" s="4">
        <v>-4.1238141583867</v>
      </c>
      <c r="I175" s="4">
        <v>-4.1238141583867</v>
      </c>
      <c r="J175" s="4">
        <v>-4.1238141583867</v>
      </c>
      <c r="K175" s="4">
        <v>-4.1238141583867</v>
      </c>
      <c r="L175" s="4">
        <v>-4.1238141583867</v>
      </c>
      <c r="M175" s="4">
        <v>-4.1238141583867</v>
      </c>
      <c r="N175" s="4">
        <v>0.0</v>
      </c>
      <c r="O175" s="4">
        <v>0.0</v>
      </c>
      <c r="P175" s="4">
        <v>0.0</v>
      </c>
      <c r="Q175" s="4">
        <v>264.069855453008</v>
      </c>
    </row>
    <row r="176">
      <c r="A176" s="4">
        <v>174.0</v>
      </c>
      <c r="B176" s="5">
        <v>44762.0</v>
      </c>
      <c r="C176" s="4">
        <v>268.07363568771</v>
      </c>
      <c r="D176" s="4">
        <v>222.524175992337</v>
      </c>
      <c r="E176" s="4">
        <v>307.080193835236</v>
      </c>
      <c r="F176" s="4">
        <v>268.07363568771</v>
      </c>
      <c r="G176" s="4">
        <v>268.07363568771</v>
      </c>
      <c r="H176" s="4">
        <v>-2.9494240289827</v>
      </c>
      <c r="I176" s="4">
        <v>-2.9494240289827</v>
      </c>
      <c r="J176" s="4">
        <v>-2.9494240289827</v>
      </c>
      <c r="K176" s="4">
        <v>-2.9494240289827</v>
      </c>
      <c r="L176" s="4">
        <v>-2.9494240289827</v>
      </c>
      <c r="M176" s="4">
        <v>-2.9494240289827</v>
      </c>
      <c r="N176" s="4">
        <v>0.0</v>
      </c>
      <c r="O176" s="4">
        <v>0.0</v>
      </c>
      <c r="P176" s="4">
        <v>0.0</v>
      </c>
      <c r="Q176" s="4">
        <v>265.124211658727</v>
      </c>
    </row>
    <row r="177">
      <c r="A177" s="4">
        <v>175.0</v>
      </c>
      <c r="B177" s="5">
        <v>44763.0</v>
      </c>
      <c r="C177" s="4">
        <v>267.953601764025</v>
      </c>
      <c r="D177" s="4">
        <v>221.514162551216</v>
      </c>
      <c r="E177" s="4">
        <v>302.839643171829</v>
      </c>
      <c r="F177" s="4">
        <v>267.953601764025</v>
      </c>
      <c r="G177" s="4">
        <v>267.953601764025</v>
      </c>
      <c r="H177" s="4">
        <v>-5.91743492813137</v>
      </c>
      <c r="I177" s="4">
        <v>-5.91743492813137</v>
      </c>
      <c r="J177" s="4">
        <v>-5.91743492813137</v>
      </c>
      <c r="K177" s="4">
        <v>-5.91743492813137</v>
      </c>
      <c r="L177" s="4">
        <v>-5.91743492813137</v>
      </c>
      <c r="M177" s="4">
        <v>-5.91743492813137</v>
      </c>
      <c r="N177" s="4">
        <v>0.0</v>
      </c>
      <c r="O177" s="4">
        <v>0.0</v>
      </c>
      <c r="P177" s="4">
        <v>0.0</v>
      </c>
      <c r="Q177" s="4">
        <v>262.036166835894</v>
      </c>
    </row>
    <row r="178">
      <c r="A178" s="4">
        <v>176.0</v>
      </c>
      <c r="B178" s="5">
        <v>44764.0</v>
      </c>
      <c r="C178" s="4">
        <v>267.833567847017</v>
      </c>
      <c r="D178" s="4">
        <v>218.407008106287</v>
      </c>
      <c r="E178" s="4">
        <v>300.930219456661</v>
      </c>
      <c r="F178" s="4">
        <v>267.833567847017</v>
      </c>
      <c r="G178" s="4">
        <v>267.833567847017</v>
      </c>
      <c r="H178" s="4">
        <v>-8.50134204287263</v>
      </c>
      <c r="I178" s="4">
        <v>-8.50134204287263</v>
      </c>
      <c r="J178" s="4">
        <v>-8.50134204287263</v>
      </c>
      <c r="K178" s="4">
        <v>-8.50134204287263</v>
      </c>
      <c r="L178" s="4">
        <v>-8.50134204287263</v>
      </c>
      <c r="M178" s="4">
        <v>-8.50134204287263</v>
      </c>
      <c r="N178" s="4">
        <v>0.0</v>
      </c>
      <c r="O178" s="4">
        <v>0.0</v>
      </c>
      <c r="P178" s="4">
        <v>0.0</v>
      </c>
      <c r="Q178" s="4">
        <v>259.332225804144</v>
      </c>
    </row>
    <row r="179">
      <c r="A179" s="4">
        <v>177.0</v>
      </c>
      <c r="B179" s="5">
        <v>44767.0</v>
      </c>
      <c r="C179" s="4">
        <v>267.473466095992</v>
      </c>
      <c r="D179" s="4">
        <v>222.986986199711</v>
      </c>
      <c r="E179" s="4">
        <v>305.938864779511</v>
      </c>
      <c r="F179" s="4">
        <v>267.473466095992</v>
      </c>
      <c r="G179" s="4">
        <v>267.473466095992</v>
      </c>
      <c r="H179" s="4">
        <v>-1.65154994859005</v>
      </c>
      <c r="I179" s="4">
        <v>-1.65154994859005</v>
      </c>
      <c r="J179" s="4">
        <v>-1.65154994859005</v>
      </c>
      <c r="K179" s="4">
        <v>-1.65154994859005</v>
      </c>
      <c r="L179" s="4">
        <v>-1.65154994859005</v>
      </c>
      <c r="M179" s="4">
        <v>-1.65154994859005</v>
      </c>
      <c r="N179" s="4">
        <v>0.0</v>
      </c>
      <c r="O179" s="4">
        <v>0.0</v>
      </c>
      <c r="P179" s="4">
        <v>0.0</v>
      </c>
      <c r="Q179" s="4">
        <v>265.821916147402</v>
      </c>
    </row>
    <row r="180">
      <c r="A180" s="4">
        <v>178.0</v>
      </c>
      <c r="B180" s="5">
        <v>44768.0</v>
      </c>
      <c r="C180" s="4">
        <v>267.353432178984</v>
      </c>
      <c r="D180" s="4">
        <v>217.529248493835</v>
      </c>
      <c r="E180" s="4">
        <v>304.298514983333</v>
      </c>
      <c r="F180" s="4">
        <v>267.353432178984</v>
      </c>
      <c r="G180" s="4">
        <v>267.353432178984</v>
      </c>
      <c r="H180" s="4">
        <v>-4.12381415839381</v>
      </c>
      <c r="I180" s="4">
        <v>-4.12381415839381</v>
      </c>
      <c r="J180" s="4">
        <v>-4.12381415839381</v>
      </c>
      <c r="K180" s="4">
        <v>-4.12381415839381</v>
      </c>
      <c r="L180" s="4">
        <v>-4.12381415839381</v>
      </c>
      <c r="M180" s="4">
        <v>-4.12381415839381</v>
      </c>
      <c r="N180" s="4">
        <v>0.0</v>
      </c>
      <c r="O180" s="4">
        <v>0.0</v>
      </c>
      <c r="P180" s="4">
        <v>0.0</v>
      </c>
      <c r="Q180" s="4">
        <v>263.22961802059</v>
      </c>
    </row>
    <row r="181">
      <c r="A181" s="4">
        <v>179.0</v>
      </c>
      <c r="B181" s="5">
        <v>44769.0</v>
      </c>
      <c r="C181" s="4">
        <v>267.233398261976</v>
      </c>
      <c r="D181" s="4">
        <v>221.229340521255</v>
      </c>
      <c r="E181" s="4">
        <v>307.135089606515</v>
      </c>
      <c r="F181" s="4">
        <v>267.233398261976</v>
      </c>
      <c r="G181" s="4">
        <v>267.233398261976</v>
      </c>
      <c r="H181" s="4">
        <v>-2.94942402898007</v>
      </c>
      <c r="I181" s="4">
        <v>-2.94942402898007</v>
      </c>
      <c r="J181" s="4">
        <v>-2.94942402898007</v>
      </c>
      <c r="K181" s="4">
        <v>-2.94942402898007</v>
      </c>
      <c r="L181" s="4">
        <v>-2.94942402898007</v>
      </c>
      <c r="M181" s="4">
        <v>-2.94942402898007</v>
      </c>
      <c r="N181" s="4">
        <v>0.0</v>
      </c>
      <c r="O181" s="4">
        <v>0.0</v>
      </c>
      <c r="P181" s="4">
        <v>0.0</v>
      </c>
      <c r="Q181" s="4">
        <v>264.283974232996</v>
      </c>
    </row>
    <row r="182">
      <c r="A182" s="4">
        <v>180.0</v>
      </c>
      <c r="B182" s="5">
        <v>44770.0</v>
      </c>
      <c r="C182" s="4">
        <v>267.113364344967</v>
      </c>
      <c r="D182" s="4">
        <v>218.20464120889</v>
      </c>
      <c r="E182" s="4">
        <v>303.790806606752</v>
      </c>
      <c r="F182" s="4">
        <v>267.113364344967</v>
      </c>
      <c r="G182" s="4">
        <v>267.113364344967</v>
      </c>
      <c r="H182" s="4">
        <v>-5.91743492813961</v>
      </c>
      <c r="I182" s="4">
        <v>-5.91743492813961</v>
      </c>
      <c r="J182" s="4">
        <v>-5.91743492813961</v>
      </c>
      <c r="K182" s="4">
        <v>-5.91743492813961</v>
      </c>
      <c r="L182" s="4">
        <v>-5.91743492813961</v>
      </c>
      <c r="M182" s="4">
        <v>-5.91743492813961</v>
      </c>
      <c r="N182" s="4">
        <v>0.0</v>
      </c>
      <c r="O182" s="4">
        <v>0.0</v>
      </c>
      <c r="P182" s="4">
        <v>0.0</v>
      </c>
      <c r="Q182" s="4">
        <v>261.195929416828</v>
      </c>
    </row>
    <row r="183">
      <c r="A183" s="4">
        <v>181.0</v>
      </c>
      <c r="B183" s="5">
        <v>44771.0</v>
      </c>
      <c r="C183" s="4">
        <v>266.993330427959</v>
      </c>
      <c r="D183" s="4">
        <v>216.700842855602</v>
      </c>
      <c r="E183" s="4">
        <v>298.492949447976</v>
      </c>
      <c r="F183" s="4">
        <v>266.993330427959</v>
      </c>
      <c r="G183" s="4">
        <v>266.993330427959</v>
      </c>
      <c r="H183" s="4">
        <v>-8.50134204286602</v>
      </c>
      <c r="I183" s="4">
        <v>-8.50134204286602</v>
      </c>
      <c r="J183" s="4">
        <v>-8.50134204286602</v>
      </c>
      <c r="K183" s="4">
        <v>-8.50134204286602</v>
      </c>
      <c r="L183" s="4">
        <v>-8.50134204286602</v>
      </c>
      <c r="M183" s="4">
        <v>-8.50134204286602</v>
      </c>
      <c r="N183" s="4">
        <v>0.0</v>
      </c>
      <c r="O183" s="4">
        <v>0.0</v>
      </c>
      <c r="P183" s="4">
        <v>0.0</v>
      </c>
      <c r="Q183" s="4">
        <v>258.491988385093</v>
      </c>
    </row>
    <row r="184">
      <c r="A184" s="4">
        <v>182.0</v>
      </c>
      <c r="B184" s="5">
        <v>44774.0</v>
      </c>
      <c r="C184" s="4">
        <v>266.633228676934</v>
      </c>
      <c r="D184" s="4">
        <v>221.321700425009</v>
      </c>
      <c r="E184" s="4">
        <v>307.14468844447</v>
      </c>
      <c r="F184" s="4">
        <v>266.633228676934</v>
      </c>
      <c r="G184" s="4">
        <v>266.633228676934</v>
      </c>
      <c r="H184" s="4">
        <v>-1.65154994858765</v>
      </c>
      <c r="I184" s="4">
        <v>-1.65154994858765</v>
      </c>
      <c r="J184" s="4">
        <v>-1.65154994858765</v>
      </c>
      <c r="K184" s="4">
        <v>-1.65154994858765</v>
      </c>
      <c r="L184" s="4">
        <v>-1.65154994858765</v>
      </c>
      <c r="M184" s="4">
        <v>-1.65154994858765</v>
      </c>
      <c r="N184" s="4">
        <v>0.0</v>
      </c>
      <c r="O184" s="4">
        <v>0.0</v>
      </c>
      <c r="P184" s="4">
        <v>0.0</v>
      </c>
      <c r="Q184" s="4">
        <v>264.981678728347</v>
      </c>
    </row>
    <row r="185">
      <c r="A185" s="4">
        <v>183.0</v>
      </c>
      <c r="B185" s="5">
        <v>44775.0</v>
      </c>
      <c r="C185" s="4">
        <v>266.513194759926</v>
      </c>
      <c r="D185" s="4">
        <v>219.813690175572</v>
      </c>
      <c r="E185" s="4">
        <v>303.384815973385</v>
      </c>
      <c r="F185" s="4">
        <v>266.513194759926</v>
      </c>
      <c r="G185" s="4">
        <v>266.513194759926</v>
      </c>
      <c r="H185" s="4">
        <v>-4.12381415837407</v>
      </c>
      <c r="I185" s="4">
        <v>-4.12381415837407</v>
      </c>
      <c r="J185" s="4">
        <v>-4.12381415837407</v>
      </c>
      <c r="K185" s="4">
        <v>-4.12381415837407</v>
      </c>
      <c r="L185" s="4">
        <v>-4.12381415837407</v>
      </c>
      <c r="M185" s="4">
        <v>-4.12381415837407</v>
      </c>
      <c r="N185" s="4">
        <v>0.0</v>
      </c>
      <c r="O185" s="4">
        <v>0.0</v>
      </c>
      <c r="P185" s="4">
        <v>0.0</v>
      </c>
      <c r="Q185" s="4">
        <v>262.389380601552</v>
      </c>
    </row>
    <row r="186">
      <c r="A186" s="4">
        <v>184.0</v>
      </c>
      <c r="B186" s="5">
        <v>44776.0</v>
      </c>
      <c r="C186" s="4">
        <v>266.393160834488</v>
      </c>
      <c r="D186" s="4">
        <v>220.125842162444</v>
      </c>
      <c r="E186" s="4">
        <v>303.848929075274</v>
      </c>
      <c r="F186" s="4">
        <v>266.393160834488</v>
      </c>
      <c r="G186" s="4">
        <v>266.393160834488</v>
      </c>
      <c r="H186" s="4">
        <v>-2.94942402897379</v>
      </c>
      <c r="I186" s="4">
        <v>-2.94942402897379</v>
      </c>
      <c r="J186" s="4">
        <v>-2.94942402897379</v>
      </c>
      <c r="K186" s="4">
        <v>-2.94942402897379</v>
      </c>
      <c r="L186" s="4">
        <v>-2.94942402897379</v>
      </c>
      <c r="M186" s="4">
        <v>-2.94942402897379</v>
      </c>
      <c r="N186" s="4">
        <v>0.0</v>
      </c>
      <c r="O186" s="4">
        <v>0.0</v>
      </c>
      <c r="P186" s="4">
        <v>0.0</v>
      </c>
      <c r="Q186" s="4">
        <v>263.443736805514</v>
      </c>
    </row>
    <row r="187">
      <c r="A187" s="4">
        <v>185.0</v>
      </c>
      <c r="B187" s="5">
        <v>44777.0</v>
      </c>
      <c r="C187" s="4">
        <v>266.273126909049</v>
      </c>
      <c r="D187" s="4">
        <v>218.010353467351</v>
      </c>
      <c r="E187" s="4">
        <v>303.277277129499</v>
      </c>
      <c r="F187" s="4">
        <v>266.273126909049</v>
      </c>
      <c r="G187" s="4">
        <v>266.273126909049</v>
      </c>
      <c r="H187" s="4">
        <v>-5.91743492814041</v>
      </c>
      <c r="I187" s="4">
        <v>-5.91743492814041</v>
      </c>
      <c r="J187" s="4">
        <v>-5.91743492814041</v>
      </c>
      <c r="K187" s="4">
        <v>-5.91743492814041</v>
      </c>
      <c r="L187" s="4">
        <v>-5.91743492814041</v>
      </c>
      <c r="M187" s="4">
        <v>-5.91743492814041</v>
      </c>
      <c r="N187" s="4">
        <v>0.0</v>
      </c>
      <c r="O187" s="4">
        <v>0.0</v>
      </c>
      <c r="P187" s="4">
        <v>0.0</v>
      </c>
      <c r="Q187" s="4">
        <v>260.355691980909</v>
      </c>
    </row>
    <row r="188">
      <c r="A188" s="4">
        <v>186.0</v>
      </c>
      <c r="B188" s="5">
        <v>44778.0</v>
      </c>
      <c r="C188" s="4">
        <v>266.153092983611</v>
      </c>
      <c r="D188" s="4">
        <v>212.917390710135</v>
      </c>
      <c r="E188" s="4">
        <v>298.99384450774</v>
      </c>
      <c r="F188" s="4">
        <v>266.153092983611</v>
      </c>
      <c r="G188" s="4">
        <v>266.153092983611</v>
      </c>
      <c r="H188" s="4">
        <v>-8.50134204285659</v>
      </c>
      <c r="I188" s="4">
        <v>-8.50134204285659</v>
      </c>
      <c r="J188" s="4">
        <v>-8.50134204285659</v>
      </c>
      <c r="K188" s="4">
        <v>-8.50134204285659</v>
      </c>
      <c r="L188" s="4">
        <v>-8.50134204285659</v>
      </c>
      <c r="M188" s="4">
        <v>-8.50134204285659</v>
      </c>
      <c r="N188" s="4">
        <v>0.0</v>
      </c>
      <c r="O188" s="4">
        <v>0.0</v>
      </c>
      <c r="P188" s="4">
        <v>0.0</v>
      </c>
      <c r="Q188" s="4">
        <v>257.651750940754</v>
      </c>
    </row>
    <row r="189">
      <c r="A189" s="4">
        <v>187.0</v>
      </c>
      <c r="B189" s="5">
        <v>44781.0</v>
      </c>
      <c r="C189" s="4">
        <v>265.792991207295</v>
      </c>
      <c r="D189" s="4">
        <v>223.035401309555</v>
      </c>
      <c r="E189" s="4">
        <v>308.318869632609</v>
      </c>
      <c r="F189" s="4">
        <v>265.792991207295</v>
      </c>
      <c r="G189" s="4">
        <v>265.792991207295</v>
      </c>
      <c r="H189" s="4">
        <v>-1.65154994861461</v>
      </c>
      <c r="I189" s="4">
        <v>-1.65154994861461</v>
      </c>
      <c r="J189" s="4">
        <v>-1.65154994861461</v>
      </c>
      <c r="K189" s="4">
        <v>-1.65154994861461</v>
      </c>
      <c r="L189" s="4">
        <v>-1.65154994861461</v>
      </c>
      <c r="M189" s="4">
        <v>-1.65154994861461</v>
      </c>
      <c r="N189" s="4">
        <v>0.0</v>
      </c>
      <c r="O189" s="4">
        <v>0.0</v>
      </c>
      <c r="P189" s="4">
        <v>0.0</v>
      </c>
      <c r="Q189" s="4">
        <v>264.141441258681</v>
      </c>
    </row>
    <row r="190">
      <c r="A190" s="4">
        <v>188.0</v>
      </c>
      <c r="B190" s="5">
        <v>44782.0</v>
      </c>
      <c r="C190" s="4">
        <v>265.672957281857</v>
      </c>
      <c r="D190" s="4">
        <v>221.292713851328</v>
      </c>
      <c r="E190" s="4">
        <v>304.972394482773</v>
      </c>
      <c r="F190" s="4">
        <v>265.672957281857</v>
      </c>
      <c r="G190" s="4">
        <v>265.672957281857</v>
      </c>
      <c r="H190" s="4">
        <v>-4.12381415838118</v>
      </c>
      <c r="I190" s="4">
        <v>-4.12381415838118</v>
      </c>
      <c r="J190" s="4">
        <v>-4.12381415838118</v>
      </c>
      <c r="K190" s="4">
        <v>-4.12381415838118</v>
      </c>
      <c r="L190" s="4">
        <v>-4.12381415838118</v>
      </c>
      <c r="M190" s="4">
        <v>-4.12381415838118</v>
      </c>
      <c r="N190" s="4">
        <v>0.0</v>
      </c>
      <c r="O190" s="4">
        <v>0.0</v>
      </c>
      <c r="P190" s="4">
        <v>0.0</v>
      </c>
      <c r="Q190" s="4">
        <v>261.549143123476</v>
      </c>
    </row>
    <row r="191">
      <c r="A191" s="4">
        <v>189.0</v>
      </c>
      <c r="B191" s="5">
        <v>44783.0</v>
      </c>
      <c r="C191" s="4">
        <v>265.552923356419</v>
      </c>
      <c r="D191" s="4">
        <v>223.12374358646</v>
      </c>
      <c r="E191" s="4">
        <v>306.940047219452</v>
      </c>
      <c r="F191" s="4">
        <v>265.552923356419</v>
      </c>
      <c r="G191" s="4">
        <v>265.552923356419</v>
      </c>
      <c r="H191" s="4">
        <v>-2.94942402898653</v>
      </c>
      <c r="I191" s="4">
        <v>-2.94942402898653</v>
      </c>
      <c r="J191" s="4">
        <v>-2.94942402898653</v>
      </c>
      <c r="K191" s="4">
        <v>-2.94942402898653</v>
      </c>
      <c r="L191" s="4">
        <v>-2.94942402898653</v>
      </c>
      <c r="M191" s="4">
        <v>-2.94942402898653</v>
      </c>
      <c r="N191" s="4">
        <v>0.0</v>
      </c>
      <c r="O191" s="4">
        <v>0.0</v>
      </c>
      <c r="P191" s="4">
        <v>0.0</v>
      </c>
      <c r="Q191" s="4">
        <v>262.603499327432</v>
      </c>
    </row>
    <row r="192">
      <c r="A192" s="4">
        <v>190.0</v>
      </c>
      <c r="B192" s="5">
        <v>44784.0</v>
      </c>
      <c r="C192" s="4">
        <v>265.43288943098</v>
      </c>
      <c r="D192" s="4">
        <v>217.568662864947</v>
      </c>
      <c r="E192" s="4">
        <v>305.145491553671</v>
      </c>
      <c r="F192" s="4">
        <v>265.43288943098</v>
      </c>
      <c r="G192" s="4">
        <v>265.43288943098</v>
      </c>
      <c r="H192" s="4">
        <v>-5.91743492814864</v>
      </c>
      <c r="I192" s="4">
        <v>-5.91743492814864</v>
      </c>
      <c r="J192" s="4">
        <v>-5.91743492814864</v>
      </c>
      <c r="K192" s="4">
        <v>-5.91743492814864</v>
      </c>
      <c r="L192" s="4">
        <v>-5.91743492814864</v>
      </c>
      <c r="M192" s="4">
        <v>-5.91743492814864</v>
      </c>
      <c r="N192" s="4">
        <v>0.0</v>
      </c>
      <c r="O192" s="4">
        <v>0.0</v>
      </c>
      <c r="P192" s="4">
        <v>0.0</v>
      </c>
      <c r="Q192" s="4">
        <v>259.515454502832</v>
      </c>
    </row>
    <row r="193">
      <c r="A193" s="4">
        <v>191.0</v>
      </c>
      <c r="B193" s="5">
        <v>44785.0</v>
      </c>
      <c r="C193" s="4">
        <v>265.312855505542</v>
      </c>
      <c r="D193" s="4">
        <v>214.669420123288</v>
      </c>
      <c r="E193" s="4">
        <v>298.202814996819</v>
      </c>
      <c r="F193" s="4">
        <v>265.312855505542</v>
      </c>
      <c r="G193" s="4">
        <v>265.312855505542</v>
      </c>
      <c r="H193" s="4">
        <v>-8.50134204289836</v>
      </c>
      <c r="I193" s="4">
        <v>-8.50134204289836</v>
      </c>
      <c r="J193" s="4">
        <v>-8.50134204289836</v>
      </c>
      <c r="K193" s="4">
        <v>-8.50134204289836</v>
      </c>
      <c r="L193" s="4">
        <v>-8.50134204289836</v>
      </c>
      <c r="M193" s="4">
        <v>-8.50134204289836</v>
      </c>
      <c r="N193" s="4">
        <v>0.0</v>
      </c>
      <c r="O193" s="4">
        <v>0.0</v>
      </c>
      <c r="P193" s="4">
        <v>0.0</v>
      </c>
      <c r="Q193" s="4">
        <v>256.811513462643</v>
      </c>
    </row>
    <row r="194">
      <c r="A194" s="4">
        <v>192.0</v>
      </c>
      <c r="B194" s="5">
        <v>44788.0</v>
      </c>
      <c r="C194" s="4">
        <v>264.942320794654</v>
      </c>
      <c r="D194" s="4">
        <v>224.021740498655</v>
      </c>
      <c r="E194" s="4">
        <v>303.802202439484</v>
      </c>
      <c r="F194" s="4">
        <v>264.942320794654</v>
      </c>
      <c r="G194" s="4">
        <v>264.942320794654</v>
      </c>
      <c r="H194" s="4">
        <v>-1.65154994861221</v>
      </c>
      <c r="I194" s="4">
        <v>-1.65154994861221</v>
      </c>
      <c r="J194" s="4">
        <v>-1.65154994861221</v>
      </c>
      <c r="K194" s="4">
        <v>-1.65154994861221</v>
      </c>
      <c r="L194" s="4">
        <v>-1.65154994861221</v>
      </c>
      <c r="M194" s="4">
        <v>-1.65154994861221</v>
      </c>
      <c r="N194" s="4">
        <v>0.0</v>
      </c>
      <c r="O194" s="4">
        <v>0.0</v>
      </c>
      <c r="P194" s="4">
        <v>0.0</v>
      </c>
      <c r="Q194" s="4">
        <v>263.290770846042</v>
      </c>
    </row>
    <row r="195">
      <c r="A195" s="4">
        <v>193.0</v>
      </c>
      <c r="B195" s="5">
        <v>44789.0</v>
      </c>
      <c r="C195" s="4">
        <v>264.818809224358</v>
      </c>
      <c r="D195" s="4">
        <v>219.392385396638</v>
      </c>
      <c r="E195" s="4">
        <v>304.69699153435</v>
      </c>
      <c r="F195" s="4">
        <v>264.818809224358</v>
      </c>
      <c r="G195" s="4">
        <v>264.818809224358</v>
      </c>
      <c r="H195" s="4">
        <v>-4.12381415837487</v>
      </c>
      <c r="I195" s="4">
        <v>-4.12381415837487</v>
      </c>
      <c r="J195" s="4">
        <v>-4.12381415837487</v>
      </c>
      <c r="K195" s="4">
        <v>-4.12381415837487</v>
      </c>
      <c r="L195" s="4">
        <v>-4.12381415837487</v>
      </c>
      <c r="M195" s="4">
        <v>-4.12381415837487</v>
      </c>
      <c r="N195" s="4">
        <v>0.0</v>
      </c>
      <c r="O195" s="4">
        <v>0.0</v>
      </c>
      <c r="P195" s="4">
        <v>0.0</v>
      </c>
      <c r="Q195" s="4">
        <v>260.694995065983</v>
      </c>
    </row>
    <row r="196">
      <c r="A196" s="4">
        <v>194.0</v>
      </c>
      <c r="B196" s="5">
        <v>44790.0</v>
      </c>
      <c r="C196" s="4">
        <v>264.695297654062</v>
      </c>
      <c r="D196" s="4">
        <v>219.297192499789</v>
      </c>
      <c r="E196" s="4">
        <v>302.20894428563</v>
      </c>
      <c r="F196" s="4">
        <v>264.695297654062</v>
      </c>
      <c r="G196" s="4">
        <v>264.695297654062</v>
      </c>
      <c r="H196" s="4">
        <v>-2.94942402898024</v>
      </c>
      <c r="I196" s="4">
        <v>-2.94942402898024</v>
      </c>
      <c r="J196" s="4">
        <v>-2.94942402898024</v>
      </c>
      <c r="K196" s="4">
        <v>-2.94942402898024</v>
      </c>
      <c r="L196" s="4">
        <v>-2.94942402898024</v>
      </c>
      <c r="M196" s="4">
        <v>-2.94942402898024</v>
      </c>
      <c r="N196" s="4">
        <v>0.0</v>
      </c>
      <c r="O196" s="4">
        <v>0.0</v>
      </c>
      <c r="P196" s="4">
        <v>0.0</v>
      </c>
      <c r="Q196" s="4">
        <v>261.745873625082</v>
      </c>
    </row>
    <row r="197">
      <c r="A197" s="4">
        <v>195.0</v>
      </c>
      <c r="B197" s="5">
        <v>44791.0</v>
      </c>
      <c r="C197" s="4">
        <v>264.571786083766</v>
      </c>
      <c r="D197" s="4">
        <v>218.597976375776</v>
      </c>
      <c r="E197" s="4">
        <v>298.368824015487</v>
      </c>
      <c r="F197" s="4">
        <v>264.571786083766</v>
      </c>
      <c r="G197" s="4">
        <v>264.571786083766</v>
      </c>
      <c r="H197" s="4">
        <v>-5.91743492812362</v>
      </c>
      <c r="I197" s="4">
        <v>-5.91743492812362</v>
      </c>
      <c r="J197" s="4">
        <v>-5.91743492812362</v>
      </c>
      <c r="K197" s="4">
        <v>-5.91743492812362</v>
      </c>
      <c r="L197" s="4">
        <v>-5.91743492812362</v>
      </c>
      <c r="M197" s="4">
        <v>-5.91743492812362</v>
      </c>
      <c r="N197" s="4">
        <v>0.0</v>
      </c>
      <c r="O197" s="4">
        <v>0.0</v>
      </c>
      <c r="P197" s="4">
        <v>0.0</v>
      </c>
      <c r="Q197" s="4">
        <v>258.654351155642</v>
      </c>
    </row>
    <row r="198">
      <c r="A198" s="4">
        <v>196.0</v>
      </c>
      <c r="B198" s="5">
        <v>44792.0</v>
      </c>
      <c r="C198" s="4">
        <v>264.44827451347</v>
      </c>
      <c r="D198" s="4">
        <v>215.330419223113</v>
      </c>
      <c r="E198" s="4">
        <v>298.923998724964</v>
      </c>
      <c r="F198" s="4">
        <v>264.44827451347</v>
      </c>
      <c r="G198" s="4">
        <v>264.44827451347</v>
      </c>
      <c r="H198" s="4">
        <v>-8.50134204288612</v>
      </c>
      <c r="I198" s="4">
        <v>-8.50134204288612</v>
      </c>
      <c r="J198" s="4">
        <v>-8.50134204288612</v>
      </c>
      <c r="K198" s="4">
        <v>-8.50134204288612</v>
      </c>
      <c r="L198" s="4">
        <v>-8.50134204288612</v>
      </c>
      <c r="M198" s="4">
        <v>-8.50134204288612</v>
      </c>
      <c r="N198" s="4">
        <v>0.0</v>
      </c>
      <c r="O198" s="4">
        <v>0.0</v>
      </c>
      <c r="P198" s="4">
        <v>0.0</v>
      </c>
      <c r="Q198" s="4">
        <v>255.946932470584</v>
      </c>
    </row>
    <row r="199">
      <c r="A199" s="4">
        <v>197.0</v>
      </c>
      <c r="B199" s="5">
        <v>44795.0</v>
      </c>
      <c r="C199" s="4">
        <v>264.077739802582</v>
      </c>
      <c r="D199" s="4">
        <v>221.187518602939</v>
      </c>
      <c r="E199" s="4">
        <v>303.906368010699</v>
      </c>
      <c r="F199" s="4">
        <v>264.077739802582</v>
      </c>
      <c r="G199" s="4">
        <v>264.077739802582</v>
      </c>
      <c r="H199" s="4">
        <v>-1.65154994856059</v>
      </c>
      <c r="I199" s="4">
        <v>-1.65154994856059</v>
      </c>
      <c r="J199" s="4">
        <v>-1.65154994856059</v>
      </c>
      <c r="K199" s="4">
        <v>-1.65154994856059</v>
      </c>
      <c r="L199" s="4">
        <v>-1.65154994856059</v>
      </c>
      <c r="M199" s="4">
        <v>-1.65154994856059</v>
      </c>
      <c r="N199" s="4">
        <v>0.0</v>
      </c>
      <c r="O199" s="4">
        <v>0.0</v>
      </c>
      <c r="P199" s="4">
        <v>0.0</v>
      </c>
      <c r="Q199" s="4">
        <v>262.426189854021</v>
      </c>
    </row>
    <row r="200">
      <c r="A200" s="4">
        <v>198.0</v>
      </c>
      <c r="B200" s="5">
        <v>44796.0</v>
      </c>
      <c r="C200" s="4">
        <v>263.954228232286</v>
      </c>
      <c r="D200" s="4">
        <v>217.376658578581</v>
      </c>
      <c r="E200" s="4">
        <v>302.640143635637</v>
      </c>
      <c r="F200" s="4">
        <v>263.954228232286</v>
      </c>
      <c r="G200" s="4">
        <v>263.954228232286</v>
      </c>
      <c r="H200" s="4">
        <v>-4.12381415838649</v>
      </c>
      <c r="I200" s="4">
        <v>-4.12381415838649</v>
      </c>
      <c r="J200" s="4">
        <v>-4.12381415838649</v>
      </c>
      <c r="K200" s="4">
        <v>-4.12381415838649</v>
      </c>
      <c r="L200" s="4">
        <v>-4.12381415838649</v>
      </c>
      <c r="M200" s="4">
        <v>-4.12381415838649</v>
      </c>
      <c r="N200" s="4">
        <v>0.0</v>
      </c>
      <c r="O200" s="4">
        <v>0.0</v>
      </c>
      <c r="P200" s="4">
        <v>0.0</v>
      </c>
      <c r="Q200" s="4">
        <v>259.8304140739</v>
      </c>
    </row>
    <row r="201">
      <c r="A201" s="4">
        <v>199.0</v>
      </c>
      <c r="B201" s="5">
        <v>44797.0</v>
      </c>
      <c r="C201" s="4">
        <v>263.83071666199</v>
      </c>
      <c r="D201" s="4">
        <v>219.433343143308</v>
      </c>
      <c r="E201" s="4">
        <v>302.180368880698</v>
      </c>
      <c r="F201" s="4">
        <v>263.83071666199</v>
      </c>
      <c r="G201" s="4">
        <v>263.83071666199</v>
      </c>
      <c r="H201" s="4">
        <v>-2.94942402898347</v>
      </c>
      <c r="I201" s="4">
        <v>-2.94942402898347</v>
      </c>
      <c r="J201" s="4">
        <v>-2.94942402898347</v>
      </c>
      <c r="K201" s="4">
        <v>-2.94942402898347</v>
      </c>
      <c r="L201" s="4">
        <v>-2.94942402898347</v>
      </c>
      <c r="M201" s="4">
        <v>-2.94942402898347</v>
      </c>
      <c r="N201" s="4">
        <v>0.0</v>
      </c>
      <c r="O201" s="4">
        <v>0.0</v>
      </c>
      <c r="P201" s="4">
        <v>0.0</v>
      </c>
      <c r="Q201" s="4">
        <v>260.881292633007</v>
      </c>
    </row>
    <row r="202">
      <c r="A202" s="4">
        <v>200.0</v>
      </c>
      <c r="B202" s="5">
        <v>44798.0</v>
      </c>
      <c r="C202" s="4">
        <v>263.655918872709</v>
      </c>
      <c r="D202" s="4">
        <v>219.178053308238</v>
      </c>
      <c r="E202" s="4">
        <v>297.368712105435</v>
      </c>
      <c r="F202" s="4">
        <v>263.655918872709</v>
      </c>
      <c r="G202" s="4">
        <v>263.655918872709</v>
      </c>
      <c r="H202" s="4">
        <v>-5.91743492812813</v>
      </c>
      <c r="I202" s="4">
        <v>-5.91743492812813</v>
      </c>
      <c r="J202" s="4">
        <v>-5.91743492812813</v>
      </c>
      <c r="K202" s="4">
        <v>-5.91743492812813</v>
      </c>
      <c r="L202" s="4">
        <v>-5.91743492812813</v>
      </c>
      <c r="M202" s="4">
        <v>-5.91743492812813</v>
      </c>
      <c r="N202" s="4">
        <v>0.0</v>
      </c>
      <c r="O202" s="4">
        <v>0.0</v>
      </c>
      <c r="P202" s="4">
        <v>0.0</v>
      </c>
      <c r="Q202" s="4">
        <v>257.73848394458</v>
      </c>
    </row>
    <row r="203">
      <c r="A203" s="4">
        <v>201.0</v>
      </c>
      <c r="B203" s="5">
        <v>44799.0</v>
      </c>
      <c r="C203" s="4">
        <v>263.481121083427</v>
      </c>
      <c r="D203" s="4">
        <v>213.031464050745</v>
      </c>
      <c r="E203" s="4">
        <v>294.102837517639</v>
      </c>
      <c r="F203" s="4">
        <v>263.481121083427</v>
      </c>
      <c r="G203" s="4">
        <v>263.481121083427</v>
      </c>
      <c r="H203" s="4">
        <v>-8.50134204287951</v>
      </c>
      <c r="I203" s="4">
        <v>-8.50134204287951</v>
      </c>
      <c r="J203" s="4">
        <v>-8.50134204287951</v>
      </c>
      <c r="K203" s="4">
        <v>-8.50134204287951</v>
      </c>
      <c r="L203" s="4">
        <v>-8.50134204287951</v>
      </c>
      <c r="M203" s="4">
        <v>-8.50134204287951</v>
      </c>
      <c r="N203" s="4">
        <v>0.0</v>
      </c>
      <c r="O203" s="4">
        <v>0.0</v>
      </c>
      <c r="P203" s="4">
        <v>0.0</v>
      </c>
      <c r="Q203" s="4">
        <v>254.979779040547</v>
      </c>
    </row>
    <row r="204">
      <c r="A204" s="4">
        <v>202.0</v>
      </c>
      <c r="B204" s="5">
        <v>44802.0</v>
      </c>
      <c r="C204" s="4">
        <v>262.956727715582</v>
      </c>
      <c r="D204" s="4">
        <v>219.667053764723</v>
      </c>
      <c r="E204" s="4">
        <v>299.46362203179</v>
      </c>
      <c r="F204" s="4">
        <v>262.956727715582</v>
      </c>
      <c r="G204" s="4">
        <v>262.956727715582</v>
      </c>
      <c r="H204" s="4">
        <v>-1.65154994857287</v>
      </c>
      <c r="I204" s="4">
        <v>-1.65154994857287</v>
      </c>
      <c r="J204" s="4">
        <v>-1.65154994857287</v>
      </c>
      <c r="K204" s="4">
        <v>-1.65154994857287</v>
      </c>
      <c r="L204" s="4">
        <v>-1.65154994857287</v>
      </c>
      <c r="M204" s="4">
        <v>-1.65154994857287</v>
      </c>
      <c r="N204" s="4">
        <v>0.0</v>
      </c>
      <c r="O204" s="4">
        <v>0.0</v>
      </c>
      <c r="P204" s="4">
        <v>0.0</v>
      </c>
      <c r="Q204" s="4">
        <v>261.305177767009</v>
      </c>
    </row>
    <row r="205">
      <c r="A205" s="4">
        <v>203.0</v>
      </c>
      <c r="B205" s="5">
        <v>44803.0</v>
      </c>
      <c r="C205" s="4">
        <v>262.781929926301</v>
      </c>
      <c r="D205" s="4">
        <v>218.000882830274</v>
      </c>
      <c r="E205" s="4">
        <v>299.197259526839</v>
      </c>
      <c r="F205" s="4">
        <v>262.781929926301</v>
      </c>
      <c r="G205" s="4">
        <v>262.781929926301</v>
      </c>
      <c r="H205" s="4">
        <v>-4.12381415838018</v>
      </c>
      <c r="I205" s="4">
        <v>-4.12381415838018</v>
      </c>
      <c r="J205" s="4">
        <v>-4.12381415838018</v>
      </c>
      <c r="K205" s="4">
        <v>-4.12381415838018</v>
      </c>
      <c r="L205" s="4">
        <v>-4.12381415838018</v>
      </c>
      <c r="M205" s="4">
        <v>-4.12381415838018</v>
      </c>
      <c r="N205" s="4">
        <v>0.0</v>
      </c>
      <c r="O205" s="4">
        <v>0.0</v>
      </c>
      <c r="P205" s="4">
        <v>0.0</v>
      </c>
      <c r="Q205" s="4">
        <v>258.65811576792</v>
      </c>
    </row>
    <row r="206">
      <c r="A206" s="4">
        <v>204.0</v>
      </c>
      <c r="B206" s="5">
        <v>44804.0</v>
      </c>
      <c r="C206" s="4">
        <v>262.607132137019</v>
      </c>
      <c r="D206" s="4">
        <v>218.265755362664</v>
      </c>
      <c r="E206" s="4">
        <v>301.250934126732</v>
      </c>
      <c r="F206" s="4">
        <v>262.607132137019</v>
      </c>
      <c r="G206" s="4">
        <v>262.607132137019</v>
      </c>
      <c r="H206" s="4">
        <v>-2.94942402897719</v>
      </c>
      <c r="I206" s="4">
        <v>-2.94942402897719</v>
      </c>
      <c r="J206" s="4">
        <v>-2.94942402897719</v>
      </c>
      <c r="K206" s="4">
        <v>-2.94942402897719</v>
      </c>
      <c r="L206" s="4">
        <v>-2.94942402897719</v>
      </c>
      <c r="M206" s="4">
        <v>-2.94942402897719</v>
      </c>
      <c r="N206" s="4">
        <v>0.0</v>
      </c>
      <c r="O206" s="4">
        <v>0.0</v>
      </c>
      <c r="P206" s="4">
        <v>0.0</v>
      </c>
      <c r="Q206" s="4">
        <v>259.657708108042</v>
      </c>
    </row>
    <row r="207">
      <c r="A207" s="4">
        <v>205.0</v>
      </c>
      <c r="B207" s="5">
        <v>44805.0</v>
      </c>
      <c r="C207" s="4">
        <v>262.432334347738</v>
      </c>
      <c r="D207" s="4">
        <v>216.880827797077</v>
      </c>
      <c r="E207" s="4">
        <v>295.650099113024</v>
      </c>
      <c r="F207" s="4">
        <v>262.432334347738</v>
      </c>
      <c r="G207" s="4">
        <v>262.432334347738</v>
      </c>
      <c r="H207" s="4">
        <v>-5.91743492813265</v>
      </c>
      <c r="I207" s="4">
        <v>-5.91743492813265</v>
      </c>
      <c r="J207" s="4">
        <v>-5.91743492813265</v>
      </c>
      <c r="K207" s="4">
        <v>-5.91743492813265</v>
      </c>
      <c r="L207" s="4">
        <v>-5.91743492813265</v>
      </c>
      <c r="M207" s="4">
        <v>-5.91743492813265</v>
      </c>
      <c r="N207" s="4">
        <v>0.0</v>
      </c>
      <c r="O207" s="4">
        <v>0.0</v>
      </c>
      <c r="P207" s="4">
        <v>0.0</v>
      </c>
      <c r="Q207" s="4">
        <v>256.514899419605</v>
      </c>
    </row>
    <row r="208">
      <c r="A208" s="4">
        <v>206.0</v>
      </c>
      <c r="B208" s="5">
        <v>44806.0</v>
      </c>
      <c r="C208" s="4">
        <v>262.257536558456</v>
      </c>
      <c r="D208" s="4">
        <v>212.238710515362</v>
      </c>
      <c r="E208" s="4">
        <v>296.867133775497</v>
      </c>
      <c r="F208" s="4">
        <v>262.257536558456</v>
      </c>
      <c r="G208" s="4">
        <v>262.257536558456</v>
      </c>
      <c r="H208" s="4">
        <v>-8.5013420428729</v>
      </c>
      <c r="I208" s="4">
        <v>-8.5013420428729</v>
      </c>
      <c r="J208" s="4">
        <v>-8.5013420428729</v>
      </c>
      <c r="K208" s="4">
        <v>-8.5013420428729</v>
      </c>
      <c r="L208" s="4">
        <v>-8.5013420428729</v>
      </c>
      <c r="M208" s="4">
        <v>-8.5013420428729</v>
      </c>
      <c r="N208" s="4">
        <v>0.0</v>
      </c>
      <c r="O208" s="4">
        <v>0.0</v>
      </c>
      <c r="P208" s="4">
        <v>0.0</v>
      </c>
      <c r="Q208" s="4">
        <v>253.756194515583</v>
      </c>
    </row>
    <row r="209">
      <c r="A209" s="4">
        <v>207.0</v>
      </c>
      <c r="B209" s="5">
        <v>44810.0</v>
      </c>
      <c r="C209" s="4">
        <v>261.55834540133</v>
      </c>
      <c r="D209" s="4">
        <v>214.537662621834</v>
      </c>
      <c r="E209" s="4">
        <v>296.241923655932</v>
      </c>
      <c r="F209" s="4">
        <v>261.55834540133</v>
      </c>
      <c r="G209" s="4">
        <v>261.55834540133</v>
      </c>
      <c r="H209" s="4">
        <v>-4.12381415838729</v>
      </c>
      <c r="I209" s="4">
        <v>-4.12381415838729</v>
      </c>
      <c r="J209" s="4">
        <v>-4.12381415838729</v>
      </c>
      <c r="K209" s="4">
        <v>-4.12381415838729</v>
      </c>
      <c r="L209" s="4">
        <v>-4.12381415838729</v>
      </c>
      <c r="M209" s="4">
        <v>-4.12381415838729</v>
      </c>
      <c r="N209" s="4">
        <v>0.0</v>
      </c>
      <c r="O209" s="4">
        <v>0.0</v>
      </c>
      <c r="P209" s="4">
        <v>0.0</v>
      </c>
      <c r="Q209" s="4">
        <v>257.434531242942</v>
      </c>
    </row>
    <row r="210">
      <c r="A210" s="4">
        <v>208.0</v>
      </c>
      <c r="B210" s="5">
        <v>44811.0</v>
      </c>
      <c r="C210" s="4">
        <v>261.383547612048</v>
      </c>
      <c r="D210" s="4">
        <v>211.922171221131</v>
      </c>
      <c r="E210" s="4">
        <v>298.783846955004</v>
      </c>
      <c r="F210" s="4">
        <v>261.383547612048</v>
      </c>
      <c r="G210" s="4">
        <v>261.383547612048</v>
      </c>
      <c r="H210" s="4">
        <v>-2.94942402898993</v>
      </c>
      <c r="I210" s="4">
        <v>-2.94942402898993</v>
      </c>
      <c r="J210" s="4">
        <v>-2.94942402898993</v>
      </c>
      <c r="K210" s="4">
        <v>-2.94942402898993</v>
      </c>
      <c r="L210" s="4">
        <v>-2.94942402898993</v>
      </c>
      <c r="M210" s="4">
        <v>-2.94942402898993</v>
      </c>
      <c r="N210" s="4">
        <v>0.0</v>
      </c>
      <c r="O210" s="4">
        <v>0.0</v>
      </c>
      <c r="P210" s="4">
        <v>0.0</v>
      </c>
      <c r="Q210" s="4">
        <v>258.434123583058</v>
      </c>
    </row>
    <row r="211">
      <c r="A211" s="4">
        <v>209.0</v>
      </c>
      <c r="B211" s="5">
        <v>44812.0</v>
      </c>
      <c r="C211" s="4">
        <v>261.208749822766</v>
      </c>
      <c r="D211" s="4">
        <v>214.870979796279</v>
      </c>
      <c r="E211" s="4">
        <v>296.908823564829</v>
      </c>
      <c r="F211" s="4">
        <v>261.208749822766</v>
      </c>
      <c r="G211" s="4">
        <v>261.208749822766</v>
      </c>
      <c r="H211" s="4">
        <v>-5.91743492811135</v>
      </c>
      <c r="I211" s="4">
        <v>-5.91743492811135</v>
      </c>
      <c r="J211" s="4">
        <v>-5.91743492811135</v>
      </c>
      <c r="K211" s="4">
        <v>-5.91743492811135</v>
      </c>
      <c r="L211" s="4">
        <v>-5.91743492811135</v>
      </c>
      <c r="M211" s="4">
        <v>-5.91743492811135</v>
      </c>
      <c r="N211" s="4">
        <v>0.0</v>
      </c>
      <c r="O211" s="4">
        <v>0.0</v>
      </c>
      <c r="P211" s="4">
        <v>0.0</v>
      </c>
      <c r="Q211" s="4">
        <v>255.291314894655</v>
      </c>
    </row>
    <row r="212">
      <c r="A212" s="4">
        <v>210.0</v>
      </c>
      <c r="B212" s="5">
        <v>44813.0</v>
      </c>
      <c r="C212" s="4">
        <v>261.033952033485</v>
      </c>
      <c r="D212" s="4">
        <v>212.218960552411</v>
      </c>
      <c r="E212" s="4">
        <v>291.544176458368</v>
      </c>
      <c r="F212" s="4">
        <v>261.033952033485</v>
      </c>
      <c r="G212" s="4">
        <v>261.033952033485</v>
      </c>
      <c r="H212" s="4">
        <v>-8.50134204286066</v>
      </c>
      <c r="I212" s="4">
        <v>-8.50134204286066</v>
      </c>
      <c r="J212" s="4">
        <v>-8.50134204286066</v>
      </c>
      <c r="K212" s="4">
        <v>-8.50134204286066</v>
      </c>
      <c r="L212" s="4">
        <v>-8.50134204286066</v>
      </c>
      <c r="M212" s="4">
        <v>-8.50134204286066</v>
      </c>
      <c r="N212" s="4">
        <v>0.0</v>
      </c>
      <c r="O212" s="4">
        <v>0.0</v>
      </c>
      <c r="P212" s="4">
        <v>0.0</v>
      </c>
      <c r="Q212" s="4">
        <v>252.532609990624</v>
      </c>
    </row>
    <row r="213">
      <c r="A213" s="4">
        <v>211.0</v>
      </c>
      <c r="B213" s="5">
        <v>44816.0</v>
      </c>
      <c r="C213" s="4">
        <v>260.50955866564</v>
      </c>
      <c r="D213" s="4">
        <v>220.004056706897</v>
      </c>
      <c r="E213" s="4">
        <v>303.02637004427</v>
      </c>
      <c r="F213" s="4">
        <v>260.50955866564</v>
      </c>
      <c r="G213" s="4">
        <v>260.50955866564</v>
      </c>
      <c r="H213" s="4">
        <v>-1.65154994859742</v>
      </c>
      <c r="I213" s="4">
        <v>-1.65154994859742</v>
      </c>
      <c r="J213" s="4">
        <v>-1.65154994859742</v>
      </c>
      <c r="K213" s="4">
        <v>-1.65154994859742</v>
      </c>
      <c r="L213" s="4">
        <v>-1.65154994859742</v>
      </c>
      <c r="M213" s="4">
        <v>-1.65154994859742</v>
      </c>
      <c r="N213" s="4">
        <v>0.0</v>
      </c>
      <c r="O213" s="4">
        <v>0.0</v>
      </c>
      <c r="P213" s="4">
        <v>0.0</v>
      </c>
      <c r="Q213" s="4">
        <v>258.858008717043</v>
      </c>
    </row>
    <row r="214">
      <c r="A214" s="4">
        <v>212.0</v>
      </c>
      <c r="B214" s="5">
        <v>44817.0</v>
      </c>
      <c r="C214" s="4">
        <v>260.334760876359</v>
      </c>
      <c r="D214" s="4">
        <v>214.574973052069</v>
      </c>
      <c r="E214" s="4">
        <v>295.928770194744</v>
      </c>
      <c r="F214" s="4">
        <v>260.334760876359</v>
      </c>
      <c r="G214" s="4">
        <v>260.334760876359</v>
      </c>
      <c r="H214" s="4">
        <v>-4.12381415836755</v>
      </c>
      <c r="I214" s="4">
        <v>-4.12381415836755</v>
      </c>
      <c r="J214" s="4">
        <v>-4.12381415836755</v>
      </c>
      <c r="K214" s="4">
        <v>-4.12381415836755</v>
      </c>
      <c r="L214" s="4">
        <v>-4.12381415836755</v>
      </c>
      <c r="M214" s="4">
        <v>-4.12381415836755</v>
      </c>
      <c r="N214" s="4">
        <v>0.0</v>
      </c>
      <c r="O214" s="4">
        <v>0.0</v>
      </c>
      <c r="P214" s="4">
        <v>0.0</v>
      </c>
      <c r="Q214" s="4">
        <v>256.210946717991</v>
      </c>
    </row>
    <row r="215">
      <c r="A215" s="4">
        <v>213.0</v>
      </c>
      <c r="B215" s="5">
        <v>44818.0</v>
      </c>
      <c r="C215" s="4">
        <v>260.159963087077</v>
      </c>
      <c r="D215" s="4">
        <v>215.430070438819</v>
      </c>
      <c r="E215" s="4">
        <v>299.256332858054</v>
      </c>
      <c r="F215" s="4">
        <v>260.159963087077</v>
      </c>
      <c r="G215" s="4">
        <v>260.159963087077</v>
      </c>
      <c r="H215" s="4">
        <v>-2.94942402897779</v>
      </c>
      <c r="I215" s="4">
        <v>-2.94942402897779</v>
      </c>
      <c r="J215" s="4">
        <v>-2.94942402897779</v>
      </c>
      <c r="K215" s="4">
        <v>-2.94942402897779</v>
      </c>
      <c r="L215" s="4">
        <v>-2.94942402897779</v>
      </c>
      <c r="M215" s="4">
        <v>-2.94942402897779</v>
      </c>
      <c r="N215" s="4">
        <v>0.0</v>
      </c>
      <c r="O215" s="4">
        <v>0.0</v>
      </c>
      <c r="P215" s="4">
        <v>0.0</v>
      </c>
      <c r="Q215" s="4">
        <v>257.210539058099</v>
      </c>
    </row>
    <row r="216">
      <c r="A216" s="4">
        <v>214.0</v>
      </c>
      <c r="B216" s="5">
        <v>44819.0</v>
      </c>
      <c r="C216" s="4">
        <v>259.985165297795</v>
      </c>
      <c r="D216" s="4">
        <v>211.74725419618</v>
      </c>
      <c r="E216" s="4">
        <v>292.709476184902</v>
      </c>
      <c r="F216" s="4">
        <v>259.985165297795</v>
      </c>
      <c r="G216" s="4">
        <v>259.985165297795</v>
      </c>
      <c r="H216" s="4">
        <v>-5.91743492811586</v>
      </c>
      <c r="I216" s="4">
        <v>-5.91743492811586</v>
      </c>
      <c r="J216" s="4">
        <v>-5.91743492811586</v>
      </c>
      <c r="K216" s="4">
        <v>-5.91743492811586</v>
      </c>
      <c r="L216" s="4">
        <v>-5.91743492811586</v>
      </c>
      <c r="M216" s="4">
        <v>-5.91743492811586</v>
      </c>
      <c r="N216" s="4">
        <v>0.0</v>
      </c>
      <c r="O216" s="4">
        <v>0.0</v>
      </c>
      <c r="P216" s="4">
        <v>0.0</v>
      </c>
      <c r="Q216" s="4">
        <v>254.06773036968</v>
      </c>
    </row>
    <row r="217">
      <c r="A217" s="4">
        <v>215.0</v>
      </c>
      <c r="B217" s="5">
        <v>44820.0</v>
      </c>
      <c r="C217" s="4">
        <v>259.810367508514</v>
      </c>
      <c r="D217" s="4">
        <v>211.779491516236</v>
      </c>
      <c r="E217" s="4">
        <v>292.027281017985</v>
      </c>
      <c r="F217" s="4">
        <v>259.810367508514</v>
      </c>
      <c r="G217" s="4">
        <v>259.810367508514</v>
      </c>
      <c r="H217" s="4">
        <v>-8.50134204285405</v>
      </c>
      <c r="I217" s="4">
        <v>-8.50134204285405</v>
      </c>
      <c r="J217" s="4">
        <v>-8.50134204285405</v>
      </c>
      <c r="K217" s="4">
        <v>-8.50134204285405</v>
      </c>
      <c r="L217" s="4">
        <v>-8.50134204285405</v>
      </c>
      <c r="M217" s="4">
        <v>-8.50134204285405</v>
      </c>
      <c r="N217" s="4">
        <v>0.0</v>
      </c>
      <c r="O217" s="4">
        <v>0.0</v>
      </c>
      <c r="P217" s="4">
        <v>0.0</v>
      </c>
      <c r="Q217" s="4">
        <v>251.30902546566</v>
      </c>
    </row>
    <row r="218">
      <c r="A218" s="4">
        <v>216.0</v>
      </c>
      <c r="B218" s="5">
        <v>44823.0</v>
      </c>
      <c r="C218" s="4">
        <v>259.285974140669</v>
      </c>
      <c r="D218" s="4">
        <v>214.900757703051</v>
      </c>
      <c r="E218" s="4">
        <v>300.85875909646</v>
      </c>
      <c r="F218" s="4">
        <v>259.285974140669</v>
      </c>
      <c r="G218" s="4">
        <v>259.285974140669</v>
      </c>
      <c r="H218" s="4">
        <v>-1.65154994854581</v>
      </c>
      <c r="I218" s="4">
        <v>-1.65154994854581</v>
      </c>
      <c r="J218" s="4">
        <v>-1.65154994854581</v>
      </c>
      <c r="K218" s="4">
        <v>-1.65154994854581</v>
      </c>
      <c r="L218" s="4">
        <v>-1.65154994854581</v>
      </c>
      <c r="M218" s="4">
        <v>-1.65154994854581</v>
      </c>
      <c r="N218" s="4">
        <v>0.0</v>
      </c>
      <c r="O218" s="4">
        <v>0.0</v>
      </c>
      <c r="P218" s="4">
        <v>0.0</v>
      </c>
      <c r="Q218" s="4">
        <v>257.634424192123</v>
      </c>
    </row>
    <row r="219">
      <c r="A219" s="4">
        <v>217.0</v>
      </c>
      <c r="B219" s="5">
        <v>44824.0</v>
      </c>
      <c r="C219" s="4">
        <v>259.111176351388</v>
      </c>
      <c r="D219" s="4">
        <v>214.511471283834</v>
      </c>
      <c r="E219" s="4">
        <v>294.289972413907</v>
      </c>
      <c r="F219" s="4">
        <v>259.111176351388</v>
      </c>
      <c r="G219" s="4">
        <v>259.111176351388</v>
      </c>
      <c r="H219" s="4">
        <v>-4.12381415837467</v>
      </c>
      <c r="I219" s="4">
        <v>-4.12381415837467</v>
      </c>
      <c r="J219" s="4">
        <v>-4.12381415837467</v>
      </c>
      <c r="K219" s="4">
        <v>-4.12381415837467</v>
      </c>
      <c r="L219" s="4">
        <v>-4.12381415837467</v>
      </c>
      <c r="M219" s="4">
        <v>-4.12381415837467</v>
      </c>
      <c r="N219" s="4">
        <v>0.0</v>
      </c>
      <c r="O219" s="4">
        <v>0.0</v>
      </c>
      <c r="P219" s="4">
        <v>0.0</v>
      </c>
      <c r="Q219" s="4">
        <v>254.987362193013</v>
      </c>
    </row>
    <row r="220">
      <c r="A220" s="4">
        <v>218.0</v>
      </c>
      <c r="B220" s="5">
        <v>44825.0</v>
      </c>
      <c r="C220" s="4">
        <v>258.936378562106</v>
      </c>
      <c r="D220" s="4">
        <v>210.170683968139</v>
      </c>
      <c r="E220" s="4">
        <v>293.246468002275</v>
      </c>
      <c r="F220" s="4">
        <v>258.936378562106</v>
      </c>
      <c r="G220" s="4">
        <v>258.936378562106</v>
      </c>
      <c r="H220" s="4">
        <v>-2.94942402898102</v>
      </c>
      <c r="I220" s="4">
        <v>-2.94942402898102</v>
      </c>
      <c r="J220" s="4">
        <v>-2.94942402898102</v>
      </c>
      <c r="K220" s="4">
        <v>-2.94942402898102</v>
      </c>
      <c r="L220" s="4">
        <v>-2.94942402898102</v>
      </c>
      <c r="M220" s="4">
        <v>-2.94942402898102</v>
      </c>
      <c r="N220" s="4">
        <v>0.0</v>
      </c>
      <c r="O220" s="4">
        <v>0.0</v>
      </c>
      <c r="P220" s="4">
        <v>0.0</v>
      </c>
      <c r="Q220" s="4">
        <v>255.986954533125</v>
      </c>
    </row>
    <row r="221">
      <c r="A221" s="4">
        <v>219.0</v>
      </c>
      <c r="B221" s="5">
        <v>44826.0</v>
      </c>
      <c r="C221" s="4">
        <v>258.761580772824</v>
      </c>
      <c r="D221" s="4">
        <v>211.913123448919</v>
      </c>
      <c r="E221" s="4">
        <v>294.745900783963</v>
      </c>
      <c r="F221" s="4">
        <v>258.761580772824</v>
      </c>
      <c r="G221" s="4">
        <v>258.761580772824</v>
      </c>
      <c r="H221" s="4">
        <v>-5.91743492812038</v>
      </c>
      <c r="I221" s="4">
        <v>-5.91743492812038</v>
      </c>
      <c r="J221" s="4">
        <v>-5.91743492812038</v>
      </c>
      <c r="K221" s="4">
        <v>-5.91743492812038</v>
      </c>
      <c r="L221" s="4">
        <v>-5.91743492812038</v>
      </c>
      <c r="M221" s="4">
        <v>-5.91743492812038</v>
      </c>
      <c r="N221" s="4">
        <v>0.0</v>
      </c>
      <c r="O221" s="4">
        <v>0.0</v>
      </c>
      <c r="P221" s="4">
        <v>0.0</v>
      </c>
      <c r="Q221" s="4">
        <v>252.844145844704</v>
      </c>
    </row>
    <row r="222">
      <c r="A222" s="4">
        <v>220.0</v>
      </c>
      <c r="B222" s="5">
        <v>44827.0</v>
      </c>
      <c r="C222" s="4">
        <v>258.586782983543</v>
      </c>
      <c r="D222" s="4">
        <v>206.35005792309</v>
      </c>
      <c r="E222" s="4">
        <v>290.787145381132</v>
      </c>
      <c r="F222" s="4">
        <v>258.586782983543</v>
      </c>
      <c r="G222" s="4">
        <v>258.586782983543</v>
      </c>
      <c r="H222" s="4">
        <v>-8.50134204284463</v>
      </c>
      <c r="I222" s="4">
        <v>-8.50134204284463</v>
      </c>
      <c r="J222" s="4">
        <v>-8.50134204284463</v>
      </c>
      <c r="K222" s="4">
        <v>-8.50134204284463</v>
      </c>
      <c r="L222" s="4">
        <v>-8.50134204284463</v>
      </c>
      <c r="M222" s="4">
        <v>-8.50134204284463</v>
      </c>
      <c r="N222" s="4">
        <v>0.0</v>
      </c>
      <c r="O222" s="4">
        <v>0.0</v>
      </c>
      <c r="P222" s="4">
        <v>0.0</v>
      </c>
      <c r="Q222" s="4">
        <v>250.085440940698</v>
      </c>
    </row>
    <row r="223">
      <c r="A223" s="4">
        <v>221.0</v>
      </c>
      <c r="B223" s="5">
        <v>44830.0</v>
      </c>
      <c r="C223" s="4">
        <v>258.062389615698</v>
      </c>
      <c r="D223" s="4">
        <v>213.31698077367</v>
      </c>
      <c r="E223" s="4">
        <v>297.361944441645</v>
      </c>
      <c r="F223" s="4">
        <v>258.062389615698</v>
      </c>
      <c r="G223" s="4">
        <v>258.062389615698</v>
      </c>
      <c r="H223" s="4">
        <v>-1.65154994857277</v>
      </c>
      <c r="I223" s="4">
        <v>-1.65154994857277</v>
      </c>
      <c r="J223" s="4">
        <v>-1.65154994857277</v>
      </c>
      <c r="K223" s="4">
        <v>-1.65154994857277</v>
      </c>
      <c r="L223" s="4">
        <v>-1.65154994857277</v>
      </c>
      <c r="M223" s="4">
        <v>-1.65154994857277</v>
      </c>
      <c r="N223" s="4">
        <v>0.0</v>
      </c>
      <c r="O223" s="4">
        <v>0.0</v>
      </c>
      <c r="P223" s="4">
        <v>0.0</v>
      </c>
      <c r="Q223" s="4">
        <v>256.410839667125</v>
      </c>
    </row>
    <row r="224">
      <c r="A224" s="4">
        <v>222.0</v>
      </c>
      <c r="B224" s="5">
        <v>44831.0</v>
      </c>
      <c r="C224" s="4">
        <v>257.887591826417</v>
      </c>
      <c r="D224" s="4">
        <v>211.507030308835</v>
      </c>
      <c r="E224" s="4">
        <v>295.828446551122</v>
      </c>
      <c r="F224" s="4">
        <v>257.887591826417</v>
      </c>
      <c r="G224" s="4">
        <v>257.887591826417</v>
      </c>
      <c r="H224" s="4">
        <v>-4.12381415838178</v>
      </c>
      <c r="I224" s="4">
        <v>-4.12381415838178</v>
      </c>
      <c r="J224" s="4">
        <v>-4.12381415838178</v>
      </c>
      <c r="K224" s="4">
        <v>-4.12381415838178</v>
      </c>
      <c r="L224" s="4">
        <v>-4.12381415838178</v>
      </c>
      <c r="M224" s="4">
        <v>-4.12381415838178</v>
      </c>
      <c r="N224" s="4">
        <v>0.0</v>
      </c>
      <c r="O224" s="4">
        <v>0.0</v>
      </c>
      <c r="P224" s="4">
        <v>0.0</v>
      </c>
      <c r="Q224" s="4">
        <v>253.763777668035</v>
      </c>
    </row>
    <row r="225">
      <c r="A225" s="4">
        <v>223.0</v>
      </c>
      <c r="B225" s="5">
        <v>44832.0</v>
      </c>
      <c r="C225" s="4">
        <v>257.712794037135</v>
      </c>
      <c r="D225" s="4">
        <v>214.126822637509</v>
      </c>
      <c r="E225" s="4">
        <v>299.667118010798</v>
      </c>
      <c r="F225" s="4">
        <v>257.712794037135</v>
      </c>
      <c r="G225" s="4">
        <v>257.712794037135</v>
      </c>
      <c r="H225" s="4">
        <v>-2.94942402898425</v>
      </c>
      <c r="I225" s="4">
        <v>-2.94942402898425</v>
      </c>
      <c r="J225" s="4">
        <v>-2.94942402898425</v>
      </c>
      <c r="K225" s="4">
        <v>-2.94942402898425</v>
      </c>
      <c r="L225" s="4">
        <v>-2.94942402898425</v>
      </c>
      <c r="M225" s="4">
        <v>-2.94942402898425</v>
      </c>
      <c r="N225" s="4">
        <v>0.0</v>
      </c>
      <c r="O225" s="4">
        <v>0.0</v>
      </c>
      <c r="P225" s="4">
        <v>0.0</v>
      </c>
      <c r="Q225" s="4">
        <v>254.763370008151</v>
      </c>
    </row>
    <row r="226">
      <c r="A226" s="4">
        <v>224.0</v>
      </c>
      <c r="B226" s="5">
        <v>44833.0</v>
      </c>
      <c r="C226" s="4">
        <v>257.537996247853</v>
      </c>
      <c r="D226" s="4">
        <v>208.475067067455</v>
      </c>
      <c r="E226" s="4">
        <v>291.411641465623</v>
      </c>
      <c r="F226" s="4">
        <v>257.537996247853</v>
      </c>
      <c r="G226" s="4">
        <v>257.537996247853</v>
      </c>
      <c r="H226" s="4">
        <v>-5.9174349281249</v>
      </c>
      <c r="I226" s="4">
        <v>-5.9174349281249</v>
      </c>
      <c r="J226" s="4">
        <v>-5.9174349281249</v>
      </c>
      <c r="K226" s="4">
        <v>-5.9174349281249</v>
      </c>
      <c r="L226" s="4">
        <v>-5.9174349281249</v>
      </c>
      <c r="M226" s="4">
        <v>-5.9174349281249</v>
      </c>
      <c r="N226" s="4">
        <v>0.0</v>
      </c>
      <c r="O226" s="4">
        <v>0.0</v>
      </c>
      <c r="P226" s="4">
        <v>0.0</v>
      </c>
      <c r="Q226" s="4">
        <v>251.620561319728</v>
      </c>
    </row>
    <row r="227">
      <c r="A227" s="4">
        <v>225.0</v>
      </c>
      <c r="B227" s="5">
        <v>44834.0</v>
      </c>
      <c r="C227" s="4">
        <v>257.363198458572</v>
      </c>
      <c r="D227" s="4">
        <v>206.602199047277</v>
      </c>
      <c r="E227" s="4">
        <v>289.41958369114</v>
      </c>
      <c r="F227" s="4">
        <v>257.363198458572</v>
      </c>
      <c r="G227" s="4">
        <v>257.363198458572</v>
      </c>
      <c r="H227" s="4">
        <v>-8.50134204288358</v>
      </c>
      <c r="I227" s="4">
        <v>-8.50134204288358</v>
      </c>
      <c r="J227" s="4">
        <v>-8.50134204288358</v>
      </c>
      <c r="K227" s="4">
        <v>-8.50134204288358</v>
      </c>
      <c r="L227" s="4">
        <v>-8.50134204288358</v>
      </c>
      <c r="M227" s="4">
        <v>-8.50134204288358</v>
      </c>
      <c r="N227" s="4">
        <v>0.0</v>
      </c>
      <c r="O227" s="4">
        <v>0.0</v>
      </c>
      <c r="P227" s="4">
        <v>0.0</v>
      </c>
      <c r="Q227" s="4">
        <v>248.861856415688</v>
      </c>
    </row>
    <row r="228">
      <c r="A228" s="4">
        <v>226.0</v>
      </c>
      <c r="B228" s="5">
        <v>44837.0</v>
      </c>
      <c r="C228" s="4">
        <v>256.838805090727</v>
      </c>
      <c r="D228" s="4">
        <v>210.805571184302</v>
      </c>
      <c r="E228" s="4">
        <v>295.874479197349</v>
      </c>
      <c r="F228" s="4">
        <v>256.838805090727</v>
      </c>
      <c r="G228" s="4">
        <v>256.838805090727</v>
      </c>
      <c r="H228" s="4">
        <v>-1.65154994857036</v>
      </c>
      <c r="I228" s="4">
        <v>-1.65154994857036</v>
      </c>
      <c r="J228" s="4">
        <v>-1.65154994857036</v>
      </c>
      <c r="K228" s="4">
        <v>-1.65154994857036</v>
      </c>
      <c r="L228" s="4">
        <v>-1.65154994857036</v>
      </c>
      <c r="M228" s="4">
        <v>-1.65154994857036</v>
      </c>
      <c r="N228" s="4">
        <v>0.0</v>
      </c>
      <c r="O228" s="4">
        <v>0.0</v>
      </c>
      <c r="P228" s="4">
        <v>0.0</v>
      </c>
      <c r="Q228" s="4">
        <v>255.187255142157</v>
      </c>
    </row>
    <row r="229">
      <c r="A229" s="4">
        <v>227.0</v>
      </c>
      <c r="B229" s="5">
        <v>44838.0</v>
      </c>
      <c r="C229" s="4">
        <v>256.664007301445</v>
      </c>
      <c r="D229" s="4">
        <v>209.751678544874</v>
      </c>
      <c r="E229" s="4">
        <v>292.804455879213</v>
      </c>
      <c r="F229" s="4">
        <v>256.664007301445</v>
      </c>
      <c r="G229" s="4">
        <v>256.664007301445</v>
      </c>
      <c r="H229" s="4">
        <v>-4.12381415837547</v>
      </c>
      <c r="I229" s="4">
        <v>-4.12381415837547</v>
      </c>
      <c r="J229" s="4">
        <v>-4.12381415837547</v>
      </c>
      <c r="K229" s="4">
        <v>-4.12381415837547</v>
      </c>
      <c r="L229" s="4">
        <v>-4.12381415837547</v>
      </c>
      <c r="M229" s="4">
        <v>-4.12381415837547</v>
      </c>
      <c r="N229" s="4">
        <v>0.0</v>
      </c>
      <c r="O229" s="4">
        <v>0.0</v>
      </c>
      <c r="P229" s="4">
        <v>0.0</v>
      </c>
      <c r="Q229" s="4">
        <v>252.54019314307</v>
      </c>
    </row>
    <row r="230">
      <c r="A230" s="4">
        <v>228.0</v>
      </c>
      <c r="B230" s="5">
        <v>44839.0</v>
      </c>
      <c r="C230" s="4">
        <v>256.489209512164</v>
      </c>
      <c r="D230" s="4">
        <v>213.250269288231</v>
      </c>
      <c r="E230" s="4">
        <v>294.733406192219</v>
      </c>
      <c r="F230" s="4">
        <v>256.489209512164</v>
      </c>
      <c r="G230" s="4">
        <v>256.489209512164</v>
      </c>
      <c r="H230" s="4">
        <v>-2.94942402898162</v>
      </c>
      <c r="I230" s="4">
        <v>-2.94942402898162</v>
      </c>
      <c r="J230" s="4">
        <v>-2.94942402898162</v>
      </c>
      <c r="K230" s="4">
        <v>-2.94942402898162</v>
      </c>
      <c r="L230" s="4">
        <v>-2.94942402898162</v>
      </c>
      <c r="M230" s="4">
        <v>-2.94942402898162</v>
      </c>
      <c r="N230" s="4">
        <v>0.0</v>
      </c>
      <c r="O230" s="4">
        <v>0.0</v>
      </c>
      <c r="P230" s="4">
        <v>0.0</v>
      </c>
      <c r="Q230" s="4">
        <v>253.539785483182</v>
      </c>
    </row>
    <row r="231">
      <c r="A231" s="4">
        <v>229.0</v>
      </c>
      <c r="B231" s="5">
        <v>44840.0</v>
      </c>
      <c r="C231" s="4">
        <v>256.314411722882</v>
      </c>
      <c r="D231" s="4">
        <v>211.238408153748</v>
      </c>
      <c r="E231" s="4">
        <v>292.655970554634</v>
      </c>
      <c r="F231" s="4">
        <v>256.314411722882</v>
      </c>
      <c r="G231" s="4">
        <v>256.314411722882</v>
      </c>
      <c r="H231" s="4">
        <v>-5.91743492813313</v>
      </c>
      <c r="I231" s="4">
        <v>-5.91743492813313</v>
      </c>
      <c r="J231" s="4">
        <v>-5.91743492813313</v>
      </c>
      <c r="K231" s="4">
        <v>-5.91743492813313</v>
      </c>
      <c r="L231" s="4">
        <v>-5.91743492813313</v>
      </c>
      <c r="M231" s="4">
        <v>-5.91743492813313</v>
      </c>
      <c r="N231" s="4">
        <v>0.0</v>
      </c>
      <c r="O231" s="4">
        <v>0.0</v>
      </c>
      <c r="P231" s="4">
        <v>0.0</v>
      </c>
      <c r="Q231" s="4">
        <v>250.396976794749</v>
      </c>
    </row>
    <row r="232">
      <c r="A232" s="4">
        <v>230.0</v>
      </c>
      <c r="B232" s="5">
        <v>44841.0</v>
      </c>
      <c r="C232" s="4">
        <v>256.139613933601</v>
      </c>
      <c r="D232" s="4">
        <v>206.168848493729</v>
      </c>
      <c r="E232" s="4">
        <v>288.733107389244</v>
      </c>
      <c r="F232" s="4">
        <v>256.139613933601</v>
      </c>
      <c r="G232" s="4">
        <v>256.139613933601</v>
      </c>
      <c r="H232" s="4">
        <v>-8.50134204287415</v>
      </c>
      <c r="I232" s="4">
        <v>-8.50134204287415</v>
      </c>
      <c r="J232" s="4">
        <v>-8.50134204287415</v>
      </c>
      <c r="K232" s="4">
        <v>-8.50134204287415</v>
      </c>
      <c r="L232" s="4">
        <v>-8.50134204287415</v>
      </c>
      <c r="M232" s="4">
        <v>-8.50134204287415</v>
      </c>
      <c r="N232" s="4">
        <v>0.0</v>
      </c>
      <c r="O232" s="4">
        <v>0.0</v>
      </c>
      <c r="P232" s="4">
        <v>0.0</v>
      </c>
      <c r="Q232" s="4">
        <v>247.638271890727</v>
      </c>
    </row>
    <row r="233">
      <c r="A233" s="4">
        <v>231.0</v>
      </c>
      <c r="B233" s="5">
        <v>44844.0</v>
      </c>
      <c r="C233" s="4">
        <v>255.615220565756</v>
      </c>
      <c r="D233" s="4">
        <v>212.088256563071</v>
      </c>
      <c r="E233" s="4">
        <v>296.772210426325</v>
      </c>
      <c r="F233" s="4">
        <v>255.615220565756</v>
      </c>
      <c r="G233" s="4">
        <v>255.615220565756</v>
      </c>
      <c r="H233" s="4">
        <v>-1.65154994858264</v>
      </c>
      <c r="I233" s="4">
        <v>-1.65154994858264</v>
      </c>
      <c r="J233" s="4">
        <v>-1.65154994858264</v>
      </c>
      <c r="K233" s="4">
        <v>-1.65154994858264</v>
      </c>
      <c r="L233" s="4">
        <v>-1.65154994858264</v>
      </c>
      <c r="M233" s="4">
        <v>-1.65154994858264</v>
      </c>
      <c r="N233" s="4">
        <v>0.0</v>
      </c>
      <c r="O233" s="4">
        <v>0.0</v>
      </c>
      <c r="P233" s="4">
        <v>0.0</v>
      </c>
      <c r="Q233" s="4">
        <v>253.963670617173</v>
      </c>
    </row>
    <row r="234">
      <c r="A234" s="4">
        <v>232.0</v>
      </c>
      <c r="B234" s="5">
        <v>44845.0</v>
      </c>
      <c r="C234" s="4">
        <v>255.440422776474</v>
      </c>
      <c r="D234" s="4">
        <v>210.948017207855</v>
      </c>
      <c r="E234" s="4">
        <v>290.709911635891</v>
      </c>
      <c r="F234" s="4">
        <v>255.440422776474</v>
      </c>
      <c r="G234" s="4">
        <v>255.440422776474</v>
      </c>
      <c r="H234" s="4">
        <v>-4.12381415838709</v>
      </c>
      <c r="I234" s="4">
        <v>-4.12381415838709</v>
      </c>
      <c r="J234" s="4">
        <v>-4.12381415838709</v>
      </c>
      <c r="K234" s="4">
        <v>-4.12381415838709</v>
      </c>
      <c r="L234" s="4">
        <v>-4.12381415838709</v>
      </c>
      <c r="M234" s="4">
        <v>-4.12381415838709</v>
      </c>
      <c r="N234" s="4">
        <v>0.0</v>
      </c>
      <c r="O234" s="4">
        <v>0.0</v>
      </c>
      <c r="P234" s="4">
        <v>0.0</v>
      </c>
      <c r="Q234" s="4">
        <v>251.316608618087</v>
      </c>
    </row>
    <row r="235">
      <c r="A235" s="4">
        <v>233.0</v>
      </c>
      <c r="B235" s="5">
        <v>44846.0</v>
      </c>
      <c r="C235" s="4">
        <v>255.265624987193</v>
      </c>
      <c r="D235" s="4">
        <v>209.552372465267</v>
      </c>
      <c r="E235" s="4">
        <v>294.51403847695</v>
      </c>
      <c r="F235" s="4">
        <v>255.265624987193</v>
      </c>
      <c r="G235" s="4">
        <v>255.265624987193</v>
      </c>
      <c r="H235" s="4">
        <v>-2.94942402897534</v>
      </c>
      <c r="I235" s="4">
        <v>-2.94942402897534</v>
      </c>
      <c r="J235" s="4">
        <v>-2.94942402897534</v>
      </c>
      <c r="K235" s="4">
        <v>-2.94942402897534</v>
      </c>
      <c r="L235" s="4">
        <v>-2.94942402897534</v>
      </c>
      <c r="M235" s="4">
        <v>-2.94942402897534</v>
      </c>
      <c r="N235" s="4">
        <v>0.0</v>
      </c>
      <c r="O235" s="4">
        <v>0.0</v>
      </c>
      <c r="P235" s="4">
        <v>0.0</v>
      </c>
      <c r="Q235" s="4">
        <v>252.316200958218</v>
      </c>
    </row>
    <row r="236">
      <c r="A236" s="4">
        <v>234.0</v>
      </c>
      <c r="B236" s="5">
        <v>44847.0</v>
      </c>
      <c r="C236" s="4">
        <v>255.090827197911</v>
      </c>
      <c r="D236" s="4">
        <v>206.029247195491</v>
      </c>
      <c r="E236" s="4">
        <v>287.254302691103</v>
      </c>
      <c r="F236" s="4">
        <v>255.090827197911</v>
      </c>
      <c r="G236" s="4">
        <v>255.090827197911</v>
      </c>
      <c r="H236" s="4">
        <v>-5.91743492813394</v>
      </c>
      <c r="I236" s="4">
        <v>-5.91743492813394</v>
      </c>
      <c r="J236" s="4">
        <v>-5.91743492813394</v>
      </c>
      <c r="K236" s="4">
        <v>-5.91743492813394</v>
      </c>
      <c r="L236" s="4">
        <v>-5.91743492813394</v>
      </c>
      <c r="M236" s="4">
        <v>-5.91743492813394</v>
      </c>
      <c r="N236" s="4">
        <v>0.0</v>
      </c>
      <c r="O236" s="4">
        <v>0.0</v>
      </c>
      <c r="P236" s="4">
        <v>0.0</v>
      </c>
      <c r="Q236" s="4">
        <v>249.173392269777</v>
      </c>
    </row>
    <row r="237">
      <c r="A237" s="4">
        <v>235.0</v>
      </c>
      <c r="B237" s="5">
        <v>44848.0</v>
      </c>
      <c r="C237" s="4">
        <v>254.91602940863</v>
      </c>
      <c r="D237" s="4">
        <v>205.215486629421</v>
      </c>
      <c r="E237" s="4">
        <v>288.016479349112</v>
      </c>
      <c r="F237" s="4">
        <v>254.91602940863</v>
      </c>
      <c r="G237" s="4">
        <v>254.91602940863</v>
      </c>
      <c r="H237" s="4">
        <v>-8.50134204286754</v>
      </c>
      <c r="I237" s="4">
        <v>-8.50134204286754</v>
      </c>
      <c r="J237" s="4">
        <v>-8.50134204286754</v>
      </c>
      <c r="K237" s="4">
        <v>-8.50134204286754</v>
      </c>
      <c r="L237" s="4">
        <v>-8.50134204286754</v>
      </c>
      <c r="M237" s="4">
        <v>-8.50134204286754</v>
      </c>
      <c r="N237" s="4">
        <v>0.0</v>
      </c>
      <c r="O237" s="4">
        <v>0.0</v>
      </c>
      <c r="P237" s="4">
        <v>0.0</v>
      </c>
      <c r="Q237" s="4">
        <v>246.414687365762</v>
      </c>
    </row>
    <row r="238">
      <c r="A238" s="4">
        <v>236.0</v>
      </c>
      <c r="B238" s="5">
        <v>44851.0</v>
      </c>
      <c r="C238" s="4">
        <v>254.391636040785</v>
      </c>
      <c r="D238" s="4">
        <v>210.73286111286</v>
      </c>
      <c r="E238" s="4">
        <v>291.847987252329</v>
      </c>
      <c r="F238" s="4">
        <v>254.391636040785</v>
      </c>
      <c r="G238" s="4">
        <v>254.391636040785</v>
      </c>
      <c r="H238" s="4">
        <v>-1.65154994859492</v>
      </c>
      <c r="I238" s="4">
        <v>-1.65154994859492</v>
      </c>
      <c r="J238" s="4">
        <v>-1.65154994859492</v>
      </c>
      <c r="K238" s="4">
        <v>-1.65154994859492</v>
      </c>
      <c r="L238" s="4">
        <v>-1.65154994859492</v>
      </c>
      <c r="M238" s="4">
        <v>-1.65154994859492</v>
      </c>
      <c r="N238" s="4">
        <v>0.0</v>
      </c>
      <c r="O238" s="4">
        <v>0.0</v>
      </c>
      <c r="P238" s="4">
        <v>0.0</v>
      </c>
      <c r="Q238" s="4">
        <v>252.74008609219</v>
      </c>
    </row>
    <row r="239">
      <c r="A239" s="4">
        <v>237.0</v>
      </c>
      <c r="B239" s="5">
        <v>44852.0</v>
      </c>
      <c r="C239" s="4">
        <v>254.216838251503</v>
      </c>
      <c r="D239" s="4">
        <v>208.127813288671</v>
      </c>
      <c r="E239" s="4">
        <v>290.077375093125</v>
      </c>
      <c r="F239" s="4">
        <v>254.216838251503</v>
      </c>
      <c r="G239" s="4">
        <v>254.216838251503</v>
      </c>
      <c r="H239" s="4">
        <v>-4.12381415838078</v>
      </c>
      <c r="I239" s="4">
        <v>-4.12381415838078</v>
      </c>
      <c r="J239" s="4">
        <v>-4.12381415838078</v>
      </c>
      <c r="K239" s="4">
        <v>-4.12381415838078</v>
      </c>
      <c r="L239" s="4">
        <v>-4.12381415838078</v>
      </c>
      <c r="M239" s="4">
        <v>-4.12381415838078</v>
      </c>
      <c r="N239" s="4">
        <v>0.0</v>
      </c>
      <c r="O239" s="4">
        <v>0.0</v>
      </c>
      <c r="P239" s="4">
        <v>0.0</v>
      </c>
      <c r="Q239" s="4">
        <v>250.093024093123</v>
      </c>
    </row>
    <row r="240">
      <c r="A240" s="4">
        <v>238.0</v>
      </c>
      <c r="B240" s="5">
        <v>44853.0</v>
      </c>
      <c r="C240" s="4">
        <v>254.042040462222</v>
      </c>
      <c r="D240" s="4">
        <v>210.808978358645</v>
      </c>
      <c r="E240" s="4">
        <v>292.62754185413</v>
      </c>
      <c r="F240" s="4">
        <v>254.042040462222</v>
      </c>
      <c r="G240" s="4">
        <v>254.042040462222</v>
      </c>
      <c r="H240" s="4">
        <v>-2.94942402898808</v>
      </c>
      <c r="I240" s="4">
        <v>-2.94942402898808</v>
      </c>
      <c r="J240" s="4">
        <v>-2.94942402898808</v>
      </c>
      <c r="K240" s="4">
        <v>-2.94942402898808</v>
      </c>
      <c r="L240" s="4">
        <v>-2.94942402898808</v>
      </c>
      <c r="M240" s="4">
        <v>-2.94942402898808</v>
      </c>
      <c r="N240" s="4">
        <v>0.0</v>
      </c>
      <c r="O240" s="4">
        <v>0.0</v>
      </c>
      <c r="P240" s="4">
        <v>0.0</v>
      </c>
      <c r="Q240" s="4">
        <v>251.092616433234</v>
      </c>
    </row>
    <row r="241">
      <c r="A241" s="4">
        <v>239.0</v>
      </c>
      <c r="B241" s="5">
        <v>44854.0</v>
      </c>
      <c r="C241" s="4">
        <v>253.86724267294</v>
      </c>
      <c r="D241" s="4">
        <v>205.994353143204</v>
      </c>
      <c r="E241" s="4">
        <v>287.721667474943</v>
      </c>
      <c r="F241" s="4">
        <v>253.86724267294</v>
      </c>
      <c r="G241" s="4">
        <v>253.86724267294</v>
      </c>
      <c r="H241" s="4">
        <v>-5.91743492814217</v>
      </c>
      <c r="I241" s="4">
        <v>-5.91743492814217</v>
      </c>
      <c r="J241" s="4">
        <v>-5.91743492814217</v>
      </c>
      <c r="K241" s="4">
        <v>-5.91743492814217</v>
      </c>
      <c r="L241" s="4">
        <v>-5.91743492814217</v>
      </c>
      <c r="M241" s="4">
        <v>-5.91743492814217</v>
      </c>
      <c r="N241" s="4">
        <v>0.0</v>
      </c>
      <c r="O241" s="4">
        <v>0.0</v>
      </c>
      <c r="P241" s="4">
        <v>0.0</v>
      </c>
      <c r="Q241" s="4">
        <v>247.949807744798</v>
      </c>
    </row>
    <row r="242">
      <c r="A242" s="4">
        <v>240.0</v>
      </c>
      <c r="B242" s="5">
        <v>44855.0</v>
      </c>
      <c r="C242" s="4">
        <v>253.692444883659</v>
      </c>
      <c r="D242" s="4">
        <v>203.48130009023</v>
      </c>
      <c r="E242" s="4">
        <v>283.369386801434</v>
      </c>
      <c r="F242" s="4">
        <v>253.692444883659</v>
      </c>
      <c r="G242" s="4">
        <v>253.692444883659</v>
      </c>
      <c r="H242" s="4">
        <v>-8.50134204285812</v>
      </c>
      <c r="I242" s="4">
        <v>-8.50134204285812</v>
      </c>
      <c r="J242" s="4">
        <v>-8.50134204285812</v>
      </c>
      <c r="K242" s="4">
        <v>-8.50134204285812</v>
      </c>
      <c r="L242" s="4">
        <v>-8.50134204285812</v>
      </c>
      <c r="M242" s="4">
        <v>-8.50134204285812</v>
      </c>
      <c r="N242" s="4">
        <v>0.0</v>
      </c>
      <c r="O242" s="4">
        <v>0.0</v>
      </c>
      <c r="P242" s="4">
        <v>0.0</v>
      </c>
      <c r="Q242" s="4">
        <v>245.191102840801</v>
      </c>
    </row>
    <row r="243">
      <c r="A243" s="4">
        <v>241.0</v>
      </c>
      <c r="B243" s="5">
        <v>44858.0</v>
      </c>
      <c r="C243" s="4">
        <v>253.168051515814</v>
      </c>
      <c r="D243" s="4">
        <v>210.490475561736</v>
      </c>
      <c r="E243" s="4">
        <v>293.128184525935</v>
      </c>
      <c r="F243" s="4">
        <v>253.168051515814</v>
      </c>
      <c r="G243" s="4">
        <v>253.168051515814</v>
      </c>
      <c r="H243" s="4">
        <v>-1.6515499486072</v>
      </c>
      <c r="I243" s="4">
        <v>-1.6515499486072</v>
      </c>
      <c r="J243" s="4">
        <v>-1.6515499486072</v>
      </c>
      <c r="K243" s="4">
        <v>-1.6515499486072</v>
      </c>
      <c r="L243" s="4">
        <v>-1.6515499486072</v>
      </c>
      <c r="M243" s="4">
        <v>-1.6515499486072</v>
      </c>
      <c r="N243" s="4">
        <v>0.0</v>
      </c>
      <c r="O243" s="4">
        <v>0.0</v>
      </c>
      <c r="P243" s="4">
        <v>0.0</v>
      </c>
      <c r="Q243" s="4">
        <v>251.516501567207</v>
      </c>
    </row>
    <row r="244">
      <c r="A244" s="4">
        <v>242.0</v>
      </c>
      <c r="B244" s="5">
        <v>44859.0</v>
      </c>
      <c r="C244" s="4">
        <v>252.993253726532</v>
      </c>
      <c r="D244" s="4">
        <v>204.679529600147</v>
      </c>
      <c r="E244" s="4">
        <v>292.281360640222</v>
      </c>
      <c r="F244" s="4">
        <v>252.993253726532</v>
      </c>
      <c r="G244" s="4">
        <v>252.993253726532</v>
      </c>
      <c r="H244" s="4">
        <v>-4.12381415838789</v>
      </c>
      <c r="I244" s="4">
        <v>-4.12381415838789</v>
      </c>
      <c r="J244" s="4">
        <v>-4.12381415838789</v>
      </c>
      <c r="K244" s="4">
        <v>-4.12381415838789</v>
      </c>
      <c r="L244" s="4">
        <v>-4.12381415838789</v>
      </c>
      <c r="M244" s="4">
        <v>-4.12381415838789</v>
      </c>
      <c r="N244" s="4">
        <v>0.0</v>
      </c>
      <c r="O244" s="4">
        <v>0.0</v>
      </c>
      <c r="P244" s="4">
        <v>0.0</v>
      </c>
      <c r="Q244" s="4">
        <v>248.869439568145</v>
      </c>
    </row>
    <row r="245">
      <c r="A245" s="4">
        <v>243.0</v>
      </c>
      <c r="B245" s="5">
        <v>44860.0</v>
      </c>
      <c r="C245" s="4">
        <v>252.818455937251</v>
      </c>
      <c r="D245" s="4">
        <v>209.135785011147</v>
      </c>
      <c r="E245" s="4">
        <v>291.37234404689</v>
      </c>
      <c r="F245" s="4">
        <v>252.818455937251</v>
      </c>
      <c r="G245" s="4">
        <v>252.818455937251</v>
      </c>
      <c r="H245" s="4">
        <v>-2.9494240289818</v>
      </c>
      <c r="I245" s="4">
        <v>-2.9494240289818</v>
      </c>
      <c r="J245" s="4">
        <v>-2.9494240289818</v>
      </c>
      <c r="K245" s="4">
        <v>-2.9494240289818</v>
      </c>
      <c r="L245" s="4">
        <v>-2.9494240289818</v>
      </c>
      <c r="M245" s="4">
        <v>-2.9494240289818</v>
      </c>
      <c r="N245" s="4">
        <v>0.0</v>
      </c>
      <c r="O245" s="4">
        <v>0.0</v>
      </c>
      <c r="P245" s="4">
        <v>0.0</v>
      </c>
      <c r="Q245" s="4">
        <v>249.869031908269</v>
      </c>
    </row>
    <row r="246">
      <c r="A246" s="4">
        <v>244.0</v>
      </c>
      <c r="B246" s="5">
        <v>44861.0</v>
      </c>
      <c r="C246" s="4">
        <v>252.643658147969</v>
      </c>
      <c r="D246" s="4">
        <v>205.517469460762</v>
      </c>
      <c r="E246" s="4">
        <v>291.085410599477</v>
      </c>
      <c r="F246" s="4">
        <v>252.643658147969</v>
      </c>
      <c r="G246" s="4">
        <v>252.643658147969</v>
      </c>
      <c r="H246" s="4">
        <v>-5.91743492811714</v>
      </c>
      <c r="I246" s="4">
        <v>-5.91743492811714</v>
      </c>
      <c r="J246" s="4">
        <v>-5.91743492811714</v>
      </c>
      <c r="K246" s="4">
        <v>-5.91743492811714</v>
      </c>
      <c r="L246" s="4">
        <v>-5.91743492811714</v>
      </c>
      <c r="M246" s="4">
        <v>-5.91743492811714</v>
      </c>
      <c r="N246" s="4">
        <v>0.0</v>
      </c>
      <c r="O246" s="4">
        <v>0.0</v>
      </c>
      <c r="P246" s="4">
        <v>0.0</v>
      </c>
      <c r="Q246" s="4">
        <v>246.726223219852</v>
      </c>
    </row>
    <row r="247">
      <c r="A247" s="4">
        <v>245.0</v>
      </c>
      <c r="B247" s="5">
        <v>44862.0</v>
      </c>
      <c r="C247" s="4">
        <v>252.468860358688</v>
      </c>
      <c r="D247" s="4">
        <v>199.814911915542</v>
      </c>
      <c r="E247" s="4">
        <v>287.916293024048</v>
      </c>
      <c r="F247" s="4">
        <v>252.468860358688</v>
      </c>
      <c r="G247" s="4">
        <v>252.468860358688</v>
      </c>
      <c r="H247" s="4">
        <v>-8.5013420428487</v>
      </c>
      <c r="I247" s="4">
        <v>-8.5013420428487</v>
      </c>
      <c r="J247" s="4">
        <v>-8.5013420428487</v>
      </c>
      <c r="K247" s="4">
        <v>-8.5013420428487</v>
      </c>
      <c r="L247" s="4">
        <v>-8.5013420428487</v>
      </c>
      <c r="M247" s="4">
        <v>-8.5013420428487</v>
      </c>
      <c r="N247" s="4">
        <v>0.0</v>
      </c>
      <c r="O247" s="4">
        <v>0.0</v>
      </c>
      <c r="P247" s="4">
        <v>0.0</v>
      </c>
      <c r="Q247" s="4">
        <v>243.967518315839</v>
      </c>
    </row>
    <row r="248">
      <c r="A248" s="4">
        <v>246.0</v>
      </c>
      <c r="B248" s="5">
        <v>44865.0</v>
      </c>
      <c r="C248" s="4">
        <v>251.944466990843</v>
      </c>
      <c r="D248" s="4">
        <v>209.754680817793</v>
      </c>
      <c r="E248" s="4">
        <v>291.648920914534</v>
      </c>
      <c r="F248" s="4">
        <v>251.944466990843</v>
      </c>
      <c r="G248" s="4">
        <v>251.944466990843</v>
      </c>
      <c r="H248" s="4">
        <v>-1.6515499486048</v>
      </c>
      <c r="I248" s="4">
        <v>-1.6515499486048</v>
      </c>
      <c r="J248" s="4">
        <v>-1.6515499486048</v>
      </c>
      <c r="K248" s="4">
        <v>-1.6515499486048</v>
      </c>
      <c r="L248" s="4">
        <v>-1.6515499486048</v>
      </c>
      <c r="M248" s="4">
        <v>-1.6515499486048</v>
      </c>
      <c r="N248" s="4">
        <v>0.0</v>
      </c>
      <c r="O248" s="4">
        <v>0.0</v>
      </c>
      <c r="P248" s="4">
        <v>0.0</v>
      </c>
      <c r="Q248" s="4">
        <v>250.292917042238</v>
      </c>
    </row>
    <row r="249">
      <c r="A249" s="4">
        <v>247.0</v>
      </c>
      <c r="B249" s="5">
        <v>44866.0</v>
      </c>
      <c r="C249" s="4">
        <v>251.769669201561</v>
      </c>
      <c r="D249" s="4">
        <v>205.823438571981</v>
      </c>
      <c r="E249" s="4">
        <v>287.84378676645</v>
      </c>
      <c r="F249" s="4">
        <v>251.769669201561</v>
      </c>
      <c r="G249" s="4">
        <v>251.769669201561</v>
      </c>
      <c r="H249" s="4">
        <v>-4.12381415838609</v>
      </c>
      <c r="I249" s="4">
        <v>-4.12381415838609</v>
      </c>
      <c r="J249" s="4">
        <v>-4.12381415838609</v>
      </c>
      <c r="K249" s="4">
        <v>-4.12381415838609</v>
      </c>
      <c r="L249" s="4">
        <v>-4.12381415838609</v>
      </c>
      <c r="M249" s="4">
        <v>-4.12381415838609</v>
      </c>
      <c r="N249" s="4">
        <v>0.0</v>
      </c>
      <c r="O249" s="4">
        <v>0.0</v>
      </c>
      <c r="P249" s="4">
        <v>0.0</v>
      </c>
      <c r="Q249" s="4">
        <v>247.645855043175</v>
      </c>
    </row>
    <row r="250">
      <c r="A250" s="4">
        <v>248.0</v>
      </c>
      <c r="B250" s="5">
        <v>44867.0</v>
      </c>
      <c r="C250" s="4">
        <v>251.59487141228</v>
      </c>
      <c r="D250" s="4">
        <v>207.087394536767</v>
      </c>
      <c r="E250" s="4">
        <v>290.224936512185</v>
      </c>
      <c r="F250" s="4">
        <v>251.59487141228</v>
      </c>
      <c r="G250" s="4">
        <v>251.59487141228</v>
      </c>
      <c r="H250" s="4">
        <v>-2.94942402897551</v>
      </c>
      <c r="I250" s="4">
        <v>-2.94942402897551</v>
      </c>
      <c r="J250" s="4">
        <v>-2.94942402897551</v>
      </c>
      <c r="K250" s="4">
        <v>-2.94942402897551</v>
      </c>
      <c r="L250" s="4">
        <v>-2.94942402897551</v>
      </c>
      <c r="M250" s="4">
        <v>-2.94942402897551</v>
      </c>
      <c r="N250" s="4">
        <v>0.0</v>
      </c>
      <c r="O250" s="4">
        <v>0.0</v>
      </c>
      <c r="P250" s="4">
        <v>0.0</v>
      </c>
      <c r="Q250" s="4">
        <v>248.645447383304</v>
      </c>
    </row>
    <row r="251">
      <c r="A251" s="4">
        <v>249.0</v>
      </c>
      <c r="B251" s="5">
        <v>44868.0</v>
      </c>
      <c r="C251" s="4">
        <v>251.420073622998</v>
      </c>
      <c r="D251" s="4">
        <v>204.156328522894</v>
      </c>
      <c r="E251" s="4">
        <v>283.200356132873</v>
      </c>
      <c r="F251" s="4">
        <v>251.420073622998</v>
      </c>
      <c r="G251" s="4">
        <v>251.420073622998</v>
      </c>
      <c r="H251" s="4">
        <v>-5.91743492812166</v>
      </c>
      <c r="I251" s="4">
        <v>-5.91743492812166</v>
      </c>
      <c r="J251" s="4">
        <v>-5.91743492812166</v>
      </c>
      <c r="K251" s="4">
        <v>-5.91743492812166</v>
      </c>
      <c r="L251" s="4">
        <v>-5.91743492812166</v>
      </c>
      <c r="M251" s="4">
        <v>-5.91743492812166</v>
      </c>
      <c r="N251" s="4">
        <v>0.0</v>
      </c>
      <c r="O251" s="4">
        <v>0.0</v>
      </c>
      <c r="P251" s="4">
        <v>0.0</v>
      </c>
      <c r="Q251" s="4">
        <v>245.502638694877</v>
      </c>
    </row>
    <row r="252">
      <c r="A252" s="4">
        <v>250.0</v>
      </c>
      <c r="B252" s="5">
        <v>44869.0</v>
      </c>
      <c r="C252" s="4">
        <v>251.245275833717</v>
      </c>
      <c r="D252" s="4">
        <v>200.573671009301</v>
      </c>
      <c r="E252" s="4">
        <v>286.160820533859</v>
      </c>
      <c r="F252" s="4">
        <v>251.245275833717</v>
      </c>
      <c r="G252" s="4">
        <v>251.245275833717</v>
      </c>
      <c r="H252" s="4">
        <v>-8.50134204283927</v>
      </c>
      <c r="I252" s="4">
        <v>-8.50134204283927</v>
      </c>
      <c r="J252" s="4">
        <v>-8.50134204283927</v>
      </c>
      <c r="K252" s="4">
        <v>-8.50134204283927</v>
      </c>
      <c r="L252" s="4">
        <v>-8.50134204283927</v>
      </c>
      <c r="M252" s="4">
        <v>-8.50134204283927</v>
      </c>
      <c r="N252" s="4">
        <v>0.0</v>
      </c>
      <c r="O252" s="4">
        <v>0.0</v>
      </c>
      <c r="P252" s="4">
        <v>0.0</v>
      </c>
      <c r="Q252" s="4">
        <v>242.743933790877</v>
      </c>
    </row>
    <row r="253">
      <c r="A253" s="4">
        <v>251.0</v>
      </c>
      <c r="B253" s="5">
        <v>44870.0</v>
      </c>
      <c r="C253" s="4">
        <v>251.070478044435</v>
      </c>
      <c r="D253" s="4">
        <v>221.884377532703</v>
      </c>
      <c r="E253" s="4">
        <v>306.7482523365</v>
      </c>
      <c r="F253" s="4">
        <v>251.070478044435</v>
      </c>
      <c r="G253" s="4">
        <v>251.070478044435</v>
      </c>
      <c r="H253" s="4">
        <v>11.5717788079497</v>
      </c>
      <c r="I253" s="4">
        <v>11.5717788079497</v>
      </c>
      <c r="J253" s="4">
        <v>11.5717788079497</v>
      </c>
      <c r="K253" s="4">
        <v>11.5717788079497</v>
      </c>
      <c r="L253" s="4">
        <v>11.5717788079497</v>
      </c>
      <c r="M253" s="4">
        <v>11.5717788079497</v>
      </c>
      <c r="N253" s="4">
        <v>0.0</v>
      </c>
      <c r="O253" s="4">
        <v>0.0</v>
      </c>
      <c r="P253" s="4">
        <v>0.0</v>
      </c>
      <c r="Q253" s="4">
        <v>262.642256852385</v>
      </c>
    </row>
    <row r="254">
      <c r="A254" s="4">
        <v>252.0</v>
      </c>
      <c r="B254" s="5">
        <v>44871.0</v>
      </c>
      <c r="C254" s="4">
        <v>250.895680255153</v>
      </c>
      <c r="D254" s="4">
        <v>219.821862351911</v>
      </c>
      <c r="E254" s="4">
        <v>305.130060420288</v>
      </c>
      <c r="F254" s="4">
        <v>250.895680255153</v>
      </c>
      <c r="G254" s="4">
        <v>250.895680255153</v>
      </c>
      <c r="H254" s="4">
        <v>11.5717862990027</v>
      </c>
      <c r="I254" s="4">
        <v>11.5717862990027</v>
      </c>
      <c r="J254" s="4">
        <v>11.5717862990027</v>
      </c>
      <c r="K254" s="4">
        <v>11.5717862990027</v>
      </c>
      <c r="L254" s="4">
        <v>11.5717862990027</v>
      </c>
      <c r="M254" s="4">
        <v>11.5717862990027</v>
      </c>
      <c r="N254" s="4">
        <v>0.0</v>
      </c>
      <c r="O254" s="4">
        <v>0.0</v>
      </c>
      <c r="P254" s="4">
        <v>0.0</v>
      </c>
      <c r="Q254" s="4">
        <v>262.467466554156</v>
      </c>
    </row>
    <row r="255">
      <c r="A255" s="4">
        <v>253.0</v>
      </c>
      <c r="B255" s="5">
        <v>44872.0</v>
      </c>
      <c r="C255" s="4">
        <v>250.720882465872</v>
      </c>
      <c r="D255" s="4">
        <v>207.713772770968</v>
      </c>
      <c r="E255" s="4">
        <v>289.417726235746</v>
      </c>
      <c r="F255" s="4">
        <v>250.720650978521</v>
      </c>
      <c r="G255" s="4">
        <v>250.721594355788</v>
      </c>
      <c r="H255" s="4">
        <v>-1.65154994856786</v>
      </c>
      <c r="I255" s="4">
        <v>-1.65154994856786</v>
      </c>
      <c r="J255" s="4">
        <v>-1.65154994856786</v>
      </c>
      <c r="K255" s="4">
        <v>-1.65154994856786</v>
      </c>
      <c r="L255" s="4">
        <v>-1.65154994856786</v>
      </c>
      <c r="M255" s="4">
        <v>-1.65154994856786</v>
      </c>
      <c r="N255" s="4">
        <v>0.0</v>
      </c>
      <c r="O255" s="4">
        <v>0.0</v>
      </c>
      <c r="P255" s="4">
        <v>0.0</v>
      </c>
      <c r="Q255" s="4">
        <v>249.069332517304</v>
      </c>
    </row>
    <row r="256">
      <c r="A256" s="4">
        <v>254.0</v>
      </c>
      <c r="B256" s="5">
        <v>44873.0</v>
      </c>
      <c r="C256" s="4">
        <v>250.54608467659</v>
      </c>
      <c r="D256" s="4">
        <v>204.261828815586</v>
      </c>
      <c r="E256" s="4">
        <v>285.514445064454</v>
      </c>
      <c r="F256" s="4">
        <v>250.541743383951</v>
      </c>
      <c r="G256" s="4">
        <v>250.552812156597</v>
      </c>
      <c r="H256" s="4">
        <v>-4.1238141583932</v>
      </c>
      <c r="I256" s="4">
        <v>-4.1238141583932</v>
      </c>
      <c r="J256" s="4">
        <v>-4.1238141583932</v>
      </c>
      <c r="K256" s="4">
        <v>-4.1238141583932</v>
      </c>
      <c r="L256" s="4">
        <v>-4.1238141583932</v>
      </c>
      <c r="M256" s="4">
        <v>-4.1238141583932</v>
      </c>
      <c r="N256" s="4">
        <v>0.0</v>
      </c>
      <c r="O256" s="4">
        <v>0.0</v>
      </c>
      <c r="P256" s="4">
        <v>0.0</v>
      </c>
      <c r="Q256" s="4">
        <v>246.422270518197</v>
      </c>
    </row>
    <row r="257">
      <c r="A257" s="4">
        <v>255.0</v>
      </c>
      <c r="B257" s="5">
        <v>44874.0</v>
      </c>
      <c r="C257" s="4">
        <v>250.371286887309</v>
      </c>
      <c r="D257" s="4">
        <v>206.460723265243</v>
      </c>
      <c r="E257" s="4">
        <v>286.220732340343</v>
      </c>
      <c r="F257" s="4">
        <v>250.35840915294</v>
      </c>
      <c r="G257" s="4">
        <v>250.387314956507</v>
      </c>
      <c r="H257" s="4">
        <v>-2.94942402897874</v>
      </c>
      <c r="I257" s="4">
        <v>-2.94942402897874</v>
      </c>
      <c r="J257" s="4">
        <v>-2.94942402897874</v>
      </c>
      <c r="K257" s="4">
        <v>-2.94942402897874</v>
      </c>
      <c r="L257" s="4">
        <v>-2.94942402897874</v>
      </c>
      <c r="M257" s="4">
        <v>-2.94942402897874</v>
      </c>
      <c r="N257" s="4">
        <v>0.0</v>
      </c>
      <c r="O257" s="4">
        <v>0.0</v>
      </c>
      <c r="P257" s="4">
        <v>0.0</v>
      </c>
      <c r="Q257" s="4">
        <v>247.42186285833</v>
      </c>
    </row>
    <row r="258">
      <c r="A258" s="4">
        <v>256.0</v>
      </c>
      <c r="B258" s="5">
        <v>44875.0</v>
      </c>
      <c r="C258" s="4">
        <v>250.196489098027</v>
      </c>
      <c r="D258" s="4">
        <v>201.892620117933</v>
      </c>
      <c r="E258" s="4">
        <v>287.590591819199</v>
      </c>
      <c r="F258" s="4">
        <v>250.174391744361</v>
      </c>
      <c r="G258" s="4">
        <v>250.222625455545</v>
      </c>
      <c r="H258" s="4">
        <v>-5.91743492812618</v>
      </c>
      <c r="I258" s="4">
        <v>-5.91743492812618</v>
      </c>
      <c r="J258" s="4">
        <v>-5.91743492812618</v>
      </c>
      <c r="K258" s="4">
        <v>-5.91743492812618</v>
      </c>
      <c r="L258" s="4">
        <v>-5.91743492812618</v>
      </c>
      <c r="M258" s="4">
        <v>-5.91743492812618</v>
      </c>
      <c r="N258" s="4">
        <v>0.0</v>
      </c>
      <c r="O258" s="4">
        <v>0.0</v>
      </c>
      <c r="P258" s="4">
        <v>0.0</v>
      </c>
      <c r="Q258" s="4">
        <v>244.279054169901</v>
      </c>
    </row>
    <row r="259">
      <c r="A259" s="4">
        <v>257.0</v>
      </c>
      <c r="B259" s="5">
        <v>44876.0</v>
      </c>
      <c r="C259" s="4">
        <v>250.021691308746</v>
      </c>
      <c r="D259" s="4">
        <v>198.714535517799</v>
      </c>
      <c r="E259" s="4">
        <v>284.917814347623</v>
      </c>
      <c r="F259" s="4">
        <v>249.988605571085</v>
      </c>
      <c r="G259" s="4">
        <v>250.060949903035</v>
      </c>
      <c r="H259" s="4">
        <v>-8.50134204283266</v>
      </c>
      <c r="I259" s="4">
        <v>-8.50134204283266</v>
      </c>
      <c r="J259" s="4">
        <v>-8.50134204283266</v>
      </c>
      <c r="K259" s="4">
        <v>-8.50134204283266</v>
      </c>
      <c r="L259" s="4">
        <v>-8.50134204283266</v>
      </c>
      <c r="M259" s="4">
        <v>-8.50134204283266</v>
      </c>
      <c r="N259" s="4">
        <v>0.0</v>
      </c>
      <c r="O259" s="4">
        <v>0.0</v>
      </c>
      <c r="P259" s="4">
        <v>0.0</v>
      </c>
      <c r="Q259" s="4">
        <v>241.520349265913</v>
      </c>
    </row>
    <row r="260">
      <c r="A260" s="4">
        <v>258.0</v>
      </c>
      <c r="B260" s="5">
        <v>44877.0</v>
      </c>
      <c r="C260" s="4">
        <v>249.846893519464</v>
      </c>
      <c r="D260" s="4">
        <v>221.699026218513</v>
      </c>
      <c r="E260" s="4">
        <v>302.957953247911</v>
      </c>
      <c r="F260" s="4">
        <v>249.804794419025</v>
      </c>
      <c r="G260" s="4">
        <v>249.9011749084</v>
      </c>
      <c r="H260" s="4">
        <v>11.5717788078996</v>
      </c>
      <c r="I260" s="4">
        <v>11.5717788078996</v>
      </c>
      <c r="J260" s="4">
        <v>11.5717788078996</v>
      </c>
      <c r="K260" s="4">
        <v>11.5717788078996</v>
      </c>
      <c r="L260" s="4">
        <v>11.5717788078996</v>
      </c>
      <c r="M260" s="4">
        <v>11.5717788078996</v>
      </c>
      <c r="N260" s="4">
        <v>0.0</v>
      </c>
      <c r="O260" s="4">
        <v>0.0</v>
      </c>
      <c r="P260" s="4">
        <v>0.0</v>
      </c>
      <c r="Q260" s="4">
        <v>261.418672327364</v>
      </c>
    </row>
    <row r="261">
      <c r="A261" s="4">
        <v>259.0</v>
      </c>
      <c r="B261" s="5">
        <v>44878.0</v>
      </c>
      <c r="C261" s="4">
        <v>249.672095730182</v>
      </c>
      <c r="D261" s="4">
        <v>218.741798734812</v>
      </c>
      <c r="E261" s="4">
        <v>303.068179581732</v>
      </c>
      <c r="F261" s="4">
        <v>249.618487593965</v>
      </c>
      <c r="G261" s="4">
        <v>249.743594189802</v>
      </c>
      <c r="H261" s="4">
        <v>11.5717862989853</v>
      </c>
      <c r="I261" s="4">
        <v>11.5717862989853</v>
      </c>
      <c r="J261" s="4">
        <v>11.5717862989853</v>
      </c>
      <c r="K261" s="4">
        <v>11.5717862989853</v>
      </c>
      <c r="L261" s="4">
        <v>11.5717862989853</v>
      </c>
      <c r="M261" s="4">
        <v>11.5717862989853</v>
      </c>
      <c r="N261" s="4">
        <v>0.0</v>
      </c>
      <c r="O261" s="4">
        <v>0.0</v>
      </c>
      <c r="P261" s="4">
        <v>0.0</v>
      </c>
      <c r="Q261" s="4">
        <v>261.243882029168</v>
      </c>
    </row>
    <row r="262">
      <c r="A262" s="4">
        <v>260.0</v>
      </c>
      <c r="B262" s="5">
        <v>44879.0</v>
      </c>
      <c r="C262" s="4">
        <v>249.497297940901</v>
      </c>
      <c r="D262" s="4">
        <v>205.77264161991</v>
      </c>
      <c r="E262" s="4">
        <v>289.552188671121</v>
      </c>
      <c r="F262" s="4">
        <v>249.431511350621</v>
      </c>
      <c r="G262" s="4">
        <v>249.585348592927</v>
      </c>
      <c r="H262" s="4">
        <v>-1.65154994858014</v>
      </c>
      <c r="I262" s="4">
        <v>-1.65154994858014</v>
      </c>
      <c r="J262" s="4">
        <v>-1.65154994858014</v>
      </c>
      <c r="K262" s="4">
        <v>-1.65154994858014</v>
      </c>
      <c r="L262" s="4">
        <v>-1.65154994858014</v>
      </c>
      <c r="M262" s="4">
        <v>-1.65154994858014</v>
      </c>
      <c r="N262" s="4">
        <v>0.0</v>
      </c>
      <c r="O262" s="4">
        <v>0.0</v>
      </c>
      <c r="P262" s="4">
        <v>0.0</v>
      </c>
      <c r="Q262" s="4">
        <v>247.845747992321</v>
      </c>
    </row>
    <row r="263">
      <c r="A263" s="4">
        <v>261.0</v>
      </c>
      <c r="B263" s="5">
        <v>44880.0</v>
      </c>
      <c r="C263" s="4">
        <v>249.322500151619</v>
      </c>
      <c r="D263" s="4">
        <v>202.180695853257</v>
      </c>
      <c r="E263" s="4">
        <v>286.850169203361</v>
      </c>
      <c r="F263" s="4">
        <v>249.23761365496</v>
      </c>
      <c r="G263" s="4">
        <v>249.42851952033</v>
      </c>
      <c r="H263" s="4">
        <v>-4.12381415838689</v>
      </c>
      <c r="I263" s="4">
        <v>-4.12381415838689</v>
      </c>
      <c r="J263" s="4">
        <v>-4.12381415838689</v>
      </c>
      <c r="K263" s="4">
        <v>-4.12381415838689</v>
      </c>
      <c r="L263" s="4">
        <v>-4.12381415838689</v>
      </c>
      <c r="M263" s="4">
        <v>-4.12381415838689</v>
      </c>
      <c r="N263" s="4">
        <v>0.0</v>
      </c>
      <c r="O263" s="4">
        <v>0.0</v>
      </c>
      <c r="P263" s="4">
        <v>0.0</v>
      </c>
      <c r="Q263" s="4">
        <v>245.198685993232</v>
      </c>
    </row>
    <row r="264">
      <c r="A264" s="4">
        <v>262.0</v>
      </c>
      <c r="B264" s="5">
        <v>44881.0</v>
      </c>
      <c r="C264" s="4">
        <v>249.147702362338</v>
      </c>
      <c r="D264" s="4">
        <v>203.133074635106</v>
      </c>
      <c r="E264" s="4">
        <v>288.761758587634</v>
      </c>
      <c r="F264" s="4">
        <v>249.043614159427</v>
      </c>
      <c r="G264" s="4">
        <v>249.276332407763</v>
      </c>
      <c r="H264" s="4">
        <v>-2.94942402898197</v>
      </c>
      <c r="I264" s="4">
        <v>-2.94942402898197</v>
      </c>
      <c r="J264" s="4">
        <v>-2.94942402898197</v>
      </c>
      <c r="K264" s="4">
        <v>-2.94942402898197</v>
      </c>
      <c r="L264" s="4">
        <v>-2.94942402898197</v>
      </c>
      <c r="M264" s="4">
        <v>-2.94942402898197</v>
      </c>
      <c r="N264" s="4">
        <v>0.0</v>
      </c>
      <c r="O264" s="4">
        <v>0.0</v>
      </c>
      <c r="P264" s="4">
        <v>0.0</v>
      </c>
      <c r="Q264" s="4">
        <v>246.198278333356</v>
      </c>
    </row>
    <row r="265">
      <c r="A265" s="4">
        <v>263.0</v>
      </c>
      <c r="B265" s="5">
        <v>44882.0</v>
      </c>
      <c r="C265" s="4">
        <v>248.972904573056</v>
      </c>
      <c r="D265" s="4">
        <v>202.965322169919</v>
      </c>
      <c r="E265" s="4">
        <v>285.286137193537</v>
      </c>
      <c r="F265" s="4">
        <v>248.84641308365</v>
      </c>
      <c r="G265" s="4">
        <v>249.123362119489</v>
      </c>
      <c r="H265" s="4">
        <v>-5.91743492813442</v>
      </c>
      <c r="I265" s="4">
        <v>-5.91743492813442</v>
      </c>
      <c r="J265" s="4">
        <v>-5.91743492813442</v>
      </c>
      <c r="K265" s="4">
        <v>-5.91743492813442</v>
      </c>
      <c r="L265" s="4">
        <v>-5.91743492813442</v>
      </c>
      <c r="M265" s="4">
        <v>-5.91743492813442</v>
      </c>
      <c r="N265" s="4">
        <v>0.0</v>
      </c>
      <c r="O265" s="4">
        <v>0.0</v>
      </c>
      <c r="P265" s="4">
        <v>0.0</v>
      </c>
      <c r="Q265" s="4">
        <v>243.055469644922</v>
      </c>
    </row>
    <row r="266">
      <c r="A266" s="4">
        <v>264.0</v>
      </c>
      <c r="B266" s="5">
        <v>44883.0</v>
      </c>
      <c r="C266" s="4">
        <v>248.798106783775</v>
      </c>
      <c r="D266" s="4">
        <v>200.633992016367</v>
      </c>
      <c r="E266" s="4">
        <v>283.426502726039</v>
      </c>
      <c r="F266" s="4">
        <v>248.646730258165</v>
      </c>
      <c r="G266" s="4">
        <v>248.97600351338</v>
      </c>
      <c r="H266" s="4">
        <v>-8.5013420428688</v>
      </c>
      <c r="I266" s="4">
        <v>-8.5013420428688</v>
      </c>
      <c r="J266" s="4">
        <v>-8.5013420428688</v>
      </c>
      <c r="K266" s="4">
        <v>-8.5013420428688</v>
      </c>
      <c r="L266" s="4">
        <v>-8.5013420428688</v>
      </c>
      <c r="M266" s="4">
        <v>-8.5013420428688</v>
      </c>
      <c r="N266" s="4">
        <v>0.0</v>
      </c>
      <c r="O266" s="4">
        <v>0.0</v>
      </c>
      <c r="P266" s="4">
        <v>0.0</v>
      </c>
      <c r="Q266" s="4">
        <v>240.296764740906</v>
      </c>
    </row>
    <row r="267">
      <c r="A267" s="4">
        <v>265.0</v>
      </c>
      <c r="B267" s="5">
        <v>44884.0</v>
      </c>
      <c r="C267" s="4">
        <v>248.623308994493</v>
      </c>
      <c r="D267" s="4">
        <v>218.10707306774</v>
      </c>
      <c r="E267" s="4">
        <v>301.253980614574</v>
      </c>
      <c r="F267" s="4">
        <v>248.450843398894</v>
      </c>
      <c r="G267" s="4">
        <v>248.823713490808</v>
      </c>
      <c r="H267" s="4">
        <v>11.571778807917</v>
      </c>
      <c r="I267" s="4">
        <v>11.571778807917</v>
      </c>
      <c r="J267" s="4">
        <v>11.571778807917</v>
      </c>
      <c r="K267" s="4">
        <v>11.571778807917</v>
      </c>
      <c r="L267" s="4">
        <v>11.571778807917</v>
      </c>
      <c r="M267" s="4">
        <v>11.571778807917</v>
      </c>
      <c r="N267" s="4">
        <v>0.0</v>
      </c>
      <c r="O267" s="4">
        <v>0.0</v>
      </c>
      <c r="P267" s="4">
        <v>0.0</v>
      </c>
      <c r="Q267" s="4">
        <v>260.19508780241</v>
      </c>
    </row>
    <row r="268">
      <c r="A268" s="4">
        <v>266.0</v>
      </c>
      <c r="B268" s="5">
        <v>44885.0</v>
      </c>
      <c r="C268" s="4">
        <v>248.448511205211</v>
      </c>
      <c r="D268" s="4">
        <v>219.009443116604</v>
      </c>
      <c r="E268" s="4">
        <v>299.54454144211</v>
      </c>
      <c r="F268" s="4">
        <v>248.251585969082</v>
      </c>
      <c r="G268" s="4">
        <v>248.670694041044</v>
      </c>
      <c r="H268" s="4">
        <v>11.5717862989939</v>
      </c>
      <c r="I268" s="4">
        <v>11.5717862989939</v>
      </c>
      <c r="J268" s="4">
        <v>11.5717862989939</v>
      </c>
      <c r="K268" s="4">
        <v>11.5717862989939</v>
      </c>
      <c r="L268" s="4">
        <v>11.5717862989939</v>
      </c>
      <c r="M268" s="4">
        <v>11.5717862989939</v>
      </c>
      <c r="N268" s="4">
        <v>0.0</v>
      </c>
      <c r="O268" s="4">
        <v>0.0</v>
      </c>
      <c r="P268" s="4">
        <v>0.0</v>
      </c>
      <c r="Q268" s="4">
        <v>260.020297504205</v>
      </c>
    </row>
    <row r="269">
      <c r="A269" s="4">
        <v>267.0</v>
      </c>
      <c r="B269" s="5">
        <v>44886.0</v>
      </c>
      <c r="C269" s="4">
        <v>248.27371341593</v>
      </c>
      <c r="D269" s="4">
        <v>206.839133281353</v>
      </c>
      <c r="E269" s="4">
        <v>289.569814147438</v>
      </c>
      <c r="F269" s="4">
        <v>248.050583975424</v>
      </c>
      <c r="G269" s="4">
        <v>248.517705416075</v>
      </c>
      <c r="H269" s="4">
        <v>-1.65154994859241</v>
      </c>
      <c r="I269" s="4">
        <v>-1.65154994859241</v>
      </c>
      <c r="J269" s="4">
        <v>-1.65154994859241</v>
      </c>
      <c r="K269" s="4">
        <v>-1.65154994859241</v>
      </c>
      <c r="L269" s="4">
        <v>-1.65154994859241</v>
      </c>
      <c r="M269" s="4">
        <v>-1.65154994859241</v>
      </c>
      <c r="N269" s="4">
        <v>0.0</v>
      </c>
      <c r="O269" s="4">
        <v>0.0</v>
      </c>
      <c r="P269" s="4">
        <v>0.0</v>
      </c>
      <c r="Q269" s="4">
        <v>246.622163467337</v>
      </c>
    </row>
    <row r="270">
      <c r="A270" s="4">
        <v>268.0</v>
      </c>
      <c r="B270" s="5">
        <v>44887.0</v>
      </c>
      <c r="C270" s="4">
        <v>248.098915626648</v>
      </c>
      <c r="D270" s="4">
        <v>203.291316816917</v>
      </c>
      <c r="E270" s="4">
        <v>284.695387883564</v>
      </c>
      <c r="F270" s="4">
        <v>247.853167619865</v>
      </c>
      <c r="G270" s="4">
        <v>248.362367260631</v>
      </c>
      <c r="H270" s="4">
        <v>-4.12381415838057</v>
      </c>
      <c r="I270" s="4">
        <v>-4.12381415838057</v>
      </c>
      <c r="J270" s="4">
        <v>-4.12381415838057</v>
      </c>
      <c r="K270" s="4">
        <v>-4.12381415838057</v>
      </c>
      <c r="L270" s="4">
        <v>-4.12381415838057</v>
      </c>
      <c r="M270" s="4">
        <v>-4.12381415838057</v>
      </c>
      <c r="N270" s="4">
        <v>0.0</v>
      </c>
      <c r="O270" s="4">
        <v>0.0</v>
      </c>
      <c r="P270" s="4">
        <v>0.0</v>
      </c>
      <c r="Q270" s="4">
        <v>243.975101468268</v>
      </c>
    </row>
    <row r="271">
      <c r="A271" s="4">
        <v>269.0</v>
      </c>
      <c r="B271" s="5">
        <v>44888.0</v>
      </c>
      <c r="C271" s="4">
        <v>247.924117837367</v>
      </c>
      <c r="D271" s="4">
        <v>207.054776677883</v>
      </c>
      <c r="E271" s="4">
        <v>289.254723128888</v>
      </c>
      <c r="F271" s="4">
        <v>247.662348500848</v>
      </c>
      <c r="G271" s="4">
        <v>248.208370741732</v>
      </c>
      <c r="H271" s="4">
        <v>-2.94942402897934</v>
      </c>
      <c r="I271" s="4">
        <v>-2.94942402897934</v>
      </c>
      <c r="J271" s="4">
        <v>-2.94942402897934</v>
      </c>
      <c r="K271" s="4">
        <v>-2.94942402897934</v>
      </c>
      <c r="L271" s="4">
        <v>-2.94942402897934</v>
      </c>
      <c r="M271" s="4">
        <v>-2.94942402897934</v>
      </c>
      <c r="N271" s="4">
        <v>0.0</v>
      </c>
      <c r="O271" s="4">
        <v>0.0</v>
      </c>
      <c r="P271" s="4">
        <v>0.0</v>
      </c>
      <c r="Q271" s="4">
        <v>244.974693808387</v>
      </c>
    </row>
    <row r="272">
      <c r="A272" s="4">
        <v>270.0</v>
      </c>
      <c r="B272" s="5">
        <v>44889.0</v>
      </c>
      <c r="C272" s="4">
        <v>247.749320048085</v>
      </c>
      <c r="D272" s="4">
        <v>201.429156602119</v>
      </c>
      <c r="E272" s="4">
        <v>283.601108082398</v>
      </c>
      <c r="F272" s="4">
        <v>247.458720983119</v>
      </c>
      <c r="G272" s="4">
        <v>248.053686094025</v>
      </c>
      <c r="H272" s="4">
        <v>-5.91743492814265</v>
      </c>
      <c r="I272" s="4">
        <v>-5.91743492814265</v>
      </c>
      <c r="J272" s="4">
        <v>-5.91743492814265</v>
      </c>
      <c r="K272" s="4">
        <v>-5.91743492814265</v>
      </c>
      <c r="L272" s="4">
        <v>-5.91743492814265</v>
      </c>
      <c r="M272" s="4">
        <v>-5.91743492814265</v>
      </c>
      <c r="N272" s="4">
        <v>0.0</v>
      </c>
      <c r="O272" s="4">
        <v>0.0</v>
      </c>
      <c r="P272" s="4">
        <v>0.0</v>
      </c>
      <c r="Q272" s="4">
        <v>241.831885119942</v>
      </c>
    </row>
    <row r="273">
      <c r="A273" s="4">
        <v>271.0</v>
      </c>
      <c r="B273" s="5">
        <v>44890.0</v>
      </c>
      <c r="C273" s="4">
        <v>247.574522258804</v>
      </c>
      <c r="D273" s="4">
        <v>198.602232449826</v>
      </c>
      <c r="E273" s="4">
        <v>283.742278805693</v>
      </c>
      <c r="F273" s="4">
        <v>247.251358625175</v>
      </c>
      <c r="G273" s="4">
        <v>247.909604331309</v>
      </c>
      <c r="H273" s="4">
        <v>-8.50134204286219</v>
      </c>
      <c r="I273" s="4">
        <v>-8.50134204286219</v>
      </c>
      <c r="J273" s="4">
        <v>-8.50134204286219</v>
      </c>
      <c r="K273" s="4">
        <v>-8.50134204286219</v>
      </c>
      <c r="L273" s="4">
        <v>-8.50134204286219</v>
      </c>
      <c r="M273" s="4">
        <v>-8.50134204286219</v>
      </c>
      <c r="N273" s="4">
        <v>0.0</v>
      </c>
      <c r="O273" s="4">
        <v>0.0</v>
      </c>
      <c r="P273" s="4">
        <v>0.0</v>
      </c>
      <c r="Q273" s="4">
        <v>239.073180215941</v>
      </c>
    </row>
    <row r="274">
      <c r="A274" s="4">
        <v>272.0</v>
      </c>
      <c r="B274" s="5">
        <v>44891.0</v>
      </c>
      <c r="C274" s="4">
        <v>247.399724469522</v>
      </c>
      <c r="D274" s="4">
        <v>215.616233213411</v>
      </c>
      <c r="E274" s="4">
        <v>297.592516267187</v>
      </c>
      <c r="F274" s="4">
        <v>247.053329762453</v>
      </c>
      <c r="G274" s="4">
        <v>247.762708592776</v>
      </c>
      <c r="H274" s="4">
        <v>11.5717788079257</v>
      </c>
      <c r="I274" s="4">
        <v>11.5717788079257</v>
      </c>
      <c r="J274" s="4">
        <v>11.5717788079257</v>
      </c>
      <c r="K274" s="4">
        <v>11.5717788079257</v>
      </c>
      <c r="L274" s="4">
        <v>11.5717788079257</v>
      </c>
      <c r="M274" s="4">
        <v>11.5717788079257</v>
      </c>
      <c r="N274" s="4">
        <v>0.0</v>
      </c>
      <c r="O274" s="4">
        <v>0.0</v>
      </c>
      <c r="P274" s="4">
        <v>0.0</v>
      </c>
      <c r="Q274" s="4">
        <v>258.971503277448</v>
      </c>
    </row>
    <row r="275">
      <c r="A275" s="4">
        <v>273.0</v>
      </c>
      <c r="B275" s="5">
        <v>44892.0</v>
      </c>
      <c r="C275" s="4">
        <v>247.22492668024</v>
      </c>
      <c r="D275" s="4">
        <v>218.792173340027</v>
      </c>
      <c r="E275" s="4">
        <v>299.730276629944</v>
      </c>
      <c r="F275" s="4">
        <v>246.854749757159</v>
      </c>
      <c r="G275" s="4">
        <v>247.618025477813</v>
      </c>
      <c r="H275" s="4">
        <v>11.5717862989765</v>
      </c>
      <c r="I275" s="4">
        <v>11.5717862989765</v>
      </c>
      <c r="J275" s="4">
        <v>11.5717862989765</v>
      </c>
      <c r="K275" s="4">
        <v>11.5717862989765</v>
      </c>
      <c r="L275" s="4">
        <v>11.5717862989765</v>
      </c>
      <c r="M275" s="4">
        <v>11.5717862989765</v>
      </c>
      <c r="N275" s="4">
        <v>0.0</v>
      </c>
      <c r="O275" s="4">
        <v>0.0</v>
      </c>
      <c r="P275" s="4">
        <v>0.0</v>
      </c>
      <c r="Q275" s="4">
        <v>258.796712979217</v>
      </c>
    </row>
    <row r="276">
      <c r="A276" s="4">
        <v>274.0</v>
      </c>
      <c r="B276" s="5">
        <v>44893.0</v>
      </c>
      <c r="C276" s="4">
        <v>247.050128890959</v>
      </c>
      <c r="D276" s="4">
        <v>205.250742913517</v>
      </c>
      <c r="E276" s="4">
        <v>285.672605377964</v>
      </c>
      <c r="F276" s="4">
        <v>246.650273375194</v>
      </c>
      <c r="G276" s="4">
        <v>247.477179601632</v>
      </c>
      <c r="H276" s="4">
        <v>-1.65154994854079</v>
      </c>
      <c r="I276" s="4">
        <v>-1.65154994854079</v>
      </c>
      <c r="J276" s="4">
        <v>-1.65154994854079</v>
      </c>
      <c r="K276" s="4">
        <v>-1.65154994854079</v>
      </c>
      <c r="L276" s="4">
        <v>-1.65154994854079</v>
      </c>
      <c r="M276" s="4">
        <v>-1.65154994854079</v>
      </c>
      <c r="N276" s="4">
        <v>0.0</v>
      </c>
      <c r="O276" s="4">
        <v>0.0</v>
      </c>
      <c r="P276" s="4">
        <v>0.0</v>
      </c>
      <c r="Q276" s="4">
        <v>245.398578942418</v>
      </c>
    </row>
    <row r="277">
      <c r="A277" s="4">
        <v>275.0</v>
      </c>
      <c r="B277" s="5">
        <v>44894.0</v>
      </c>
      <c r="C277" s="4">
        <v>246.875331101677</v>
      </c>
      <c r="D277" s="4">
        <v>201.359629855689</v>
      </c>
      <c r="E277" s="4">
        <v>282.367852591811</v>
      </c>
      <c r="F277" s="4">
        <v>246.448960623912</v>
      </c>
      <c r="G277" s="4">
        <v>247.326979964349</v>
      </c>
      <c r="H277" s="4">
        <v>-4.12381415837426</v>
      </c>
      <c r="I277" s="4">
        <v>-4.12381415837426</v>
      </c>
      <c r="J277" s="4">
        <v>-4.12381415837426</v>
      </c>
      <c r="K277" s="4">
        <v>-4.12381415837426</v>
      </c>
      <c r="L277" s="4">
        <v>-4.12381415837426</v>
      </c>
      <c r="M277" s="4">
        <v>-4.12381415837426</v>
      </c>
      <c r="N277" s="4">
        <v>0.0</v>
      </c>
      <c r="O277" s="4">
        <v>0.0</v>
      </c>
      <c r="P277" s="4">
        <v>0.0</v>
      </c>
      <c r="Q277" s="4">
        <v>242.751516943303</v>
      </c>
    </row>
    <row r="278">
      <c r="A278" s="4">
        <v>276.0</v>
      </c>
      <c r="B278" s="5">
        <v>44895.0</v>
      </c>
      <c r="C278" s="4">
        <v>246.700533312396</v>
      </c>
      <c r="D278" s="4">
        <v>203.025455451357</v>
      </c>
      <c r="E278" s="4">
        <v>287.960691835284</v>
      </c>
      <c r="F278" s="4">
        <v>246.247896437767</v>
      </c>
      <c r="G278" s="4">
        <v>247.178033860236</v>
      </c>
      <c r="H278" s="4">
        <v>-2.94942402897306</v>
      </c>
      <c r="I278" s="4">
        <v>-2.94942402897306</v>
      </c>
      <c r="J278" s="4">
        <v>-2.94942402897306</v>
      </c>
      <c r="K278" s="4">
        <v>-2.94942402897306</v>
      </c>
      <c r="L278" s="4">
        <v>-2.94942402897306</v>
      </c>
      <c r="M278" s="4">
        <v>-2.94942402897306</v>
      </c>
      <c r="N278" s="4">
        <v>0.0</v>
      </c>
      <c r="O278" s="4">
        <v>0.0</v>
      </c>
      <c r="P278" s="4">
        <v>0.0</v>
      </c>
      <c r="Q278" s="4">
        <v>243.751109283423</v>
      </c>
    </row>
    <row r="279">
      <c r="A279" s="4">
        <v>277.0</v>
      </c>
      <c r="B279" s="5">
        <v>44896.0</v>
      </c>
      <c r="C279" s="4">
        <v>246.525735523114</v>
      </c>
      <c r="D279" s="4">
        <v>198.890618110738</v>
      </c>
      <c r="E279" s="4">
        <v>285.565772368039</v>
      </c>
      <c r="F279" s="4">
        <v>246.039906511913</v>
      </c>
      <c r="G279" s="4">
        <v>247.029020142194</v>
      </c>
      <c r="H279" s="4">
        <v>-5.91743492814345</v>
      </c>
      <c r="I279" s="4">
        <v>-5.91743492814345</v>
      </c>
      <c r="J279" s="4">
        <v>-5.91743492814345</v>
      </c>
      <c r="K279" s="4">
        <v>-5.91743492814345</v>
      </c>
      <c r="L279" s="4">
        <v>-5.91743492814345</v>
      </c>
      <c r="M279" s="4">
        <v>-5.91743492814345</v>
      </c>
      <c r="N279" s="4">
        <v>0.0</v>
      </c>
      <c r="O279" s="4">
        <v>0.0</v>
      </c>
      <c r="P279" s="4">
        <v>0.0</v>
      </c>
      <c r="Q279" s="4">
        <v>240.608300594971</v>
      </c>
    </row>
    <row r="280">
      <c r="A280" s="4">
        <v>278.0</v>
      </c>
      <c r="B280" s="5">
        <v>44897.0</v>
      </c>
      <c r="C280" s="4">
        <v>246.350937733833</v>
      </c>
      <c r="D280" s="4">
        <v>197.156028764089</v>
      </c>
      <c r="E280" s="4">
        <v>282.060994473436</v>
      </c>
      <c r="F280" s="4">
        <v>245.829157074165</v>
      </c>
      <c r="G280" s="4">
        <v>246.876326535337</v>
      </c>
      <c r="H280" s="4">
        <v>-8.50134204285276</v>
      </c>
      <c r="I280" s="4">
        <v>-8.50134204285276</v>
      </c>
      <c r="J280" s="4">
        <v>-8.50134204285276</v>
      </c>
      <c r="K280" s="4">
        <v>-8.50134204285276</v>
      </c>
      <c r="L280" s="4">
        <v>-8.50134204285276</v>
      </c>
      <c r="M280" s="4">
        <v>-8.50134204285276</v>
      </c>
      <c r="N280" s="4">
        <v>0.0</v>
      </c>
      <c r="O280" s="4">
        <v>0.0</v>
      </c>
      <c r="P280" s="4">
        <v>0.0</v>
      </c>
      <c r="Q280" s="4">
        <v>237.84959569098</v>
      </c>
    </row>
    <row r="281">
      <c r="A281" s="4">
        <v>279.0</v>
      </c>
      <c r="B281" s="5">
        <v>44898.0</v>
      </c>
      <c r="C281" s="4">
        <v>246.176139944551</v>
      </c>
      <c r="D281" s="4">
        <v>214.34865387856</v>
      </c>
      <c r="E281" s="4">
        <v>298.495463366918</v>
      </c>
      <c r="F281" s="4">
        <v>245.618890319499</v>
      </c>
      <c r="G281" s="4">
        <v>246.726601800236</v>
      </c>
      <c r="H281" s="4">
        <v>11.5717788079344</v>
      </c>
      <c r="I281" s="4">
        <v>11.5717788079344</v>
      </c>
      <c r="J281" s="4">
        <v>11.5717788079344</v>
      </c>
      <c r="K281" s="4">
        <v>11.5717788079344</v>
      </c>
      <c r="L281" s="4">
        <v>11.5717788079344</v>
      </c>
      <c r="M281" s="4">
        <v>11.5717788079344</v>
      </c>
      <c r="N281" s="4">
        <v>0.0</v>
      </c>
      <c r="O281" s="4">
        <v>0.0</v>
      </c>
      <c r="P281" s="4">
        <v>0.0</v>
      </c>
      <c r="Q281" s="4">
        <v>257.747918752485</v>
      </c>
    </row>
    <row r="282">
      <c r="A282" s="4">
        <v>280.0</v>
      </c>
      <c r="B282" s="5">
        <v>44899.0</v>
      </c>
      <c r="C282" s="4">
        <v>246.001342155269</v>
      </c>
      <c r="D282" s="4">
        <v>218.950678901713</v>
      </c>
      <c r="E282" s="4">
        <v>298.703734322819</v>
      </c>
      <c r="F282" s="4">
        <v>245.409243407752</v>
      </c>
      <c r="G282" s="4">
        <v>246.578368469898</v>
      </c>
      <c r="H282" s="4">
        <v>11.5717862990127</v>
      </c>
      <c r="I282" s="4">
        <v>11.5717862990127</v>
      </c>
      <c r="J282" s="4">
        <v>11.5717862990127</v>
      </c>
      <c r="K282" s="4">
        <v>11.5717862990127</v>
      </c>
      <c r="L282" s="4">
        <v>11.5717862990127</v>
      </c>
      <c r="M282" s="4">
        <v>11.5717862990127</v>
      </c>
      <c r="N282" s="4">
        <v>0.0</v>
      </c>
      <c r="O282" s="4">
        <v>0.0</v>
      </c>
      <c r="P282" s="4">
        <v>0.0</v>
      </c>
      <c r="Q282" s="4">
        <v>257.573128454282</v>
      </c>
    </row>
  </sheetData>
  <drawing r:id="rId1"/>
</worksheet>
</file>