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ari\Documents\SENA\tercer trimestre\proyecto\"/>
    </mc:Choice>
  </mc:AlternateContent>
  <xr:revisionPtr revIDLastSave="0" documentId="8_{4E52AA36-F352-42F0-98F6-3F34BDDD0BBF}" xr6:coauthVersionLast="47" xr6:coauthVersionMax="47" xr10:uidLastSave="{00000000-0000-0000-0000-000000000000}"/>
  <bookViews>
    <workbookView xWindow="-120" yWindow="-120" windowWidth="20730" windowHeight="11040" xr2:uid="{182DE61E-E77A-4177-B685-3ECCB7F864A8}"/>
  </bookViews>
  <sheets>
    <sheet name="Consolidado" sheetId="1" r:id="rId1"/>
    <sheet name="Evaluación Financiera" sheetId="3" r:id="rId2"/>
    <sheet name="Hoja de Caracteristic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" i="1" l="1"/>
  <c r="N17" i="1"/>
  <c r="L17" i="1"/>
  <c r="J17" i="1"/>
  <c r="H17" i="1"/>
  <c r="F17" i="1"/>
  <c r="D17" i="1"/>
  <c r="Q16" i="1"/>
  <c r="P16" i="1"/>
  <c r="N16" i="1"/>
  <c r="L16" i="1"/>
  <c r="J16" i="1"/>
  <c r="H16" i="1"/>
  <c r="F16" i="1"/>
  <c r="D16" i="1"/>
  <c r="Q15" i="1"/>
  <c r="Q6" i="1"/>
  <c r="H22" i="3"/>
  <c r="I22" i="3"/>
  <c r="D8" i="1"/>
  <c r="L28" i="2"/>
  <c r="G22" i="3"/>
  <c r="F22" i="3"/>
  <c r="E22" i="3"/>
  <c r="D22" i="3"/>
  <c r="L21" i="3"/>
  <c r="K21" i="3"/>
  <c r="J21" i="3"/>
  <c r="L20" i="3"/>
  <c r="K20" i="3"/>
  <c r="J20" i="3"/>
  <c r="L19" i="3"/>
  <c r="K19" i="3"/>
  <c r="J19" i="3"/>
  <c r="L18" i="3"/>
  <c r="K18" i="3"/>
  <c r="J18" i="3"/>
  <c r="L17" i="3"/>
  <c r="K17" i="3"/>
  <c r="J17" i="3"/>
  <c r="L16" i="3"/>
  <c r="K16" i="3"/>
  <c r="J16" i="3"/>
  <c r="L15" i="3"/>
  <c r="K15" i="3"/>
  <c r="J15" i="3"/>
  <c r="L14" i="3"/>
  <c r="K14" i="3"/>
  <c r="J14" i="3"/>
  <c r="L13" i="3"/>
  <c r="K13" i="3"/>
  <c r="J13" i="3"/>
  <c r="L12" i="3"/>
  <c r="K12" i="3"/>
  <c r="J12" i="3"/>
  <c r="L11" i="3"/>
  <c r="K11" i="3"/>
  <c r="J11" i="3"/>
  <c r="L10" i="3"/>
  <c r="K10" i="3"/>
  <c r="J10" i="3"/>
  <c r="L9" i="3"/>
  <c r="K9" i="3"/>
  <c r="J9" i="3"/>
  <c r="L8" i="3"/>
  <c r="K8" i="3"/>
  <c r="J8" i="3"/>
  <c r="L7" i="3"/>
  <c r="K7" i="3"/>
  <c r="J7" i="3"/>
  <c r="L6" i="3"/>
  <c r="K6" i="3"/>
  <c r="J6" i="3"/>
  <c r="N6" i="1"/>
  <c r="N8" i="1" s="1"/>
  <c r="J8" i="1"/>
  <c r="H7" i="1"/>
  <c r="Q17" i="1" l="1"/>
  <c r="D7" i="1"/>
  <c r="L7" i="1"/>
  <c r="F8" i="1"/>
  <c r="P8" i="1"/>
  <c r="L8" i="1"/>
  <c r="P7" i="1"/>
  <c r="N7" i="1"/>
  <c r="H8" i="1"/>
  <c r="J7" i="1"/>
  <c r="F7" i="1"/>
  <c r="AD4" i="3"/>
  <c r="AF5" i="3"/>
  <c r="AE4" i="3"/>
  <c r="AG5" i="3"/>
  <c r="AH4" i="3"/>
  <c r="AI4" i="3"/>
  <c r="AF4" i="3"/>
  <c r="AH5" i="3"/>
  <c r="AG4" i="3"/>
  <c r="AI5" i="3"/>
  <c r="AD5" i="3"/>
  <c r="AE5" i="3"/>
  <c r="Q7" i="1" l="1"/>
  <c r="Q8" i="1"/>
</calcChain>
</file>

<file path=xl/sharedStrings.xml><?xml version="1.0" encoding="utf-8"?>
<sst xmlns="http://schemas.openxmlformats.org/spreadsheetml/2006/main" count="134" uniqueCount="81">
  <si>
    <t>CARACTERÍSTICAS</t>
  </si>
  <si>
    <t>PUNTAJE</t>
  </si>
  <si>
    <t>CRITERIOS</t>
  </si>
  <si>
    <t xml:space="preserve">CUMPLIMIENTO Y ENTREGA
</t>
  </si>
  <si>
    <t>Entre 4,5 y 5,0</t>
  </si>
  <si>
    <t>EXCELENTE.- El contrato se terminó antes de lo estipulado.</t>
  </si>
  <si>
    <t>Entre 3,9 y 4,4</t>
  </si>
  <si>
    <t>BUENO.- El contrato se terminó en la fecha estipulada.</t>
  </si>
  <si>
    <t>Entre 3,0 y 3,8</t>
  </si>
  <si>
    <t>REGULAR.- El contrato se entregó posterior a la fecha estipulada, pero no superior al 20% de la duración del mismo.</t>
  </si>
  <si>
    <t>Entre 0,0 y 2,9</t>
  </si>
  <si>
    <t>NO CUMPLE.- El contrato se entregó en fecha posterior a la estipulada, superior al 20% de la duración del mismo.</t>
  </si>
  <si>
    <t xml:space="preserve">CALIDAD Y CUMPLIMIENTO
DE ESPECIFICACIONES
TÉCNICAS
</t>
  </si>
  <si>
    <t>EXCELENTE.- El contratista supera las expectativas y mejora las especificaciones técnicas establecidas para el bien y/o servicio adquirido.</t>
  </si>
  <si>
    <t>BUENO.- El contratista cumplió con los requisitos y especificaciones técnicas establecidas para el bien y/o servicio adquirido.</t>
  </si>
  <si>
    <t>NO CUMPLE.- El contratista presentó inconformidades graves en la calidad y cumplimiento de especificaciones técnicas exigidas, ocasionando incumplimiento del contrato y dando lugar a la aplicación de garantías.</t>
  </si>
  <si>
    <t>DOCUMENTACIÓN Y
GARANTÍAS</t>
  </si>
  <si>
    <t>BUENO.- El contratista presenta su documentación y/o actualiza su registro  antes de la  suscripción del contrato y constituye las garantías dentro del término pactado.</t>
  </si>
  <si>
    <t xml:space="preserve">Entre  3,0 y 3,8 </t>
  </si>
  <si>
    <t>REGULAR.- El contratista no actualiza los documentos de su inscripción en el Banco de Proveedores y/o constituye las garantías en fecha posterior al término pactado.</t>
  </si>
  <si>
    <t>NO CUMPLE.- El contratista no actualiza los documentos de su inscripción en el Banco de Proveedores y/o se rehúsa a constituir la garantías requeridas.</t>
  </si>
  <si>
    <t>SERVICIO POSTVENTA</t>
  </si>
  <si>
    <t>PRECIO</t>
  </si>
  <si>
    <t>Entre 3.0 y 5,0</t>
  </si>
  <si>
    <t>EXCELENTE: El precio  es competitivo</t>
  </si>
  <si>
    <t xml:space="preserve">NO CUMPLE: el  precio no es competitivo </t>
  </si>
  <si>
    <t>CAPACIDAD INSTALADA</t>
  </si>
  <si>
    <t xml:space="preserve">BUENO: las instalaciones y tecnología para atender las solicitudes es suficiente.       </t>
  </si>
  <si>
    <t xml:space="preserve">REGULAR: las instalaciones y tecnología para atender las solicitudes no es suficiente.                             </t>
  </si>
  <si>
    <t>SOPORTE TÉCNICO</t>
  </si>
  <si>
    <t xml:space="preserve">EXCELENTE: La asesoría es oportuna y acertada.    </t>
  </si>
  <si>
    <t xml:space="preserve">BUENO: Realizará asesoría cuando se requiere.      </t>
  </si>
  <si>
    <t xml:space="preserve">REGULAR: La asesoría es ocasional.                                        </t>
  </si>
  <si>
    <t>NO CUMPLE: No realiza el servicio de asesorías pactado en el contrato.</t>
  </si>
  <si>
    <t>TOTAL</t>
  </si>
  <si>
    <t>Criterios de Calificación Definida</t>
  </si>
  <si>
    <t>RESULTADO</t>
  </si>
  <si>
    <t>4,5 - 5,0</t>
  </si>
  <si>
    <t>Excelente - Proveedor confiable y recomendado.</t>
  </si>
  <si>
    <t>3,9 - 4,4</t>
  </si>
  <si>
    <t>Bueno - Proveedor confiable.</t>
  </si>
  <si>
    <t>3,0-3,8</t>
  </si>
  <si>
    <t>Regular - Proveedor poco confiable. Condicionado y/o Sancionado</t>
  </si>
  <si>
    <t>0,0 - 2,9</t>
  </si>
  <si>
    <t>No Confiable - Proveedor NO confiable. Restringido.</t>
  </si>
  <si>
    <t>PROVEEDOR</t>
  </si>
  <si>
    <t>CUMPLIMIENTO Y ENTREGA</t>
  </si>
  <si>
    <t>CALIDAD Y CUMPLIMIENTO DE ESPECIFICACIONES TÉCNICA</t>
  </si>
  <si>
    <t>CALIFICACION TOTAL</t>
  </si>
  <si>
    <t>Calificación</t>
  </si>
  <si>
    <t>Comparación de Precios entre diferentes proveedores</t>
  </si>
  <si>
    <t>Ingresa en la tabla los productos, los proveedores y sus precios</t>
  </si>
  <si>
    <t>ESTADÍSTICAS POR PRODUCTO</t>
  </si>
  <si>
    <t>CANTIDAD</t>
  </si>
  <si>
    <t>PROVEEDOR 1</t>
  </si>
  <si>
    <t>PROVEEDOR 2</t>
  </si>
  <si>
    <t>PROVEEDOR 3</t>
  </si>
  <si>
    <t>PROVEEDOR 4</t>
  </si>
  <si>
    <t>PROVEEDOR 5</t>
  </si>
  <si>
    <t>PROVEEDOR 6</t>
  </si>
  <si>
    <t>PRECIO MÁS BAJO</t>
  </si>
  <si>
    <t>PRECIO PROMEDIO</t>
  </si>
  <si>
    <t>PRECIO MÁS ALTO</t>
  </si>
  <si>
    <t>Total</t>
  </si>
  <si>
    <t xml:space="preserve">REGULAR.- El contratista faltó a uno o más requisitos y/o especificaciones técnicas, que previo requerimiento fueron subsanadas sin incurrir en perjuicios para la Empresa. </t>
  </si>
  <si>
    <t>EXCELENTE.- El contratista mantiene actualizado su documentación en el Banco de Proveedores de la Empresa  y constituye las garantías para el perfeccionamiento del contrato en tiempo oportuno.</t>
  </si>
  <si>
    <t>EXCELENTE.- El contratista lleva control postventa sobre la calidad y/o correcto funcionamiento del bien y/o servicio contratado, sin petición y/o requerimiento de la Empresa.</t>
  </si>
  <si>
    <t>BUENO.- El contratista atiende las peticiones y/o requerimientos de la Empresa y se preocupa por garantizar la calidad y/o funcionamiento del bien y/o servicio contratado.</t>
  </si>
  <si>
    <t>REGULAR.- El contratista atiende en forma desobligada a las peticiones y/o requerimientos de la Empresa frente a la calidad y correcto funcionamiento del bien y/o servicio contratado.</t>
  </si>
  <si>
    <t>NO CUMPLE.- El contratista desatiende o atiende tardíamente   las peticiones y/o requerimientos de la Empresa frente a la calidad y correcto funcionamiento del bien y/o servicio contratado.</t>
  </si>
  <si>
    <t>EXCELENTE: las instalaciones y tecnología para atender  las solicitudes de la Empresa superan las expectativas.</t>
  </si>
  <si>
    <t>NO CUMPLE: No tiene las instalaciones y tecnología para atender las necesidades de la Empresa</t>
  </si>
  <si>
    <t>EVALUACIÓN DE PROVEEDORES</t>
  </si>
  <si>
    <t>PESO</t>
  </si>
  <si>
    <t>pc</t>
  </si>
  <si>
    <t>Hosting</t>
  </si>
  <si>
    <t xml:space="preserve">BIEN O SERVICIO: </t>
  </si>
  <si>
    <t>Servidor</t>
  </si>
  <si>
    <t>PRODUCTO / SERVICIOS</t>
  </si>
  <si>
    <t>Hosting Colombia</t>
  </si>
  <si>
    <t>Go Daddy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</si>
</sst>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\ #,##0.00;[Red]\-&quot;$&quot;\ #,##0.00"/>
    <numFmt numFmtId="164" formatCode="&quot;$&quot;\ #,##0.00"/>
  </numFmts>
  <fonts count="24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8"/>
      <color indexed="62"/>
      <name val="Arial"/>
      <family val="2"/>
    </font>
    <font>
      <sz val="9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9"/>
      <color theme="4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9"/>
      <color rgb="FF000000"/>
      <name val="Arial"/>
      <family val="2"/>
    </font>
    <font>
      <sz val="9"/>
      <color rgb="FF595959"/>
      <name val="Calibri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slantDashDot">
        <color theme="0" tint="-4.9989318521683403E-2"/>
      </top>
      <bottom style="medium">
        <color theme="0" tint="-4.9989318521683403E-2"/>
      </bottom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8745EC"/>
      </left>
      <right/>
      <top style="medium">
        <color rgb="FF8745EC"/>
      </top>
      <bottom/>
      <diagonal/>
    </border>
    <border>
      <left/>
      <right/>
      <top style="medium">
        <color rgb="FF8745EC"/>
      </top>
      <bottom/>
      <diagonal/>
    </border>
    <border>
      <left/>
      <right style="medium">
        <color rgb="FF8745EC"/>
      </right>
      <top style="medium">
        <color rgb="FF8745EC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4" borderId="26" xfId="0" applyFont="1" applyFill="1" applyBorder="1"/>
    <xf numFmtId="0" fontId="1" fillId="0" borderId="27" xfId="0" applyFont="1" applyBorder="1"/>
    <xf numFmtId="0" fontId="5" fillId="5" borderId="6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6" xfId="0" applyFont="1" applyBorder="1"/>
    <xf numFmtId="0" fontId="5" fillId="0" borderId="6" xfId="0" applyFont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9" fontId="6" fillId="0" borderId="6" xfId="0" applyNumberFormat="1" applyFont="1" applyBorder="1"/>
    <xf numFmtId="0" fontId="6" fillId="0" borderId="6" xfId="0" applyFont="1" applyBorder="1" applyAlignment="1">
      <alignment horizontal="center" vertical="center"/>
    </xf>
    <xf numFmtId="0" fontId="8" fillId="6" borderId="0" xfId="0" applyFont="1" applyFill="1"/>
    <xf numFmtId="0" fontId="8" fillId="0" borderId="0" xfId="0" applyFont="1"/>
    <xf numFmtId="0" fontId="9" fillId="0" borderId="0" xfId="0" applyFont="1" applyAlignment="1">
      <alignment vertical="center"/>
    </xf>
    <xf numFmtId="0" fontId="8" fillId="6" borderId="0" xfId="0" applyFont="1" applyFill="1" applyAlignment="1">
      <alignment vertical="center"/>
    </xf>
    <xf numFmtId="1" fontId="12" fillId="0" borderId="28" xfId="0" applyNumberFormat="1" applyFont="1" applyBorder="1" applyAlignment="1">
      <alignment horizontal="center" vertical="center"/>
    </xf>
    <xf numFmtId="0" fontId="8" fillId="6" borderId="0" xfId="0" applyFont="1" applyFill="1" applyAlignment="1">
      <alignment horizontal="center"/>
    </xf>
    <xf numFmtId="164" fontId="14" fillId="0" borderId="28" xfId="0" applyNumberFormat="1" applyFont="1" applyBorder="1" applyAlignment="1">
      <alignment horizontal="center" vertical="center"/>
    </xf>
    <xf numFmtId="2" fontId="14" fillId="0" borderId="28" xfId="0" applyNumberFormat="1" applyFont="1" applyBorder="1" applyAlignment="1">
      <alignment horizontal="center" vertical="center"/>
    </xf>
    <xf numFmtId="164" fontId="14" fillId="0" borderId="29" xfId="0" applyNumberFormat="1" applyFont="1" applyBorder="1" applyAlignment="1">
      <alignment horizontal="center" vertical="center"/>
    </xf>
    <xf numFmtId="2" fontId="14" fillId="0" borderId="29" xfId="0" applyNumberFormat="1" applyFont="1" applyBorder="1" applyAlignment="1">
      <alignment horizontal="center" vertical="center"/>
    </xf>
    <xf numFmtId="0" fontId="16" fillId="0" borderId="0" xfId="0" applyFont="1"/>
    <xf numFmtId="164" fontId="14" fillId="6" borderId="28" xfId="0" applyNumberFormat="1" applyFont="1" applyFill="1" applyBorder="1" applyAlignment="1">
      <alignment horizontal="center" vertical="center"/>
    </xf>
    <xf numFmtId="2" fontId="14" fillId="6" borderId="28" xfId="0" applyNumberFormat="1" applyFont="1" applyFill="1" applyBorder="1" applyAlignment="1">
      <alignment horizontal="center" vertical="center"/>
    </xf>
    <xf numFmtId="164" fontId="14" fillId="6" borderId="0" xfId="0" applyNumberFormat="1" applyFont="1" applyFill="1" applyAlignment="1">
      <alignment horizontal="center" vertical="center"/>
    </xf>
    <xf numFmtId="164" fontId="14" fillId="6" borderId="0" xfId="0" applyNumberFormat="1" applyFont="1" applyFill="1" applyAlignment="1">
      <alignment horizontal="center"/>
    </xf>
    <xf numFmtId="8" fontId="18" fillId="0" borderId="0" xfId="0" applyNumberFormat="1" applyFont="1" applyAlignment="1">
      <alignment vertical="center" wrapText="1"/>
    </xf>
    <xf numFmtId="8" fontId="18" fillId="0" borderId="30" xfId="0" applyNumberFormat="1" applyFont="1" applyBorder="1" applyAlignment="1">
      <alignment vertical="center" wrapText="1"/>
    </xf>
    <xf numFmtId="8" fontId="19" fillId="0" borderId="31" xfId="0" applyNumberFormat="1" applyFont="1" applyBorder="1" applyAlignment="1">
      <alignment vertical="center" wrapText="1"/>
    </xf>
    <xf numFmtId="8" fontId="18" fillId="0" borderId="32" xfId="0" applyNumberFormat="1" applyFont="1" applyBorder="1" applyAlignment="1">
      <alignment vertical="center" wrapText="1"/>
    </xf>
    <xf numFmtId="8" fontId="19" fillId="0" borderId="33" xfId="0" applyNumberFormat="1" applyFont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8" fillId="4" borderId="17" xfId="0" applyFont="1" applyFill="1" applyBorder="1"/>
    <xf numFmtId="0" fontId="8" fillId="4" borderId="26" xfId="0" applyFont="1" applyFill="1" applyBorder="1"/>
    <xf numFmtId="9" fontId="21" fillId="0" borderId="6" xfId="0" applyNumberFormat="1" applyFont="1" applyBorder="1" applyAlignment="1">
      <alignment horizontal="center" vertical="center"/>
    </xf>
    <xf numFmtId="0" fontId="8" fillId="0" borderId="15" xfId="0" applyFont="1" applyBorder="1"/>
    <xf numFmtId="0" fontId="8" fillId="0" borderId="27" xfId="0" applyFont="1" applyBorder="1"/>
    <xf numFmtId="0" fontId="8" fillId="0" borderId="0" xfId="0" applyFont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164" fontId="15" fillId="8" borderId="6" xfId="0" applyNumberFormat="1" applyFont="1" applyFill="1" applyBorder="1" applyAlignment="1">
      <alignment horizontal="center"/>
    </xf>
    <xf numFmtId="2" fontId="14" fillId="6" borderId="0" xfId="0" applyNumberFormat="1" applyFont="1" applyFill="1" applyAlignment="1">
      <alignment horizontal="center" vertical="center"/>
    </xf>
    <xf numFmtId="164" fontId="15" fillId="8" borderId="9" xfId="0" applyNumberFormat="1" applyFont="1" applyFill="1" applyBorder="1" applyAlignment="1">
      <alignment horizontal="center"/>
    </xf>
    <xf numFmtId="0" fontId="17" fillId="8" borderId="6" xfId="0" applyFont="1" applyFill="1" applyBorder="1" applyAlignment="1">
      <alignment horizontal="center" vertical="center"/>
    </xf>
    <xf numFmtId="164" fontId="17" fillId="8" borderId="6" xfId="0" applyNumberFormat="1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vertical="center"/>
    </xf>
    <xf numFmtId="0" fontId="8" fillId="6" borderId="6" xfId="0" applyFont="1" applyFill="1" applyBorder="1"/>
    <xf numFmtId="0" fontId="10" fillId="0" borderId="6" xfId="0" applyFont="1" applyBorder="1" applyAlignment="1">
      <alignment vertical="top"/>
    </xf>
    <xf numFmtId="9" fontId="5" fillId="0" borderId="6" xfId="0" applyNumberFormat="1" applyFont="1" applyBorder="1"/>
    <xf numFmtId="0" fontId="7" fillId="7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wrapText="1"/>
    </xf>
    <xf numFmtId="0" fontId="4" fillId="2" borderId="21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left" wrapText="1"/>
    </xf>
    <xf numFmtId="0" fontId="4" fillId="2" borderId="36" xfId="0" applyFont="1" applyFill="1" applyBorder="1" applyAlignment="1">
      <alignment horizontal="left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wrapText="1"/>
    </xf>
    <xf numFmtId="0" fontId="4" fillId="2" borderId="35" xfId="0" applyFont="1" applyFill="1" applyBorder="1" applyAlignment="1">
      <alignment horizontal="center" wrapText="1"/>
    </xf>
    <xf numFmtId="0" fontId="4" fillId="2" borderId="34" xfId="0" applyFont="1" applyFill="1" applyBorder="1" applyAlignment="1">
      <alignment horizontal="left" wrapText="1"/>
    </xf>
    <xf numFmtId="0" fontId="4" fillId="2" borderId="44" xfId="0" applyFont="1" applyFill="1" applyBorder="1" applyAlignment="1">
      <alignment horizontal="left" wrapText="1"/>
    </xf>
    <xf numFmtId="0" fontId="6" fillId="10" borderId="6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left" vertical="center"/>
    </xf>
    <xf numFmtId="0" fontId="11" fillId="7" borderId="45" xfId="0" applyFont="1" applyFill="1" applyBorder="1" applyAlignment="1">
      <alignment horizontal="center" vertical="center" wrapText="1"/>
    </xf>
    <xf numFmtId="0" fontId="11" fillId="7" borderId="46" xfId="0" applyFont="1" applyFill="1" applyBorder="1" applyAlignment="1">
      <alignment horizontal="center" vertical="center" wrapText="1"/>
    </xf>
    <xf numFmtId="0" fontId="11" fillId="7" borderId="47" xfId="0" applyFont="1" applyFill="1" applyBorder="1" applyAlignment="1">
      <alignment horizontal="center" vertical="center" wrapText="1"/>
    </xf>
    <xf numFmtId="9" fontId="8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wrapText="1"/>
    </xf>
    <xf numFmtId="0" fontId="22" fillId="0" borderId="6" xfId="0" applyFont="1" applyBorder="1" applyAlignment="1">
      <alignment horizontal="center" wrapText="1"/>
    </xf>
    <xf numFmtId="0" fontId="22" fillId="0" borderId="9" xfId="0" applyFont="1" applyBorder="1" applyAlignment="1">
      <alignment horizontal="center" wrapText="1"/>
    </xf>
    <xf numFmtId="0" fontId="22" fillId="3" borderId="9" xfId="0" applyFont="1" applyFill="1" applyBorder="1" applyAlignment="1">
      <alignment horizontal="left" wrapText="1"/>
    </xf>
    <xf numFmtId="0" fontId="22" fillId="0" borderId="18" xfId="0" applyFont="1" applyBorder="1" applyAlignment="1">
      <alignment horizontal="center" wrapText="1"/>
    </xf>
    <xf numFmtId="0" fontId="22" fillId="3" borderId="18" xfId="0" applyFont="1" applyFill="1" applyBorder="1" applyAlignment="1">
      <alignment horizontal="left" vertical="center" wrapText="1"/>
    </xf>
    <xf numFmtId="0" fontId="22" fillId="3" borderId="5" xfId="0" applyFont="1" applyFill="1" applyBorder="1" applyAlignment="1">
      <alignment horizontal="left" wrapText="1"/>
    </xf>
    <xf numFmtId="0" fontId="22" fillId="3" borderId="19" xfId="0" applyFont="1" applyFill="1" applyBorder="1" applyAlignment="1">
      <alignment horizontal="left" vertical="center" wrapText="1"/>
    </xf>
    <xf numFmtId="0" fontId="22" fillId="3" borderId="20" xfId="0" applyFont="1" applyFill="1" applyBorder="1" applyAlignment="1">
      <alignment horizontal="left" vertical="center" wrapText="1"/>
    </xf>
    <xf numFmtId="0" fontId="22" fillId="3" borderId="21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left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left"/>
    </xf>
    <xf numFmtId="0" fontId="22" fillId="0" borderId="18" xfId="0" applyFont="1" applyBorder="1" applyAlignment="1">
      <alignment horizontal="left"/>
    </xf>
    <xf numFmtId="0" fontId="6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Calibri"/>
        <family val="2"/>
        <scheme val="minor"/>
      </font>
      <numFmt numFmtId="164" formatCode="&quot;$&quot;\ 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4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mediumDashDot">
          <color theme="0"/>
        </left>
        <right style="mediumDashDot">
          <color theme="0"/>
        </right>
        <top style="mediumDashDot">
          <color theme="0" tint="-4.9989318521683403E-2"/>
        </top>
        <bottom style="mediumDashDot">
          <color theme="0"/>
        </bottom>
        <vertical style="mediumDashDot">
          <color theme="0"/>
        </vertical>
        <horizontal style="mediumDashDot">
          <color theme="0"/>
        </horizontal>
      </border>
    </dxf>
    <dxf>
      <font>
        <color rgb="FF8745EC"/>
      </font>
      <fill>
        <patternFill>
          <bgColor rgb="FFF8F3FF"/>
        </patternFill>
      </fill>
    </dxf>
    <dxf>
      <border diagonalUp="1">
        <top style="slantDashDot">
          <color theme="0" tint="-4.9989318521683403E-2"/>
        </top>
        <bottom style="slantDashDot">
          <color theme="0" tint="-4.9989318521683403E-2"/>
        </bottom>
        <diagonal style="slantDashDot">
          <color theme="0" tint="-4.9989318521683403E-2"/>
        </diagonal>
        <vertical/>
        <horizontal style="slantDashDot">
          <color theme="0" tint="-4.9989318521683403E-2"/>
        </horizontal>
      </border>
    </dxf>
  </dxfs>
  <tableStyles count="1" defaultTableStyle="TableStyleMedium2" defaultPivotStyle="PivotStyleLight16">
    <tableStyle name="Estilo de tabla 1" pivot="0" count="3" xr9:uid="{504A0CEB-14A9-41FA-8440-D12F495B1779}">
      <tableStyleElement type="wholeTable" dxfId="31"/>
      <tableStyleElement type="headerRow" dxfId="30"/>
      <tableStyleElement type="totalRow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FDEF3D-F74D-4D3C-B270-A54FF02DE02B}" name="Comparación_precios" displayName="Comparación_precios" ref="B5:L22" totalsRowCount="1" headerRowDxfId="26" dataDxfId="24" totalsRowDxfId="23" headerRowBorderDxfId="25" totalsRowBorderDxfId="22">
  <tableColumns count="11">
    <tableColumn id="1" xr3:uid="{F06B7FDF-1383-4273-A858-71AF4BB39D17}" name="PRODUCTO / SERVICIOS" totalsRowLabel="Total" dataDxfId="21" totalsRowDxfId="10"/>
    <tableColumn id="8" xr3:uid="{9BA0AE13-E6F3-4C58-8879-09DE3318DF29}" name="CANTIDAD" dataDxfId="20" totalsRowDxfId="9"/>
    <tableColumn id="2" xr3:uid="{2EEC27DB-F9E1-4B11-89AC-1E906D7AF847}" name="PROVEEDOR 1" totalsRowFunction="custom" dataDxfId="19" totalsRowDxfId="8">
      <totalsRowFormula>ROUND(SUMPRODUCT(Comparación_precios[[CANTIDAD]:[CANTIDAD]],Comparación_precios[PROVEEDOR 1]),2)</totalsRowFormula>
    </tableColumn>
    <tableColumn id="3" xr3:uid="{EFA9422B-B7E2-43BB-A541-90C50E907253}" name="PROVEEDOR 2" totalsRowFunction="custom" dataDxfId="18" totalsRowDxfId="7">
      <totalsRowFormula>ROUND(SUMPRODUCT(Comparación_precios[[CANTIDAD]:[CANTIDAD]],Comparación_precios[PROVEEDOR 2]),2)</totalsRowFormula>
    </tableColumn>
    <tableColumn id="4" xr3:uid="{6B56F2A6-1AB1-4BC0-AD83-D3C28AD91DDC}" name="PROVEEDOR 3" totalsRowFunction="custom" dataDxfId="17" totalsRowDxfId="6">
      <totalsRowFormula>ROUND(SUMPRODUCT(Comparación_precios[[CANTIDAD]:[CANTIDAD]],Comparación_precios[PROVEEDOR 3]),2)</totalsRowFormula>
    </tableColumn>
    <tableColumn id="5" xr3:uid="{AEB7007B-1AA0-42C7-AD6A-C8C612715797}" name="PROVEEDOR 4" totalsRowFunction="custom" dataDxfId="16" totalsRowDxfId="5">
      <totalsRowFormula>ROUND(SUMPRODUCT(Comparación_precios[[CANTIDAD]:[CANTIDAD]],Comparación_precios[PROVEEDOR 4]),2)</totalsRowFormula>
    </tableColumn>
    <tableColumn id="6" xr3:uid="{DBE936B1-2FF0-4E05-9FBE-844E3A13DF24}" name="PROVEEDOR 5" totalsRowFunction="custom" dataDxfId="15" totalsRowDxfId="4">
      <totalsRowFormula>ROUND(SUMPRODUCT(Comparación_precios[[CANTIDAD]:[CANTIDAD]],Comparación_precios[PROVEEDOR 5]),2)</totalsRowFormula>
    </tableColumn>
    <tableColumn id="7" xr3:uid="{D18FF02A-F373-48F6-8FBC-6D34DAA5B3AA}" name="PROVEEDOR 6" totalsRowFunction="custom" dataDxfId="14" totalsRowDxfId="3">
      <totalsRowFormula>ROUND(SUMPRODUCT(Comparación_precios[[CANTIDAD]:[CANTIDAD]],Comparación_precios[PROVEEDOR 6]),2)</totalsRowFormula>
    </tableColumn>
    <tableColumn id="11" xr3:uid="{A5B0C05B-7638-4339-8642-F04D6AA591E0}" name="PRECIO MÁS BAJO" dataDxfId="13" totalsRowDxfId="2">
      <calculatedColumnFormula>MIN(Comparación_precios[[#This Row],[PROVEEDOR 1]:[PROVEEDOR 6]])</calculatedColumnFormula>
    </tableColumn>
    <tableColumn id="12" xr3:uid="{5F8B872C-EB2D-4BA6-88FB-72A89EB5FFCD}" name="PRECIO PROMEDIO" dataDxfId="12" totalsRowDxfId="1">
      <calculatedColumnFormula>IFERROR(AVERAGE(Comparación_precios[[#This Row],[PROVEEDOR 1]:[PROVEEDOR 6]]),0)</calculatedColumnFormula>
    </tableColumn>
    <tableColumn id="13" xr3:uid="{55081EBE-86A1-4730-95F6-98FE55B48A2B}" name="PRECIO MÁS ALTO" dataDxfId="11" totalsRowDxfId="0">
      <calculatedColumnFormula>MAX(Comparación_precios[[#This Row],[PROVEEDOR 1]:[PROVEEDOR 6]])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346B-9A47-43DB-A95D-0537587EADBC}">
  <dimension ref="B2:Q28"/>
  <sheetViews>
    <sheetView tabSelected="1" topLeftCell="B1" workbookViewId="0">
      <selection activeCell="F6" sqref="F6"/>
    </sheetView>
  </sheetViews>
  <sheetFormatPr baseColWidth="10" defaultColWidth="11.5703125" defaultRowHeight="12.75" x14ac:dyDescent="0.2"/>
  <cols>
    <col min="1" max="1" width="3.140625" style="4" customWidth="1"/>
    <col min="2" max="2" width="27.85546875" style="4" customWidth="1"/>
    <col min="3" max="4" width="11.5703125" style="4"/>
    <col min="5" max="5" width="18.5703125" style="4" customWidth="1"/>
    <col min="6" max="6" width="10.85546875" style="4" customWidth="1"/>
    <col min="7" max="7" width="14.28515625" style="4" customWidth="1"/>
    <col min="8" max="8" width="8.28515625" style="4" customWidth="1"/>
    <col min="9" max="9" width="11.140625" style="4" customWidth="1"/>
    <col min="10" max="10" width="8" style="4" customWidth="1"/>
    <col min="11" max="11" width="9.7109375" style="4" customWidth="1"/>
    <col min="12" max="12" width="9.140625" style="4" customWidth="1"/>
    <col min="13" max="13" width="9.7109375" style="4" customWidth="1"/>
    <col min="14" max="14" width="8.140625" style="4" customWidth="1"/>
    <col min="15" max="16" width="11.5703125" style="4"/>
    <col min="17" max="17" width="13.7109375" style="4" customWidth="1"/>
    <col min="18" max="16384" width="11.5703125" style="4"/>
  </cols>
  <sheetData>
    <row r="2" spans="2:17" ht="31.5" x14ac:dyDescent="0.5">
      <c r="B2" s="52" t="s">
        <v>72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</row>
    <row r="4" spans="2:17" ht="28.9" customHeight="1" x14ac:dyDescent="0.2">
      <c r="B4" s="72" t="s">
        <v>76</v>
      </c>
      <c r="C4" s="72"/>
      <c r="D4" s="73" t="s">
        <v>75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</row>
    <row r="5" spans="2:17" ht="25.5" x14ac:dyDescent="0.2">
      <c r="B5" s="3" t="s">
        <v>45</v>
      </c>
      <c r="C5" s="66" t="s">
        <v>46</v>
      </c>
      <c r="D5" s="67"/>
      <c r="E5" s="66" t="s">
        <v>47</v>
      </c>
      <c r="F5" s="67"/>
      <c r="G5" s="66" t="s">
        <v>16</v>
      </c>
      <c r="H5" s="67"/>
      <c r="I5" s="66" t="s">
        <v>21</v>
      </c>
      <c r="J5" s="67"/>
      <c r="K5" s="66" t="s">
        <v>22</v>
      </c>
      <c r="L5" s="67"/>
      <c r="M5" s="66" t="s">
        <v>26</v>
      </c>
      <c r="N5" s="67"/>
      <c r="O5" s="66" t="s">
        <v>29</v>
      </c>
      <c r="P5" s="67"/>
      <c r="Q5" s="3" t="s">
        <v>48</v>
      </c>
    </row>
    <row r="6" spans="2:17" x14ac:dyDescent="0.2">
      <c r="B6" s="5"/>
      <c r="C6" s="6" t="s">
        <v>49</v>
      </c>
      <c r="D6" s="7">
        <v>0.1</v>
      </c>
      <c r="E6" s="6" t="s">
        <v>49</v>
      </c>
      <c r="F6" s="7">
        <v>0.1</v>
      </c>
      <c r="G6" s="6" t="s">
        <v>49</v>
      </c>
      <c r="H6" s="51">
        <v>0.05</v>
      </c>
      <c r="I6" s="6" t="s">
        <v>49</v>
      </c>
      <c r="J6" s="51">
        <v>0.05</v>
      </c>
      <c r="K6" s="6" t="s">
        <v>49</v>
      </c>
      <c r="L6" s="51">
        <v>0.5</v>
      </c>
      <c r="M6" s="6" t="s">
        <v>49</v>
      </c>
      <c r="N6" s="51">
        <f>'Hoja de Caracteristicas'!L20</f>
        <v>0.1</v>
      </c>
      <c r="O6" s="6" t="s">
        <v>49</v>
      </c>
      <c r="P6" s="7">
        <v>0.1</v>
      </c>
      <c r="Q6" s="8">
        <f>D6+F6+H6+J6+L6+N6+P6</f>
        <v>1</v>
      </c>
    </row>
    <row r="7" spans="2:17" x14ac:dyDescent="0.2">
      <c r="B7" s="5" t="s">
        <v>79</v>
      </c>
      <c r="C7" s="9">
        <v>5</v>
      </c>
      <c r="D7" s="9">
        <f>C7*$D$6</f>
        <v>0.5</v>
      </c>
      <c r="E7" s="9">
        <v>5</v>
      </c>
      <c r="F7" s="9">
        <f>E7*$F$6</f>
        <v>0.5</v>
      </c>
      <c r="G7" s="9">
        <v>5</v>
      </c>
      <c r="H7" s="9">
        <f>G7*$H$6</f>
        <v>0.25</v>
      </c>
      <c r="I7" s="9">
        <v>5</v>
      </c>
      <c r="J7" s="9">
        <f>I7*$J$6</f>
        <v>0.25</v>
      </c>
      <c r="K7" s="9">
        <v>4</v>
      </c>
      <c r="L7" s="9">
        <f>K7*$L$6</f>
        <v>2</v>
      </c>
      <c r="M7" s="9">
        <v>5</v>
      </c>
      <c r="N7" s="9">
        <f>M7*$N$6</f>
        <v>0.5</v>
      </c>
      <c r="O7" s="9">
        <v>5</v>
      </c>
      <c r="P7" s="9">
        <f>O7*$P$6</f>
        <v>0.5</v>
      </c>
      <c r="Q7" s="9">
        <f>SUM(D7+F7+H7+J7+L7+N7+P7)</f>
        <v>4.5</v>
      </c>
    </row>
    <row r="8" spans="2:17" x14ac:dyDescent="0.2">
      <c r="B8" s="5" t="s">
        <v>80</v>
      </c>
      <c r="C8" s="9">
        <v>3</v>
      </c>
      <c r="D8" s="9">
        <f>C8*$D$6</f>
        <v>0.30000000000000004</v>
      </c>
      <c r="E8" s="9">
        <v>4</v>
      </c>
      <c r="F8" s="9">
        <f>E8*$F$6</f>
        <v>0.4</v>
      </c>
      <c r="G8" s="9">
        <v>4</v>
      </c>
      <c r="H8" s="9">
        <f>G8*$H$6</f>
        <v>0.2</v>
      </c>
      <c r="I8" s="9">
        <v>3</v>
      </c>
      <c r="J8" s="9">
        <f>I8*$J$6</f>
        <v>0.15000000000000002</v>
      </c>
      <c r="K8" s="9">
        <v>2</v>
      </c>
      <c r="L8" s="9">
        <f>K8*$L$6</f>
        <v>1</v>
      </c>
      <c r="M8" s="9">
        <v>4</v>
      </c>
      <c r="N8" s="9">
        <f>M8*$N$6</f>
        <v>0.4</v>
      </c>
      <c r="O8" s="9">
        <v>4</v>
      </c>
      <c r="P8" s="9">
        <f>O8*$P$6</f>
        <v>0.4</v>
      </c>
      <c r="Q8" s="126">
        <f>SUM(D8+F8+H8+J8+L8+N8+P8)</f>
        <v>2.85</v>
      </c>
    </row>
    <row r="9" spans="2:17" x14ac:dyDescent="0.2">
      <c r="B9" s="5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2:17" x14ac:dyDescent="0.2">
      <c r="B10" s="5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2:17" x14ac:dyDescent="0.2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3" spans="2:17" ht="32.450000000000003" customHeight="1" x14ac:dyDescent="0.2">
      <c r="B13" s="72" t="s">
        <v>76</v>
      </c>
      <c r="C13" s="72"/>
      <c r="D13" s="73" t="s">
        <v>77</v>
      </c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</row>
    <row r="14" spans="2:17" ht="27.6" customHeight="1" x14ac:dyDescent="0.2">
      <c r="B14" s="3" t="s">
        <v>45</v>
      </c>
      <c r="C14" s="66" t="s">
        <v>46</v>
      </c>
      <c r="D14" s="67"/>
      <c r="E14" s="66" t="s">
        <v>47</v>
      </c>
      <c r="F14" s="67"/>
      <c r="G14" s="66" t="s">
        <v>16</v>
      </c>
      <c r="H14" s="67"/>
      <c r="I14" s="66" t="s">
        <v>21</v>
      </c>
      <c r="J14" s="67"/>
      <c r="K14" s="66" t="s">
        <v>22</v>
      </c>
      <c r="L14" s="67"/>
      <c r="M14" s="66" t="s">
        <v>26</v>
      </c>
      <c r="N14" s="67"/>
      <c r="O14" s="66" t="s">
        <v>29</v>
      </c>
      <c r="P14" s="67"/>
      <c r="Q14" s="3" t="s">
        <v>48</v>
      </c>
    </row>
    <row r="15" spans="2:17" ht="13.9" customHeight="1" x14ac:dyDescent="0.2">
      <c r="B15" s="5"/>
      <c r="C15" s="6" t="s">
        <v>49</v>
      </c>
      <c r="D15" s="7">
        <v>0.1</v>
      </c>
      <c r="E15" s="6" t="s">
        <v>49</v>
      </c>
      <c r="F15" s="7">
        <v>0.1</v>
      </c>
      <c r="G15" s="6" t="s">
        <v>49</v>
      </c>
      <c r="H15" s="51">
        <v>0.05</v>
      </c>
      <c r="I15" s="6" t="s">
        <v>49</v>
      </c>
      <c r="J15" s="51">
        <v>0.05</v>
      </c>
      <c r="K15" s="6" t="s">
        <v>49</v>
      </c>
      <c r="L15" s="51">
        <v>0.5</v>
      </c>
      <c r="M15" s="6" t="s">
        <v>49</v>
      </c>
      <c r="N15" s="51">
        <v>0.1</v>
      </c>
      <c r="O15" s="6" t="s">
        <v>49</v>
      </c>
      <c r="P15" s="7">
        <v>0.1</v>
      </c>
      <c r="Q15" s="8">
        <f>D15+F15+H15+J15+L15+N15+P15</f>
        <v>1</v>
      </c>
    </row>
    <row r="16" spans="2:17" x14ac:dyDescent="0.2">
      <c r="B16" s="5" t="s">
        <v>79</v>
      </c>
      <c r="C16" s="9">
        <v>5</v>
      </c>
      <c r="D16" s="9">
        <f>C16*$D$6</f>
        <v>0.5</v>
      </c>
      <c r="E16" s="9">
        <v>5</v>
      </c>
      <c r="F16" s="9">
        <f>E16*$F$6</f>
        <v>0.5</v>
      </c>
      <c r="G16" s="9">
        <v>5</v>
      </c>
      <c r="H16" s="9">
        <f>G16*$H$6</f>
        <v>0.25</v>
      </c>
      <c r="I16" s="9">
        <v>5</v>
      </c>
      <c r="J16" s="9">
        <f>I16*$J$6</f>
        <v>0.25</v>
      </c>
      <c r="K16" s="9">
        <v>5</v>
      </c>
      <c r="L16" s="9">
        <f>K16*$L$6</f>
        <v>2.5</v>
      </c>
      <c r="M16" s="9">
        <v>5</v>
      </c>
      <c r="N16" s="9">
        <f>M16*$N$6</f>
        <v>0.5</v>
      </c>
      <c r="O16" s="9">
        <v>5</v>
      </c>
      <c r="P16" s="9">
        <f>O16*$P$6</f>
        <v>0.5</v>
      </c>
      <c r="Q16" s="9">
        <f>SUM(D16+F16+H16+J16+L16+N16+P16)</f>
        <v>5</v>
      </c>
    </row>
    <row r="17" spans="2:17" ht="13.9" customHeight="1" x14ac:dyDescent="0.2">
      <c r="B17" s="5" t="s">
        <v>80</v>
      </c>
      <c r="C17" s="9">
        <v>4</v>
      </c>
      <c r="D17" s="9">
        <f>C17*$D$6</f>
        <v>0.4</v>
      </c>
      <c r="E17" s="9">
        <v>4</v>
      </c>
      <c r="F17" s="9">
        <f>E17*$F$6</f>
        <v>0.4</v>
      </c>
      <c r="G17" s="9">
        <v>4</v>
      </c>
      <c r="H17" s="9">
        <f>G17*$H$6</f>
        <v>0.2</v>
      </c>
      <c r="I17" s="9">
        <v>4</v>
      </c>
      <c r="J17" s="9">
        <f>I17*$J$6</f>
        <v>0.2</v>
      </c>
      <c r="K17" s="9">
        <v>2</v>
      </c>
      <c r="L17" s="9">
        <f>K17*$L$6</f>
        <v>1</v>
      </c>
      <c r="M17" s="9">
        <v>4</v>
      </c>
      <c r="N17" s="9">
        <f>M17*$N$6</f>
        <v>0.4</v>
      </c>
      <c r="O17" s="9">
        <v>4</v>
      </c>
      <c r="P17" s="9">
        <f>O17*$P$6</f>
        <v>0.4</v>
      </c>
      <c r="Q17" s="126">
        <f>SUM(D17+F17+H17+J17+L17+N17+P17)</f>
        <v>3</v>
      </c>
    </row>
    <row r="18" spans="2:17" ht="13.9" customHeight="1" x14ac:dyDescent="0.2">
      <c r="B18" s="5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ht="13.9" customHeight="1" x14ac:dyDescent="0.2">
      <c r="B19" s="5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2:17" ht="14.45" customHeight="1" x14ac:dyDescent="0.2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2" spans="2:17" ht="13.5" thickBot="1" x14ac:dyDescent="0.25"/>
    <row r="23" spans="2:17" x14ac:dyDescent="0.2">
      <c r="B23" s="53" t="s">
        <v>35</v>
      </c>
      <c r="C23" s="56" t="s">
        <v>1</v>
      </c>
      <c r="D23" s="57"/>
      <c r="E23" s="56" t="s">
        <v>36</v>
      </c>
      <c r="F23" s="60"/>
    </row>
    <row r="24" spans="2:17" x14ac:dyDescent="0.2">
      <c r="B24" s="54"/>
      <c r="C24" s="58"/>
      <c r="D24" s="59"/>
      <c r="E24" s="58"/>
      <c r="F24" s="61"/>
    </row>
    <row r="25" spans="2:17" x14ac:dyDescent="0.2">
      <c r="B25" s="54"/>
      <c r="C25" s="62" t="s">
        <v>37</v>
      </c>
      <c r="D25" s="63"/>
      <c r="E25" s="64" t="s">
        <v>38</v>
      </c>
      <c r="F25" s="65"/>
    </row>
    <row r="26" spans="2:17" x14ac:dyDescent="0.2">
      <c r="B26" s="54"/>
      <c r="C26" s="62" t="s">
        <v>39</v>
      </c>
      <c r="D26" s="63"/>
      <c r="E26" s="64" t="s">
        <v>40</v>
      </c>
      <c r="F26" s="65"/>
    </row>
    <row r="27" spans="2:17" x14ac:dyDescent="0.2">
      <c r="B27" s="54"/>
      <c r="C27" s="62" t="s">
        <v>41</v>
      </c>
      <c r="D27" s="63"/>
      <c r="E27" s="64" t="s">
        <v>42</v>
      </c>
      <c r="F27" s="65"/>
    </row>
    <row r="28" spans="2:17" ht="13.5" thickBot="1" x14ac:dyDescent="0.25">
      <c r="B28" s="55"/>
      <c r="C28" s="68" t="s">
        <v>43</v>
      </c>
      <c r="D28" s="69"/>
      <c r="E28" s="70" t="s">
        <v>44</v>
      </c>
      <c r="F28" s="71"/>
    </row>
  </sheetData>
  <mergeCells count="30">
    <mergeCell ref="M14:N14"/>
    <mergeCell ref="O14:P14"/>
    <mergeCell ref="C14:D14"/>
    <mergeCell ref="E14:F14"/>
    <mergeCell ref="G14:H14"/>
    <mergeCell ref="I14:J14"/>
    <mergeCell ref="K14:L14"/>
    <mergeCell ref="B4:C4"/>
    <mergeCell ref="D4:Q4"/>
    <mergeCell ref="B13:C13"/>
    <mergeCell ref="D13:Q13"/>
    <mergeCell ref="G5:H5"/>
    <mergeCell ref="I5:J5"/>
    <mergeCell ref="K5:L5"/>
    <mergeCell ref="B2:Q2"/>
    <mergeCell ref="B23:B28"/>
    <mergeCell ref="C23:D24"/>
    <mergeCell ref="E23:F24"/>
    <mergeCell ref="C25:D25"/>
    <mergeCell ref="E25:F25"/>
    <mergeCell ref="C26:D26"/>
    <mergeCell ref="M5:N5"/>
    <mergeCell ref="O5:P5"/>
    <mergeCell ref="E26:F26"/>
    <mergeCell ref="C27:D27"/>
    <mergeCell ref="E27:F27"/>
    <mergeCell ref="C28:D28"/>
    <mergeCell ref="E28:F28"/>
    <mergeCell ref="C5:D5"/>
    <mergeCell ref="E5:F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F4F4-FAB4-43AB-B872-019E17C88342}">
  <dimension ref="B1:AI32"/>
  <sheetViews>
    <sheetView topLeftCell="A5" workbookViewId="0">
      <selection activeCell="F22" sqref="F22"/>
    </sheetView>
  </sheetViews>
  <sheetFormatPr baseColWidth="10" defaultColWidth="7.28515625" defaultRowHeight="12" x14ac:dyDescent="0.2"/>
  <cols>
    <col min="1" max="1" width="3.140625" style="10" customWidth="1"/>
    <col min="2" max="2" width="18.28515625" style="10" customWidth="1"/>
    <col min="3" max="3" width="10.85546875" style="10" bestFit="1" customWidth="1"/>
    <col min="4" max="6" width="17" style="10" bestFit="1" customWidth="1"/>
    <col min="7" max="7" width="14.42578125" style="10" bestFit="1" customWidth="1"/>
    <col min="8" max="9" width="14.42578125" style="10" hidden="1" customWidth="1"/>
    <col min="10" max="10" width="21.28515625" style="10" customWidth="1"/>
    <col min="11" max="11" width="18.28515625" style="11" customWidth="1"/>
    <col min="12" max="12" width="19.28515625" style="11" customWidth="1"/>
    <col min="13" max="13" width="15.85546875" style="10" customWidth="1"/>
    <col min="14" max="14" width="16.140625" style="10" customWidth="1"/>
    <col min="15" max="16384" width="7.28515625" style="10"/>
  </cols>
  <sheetData>
    <row r="1" spans="2:35" ht="15" customHeight="1" x14ac:dyDescent="0.2"/>
    <row r="2" spans="2:35" x14ac:dyDescent="0.2">
      <c r="B2" s="48" t="s">
        <v>50</v>
      </c>
      <c r="C2" s="48"/>
      <c r="D2" s="49"/>
    </row>
    <row r="3" spans="2:35" ht="12.75" thickBot="1" x14ac:dyDescent="0.25">
      <c r="B3" s="50" t="s">
        <v>51</v>
      </c>
      <c r="C3" s="50"/>
      <c r="D3" s="48"/>
      <c r="E3" s="12"/>
      <c r="F3" s="12"/>
      <c r="G3" s="12"/>
      <c r="H3" s="12"/>
      <c r="I3" s="12"/>
      <c r="J3" s="13"/>
      <c r="K3" s="13"/>
      <c r="L3" s="13"/>
      <c r="M3" s="13"/>
      <c r="N3" s="13"/>
    </row>
    <row r="4" spans="2:35" ht="24.75" customHeight="1" thickBot="1" x14ac:dyDescent="0.25">
      <c r="J4" s="74" t="s">
        <v>52</v>
      </c>
      <c r="K4" s="75"/>
      <c r="L4" s="76"/>
      <c r="AD4" s="14">
        <f>_xlfn.RANK.EQ(Comparación_precios[[#Totals],[PROVEEDOR 1]],Comparación_precios[[#Totals],[PROVEEDOR 1]:[PROVEEDOR 6]],1)</f>
        <v>5</v>
      </c>
      <c r="AE4" s="14">
        <f>_xlfn.RANK.EQ(Comparación_precios[[#Totals],[PROVEEDOR 2]],Comparación_precios[[#Totals],[PROVEEDOR 1]:[PROVEEDOR 6]],1)</f>
        <v>4</v>
      </c>
      <c r="AF4" s="14">
        <f>_xlfn.RANK.EQ(Comparación_precios[[#Totals],[PROVEEDOR 3]],Comparación_precios[[#Totals],[PROVEEDOR 1]:[PROVEEDOR 6]],1)</f>
        <v>6</v>
      </c>
      <c r="AG4" s="14">
        <f>_xlfn.RANK.EQ(Comparación_precios[[#Totals],[PROVEEDOR 4]],Comparación_precios[[#Totals],[PROVEEDOR 1]:[PROVEEDOR 6]],1)</f>
        <v>1</v>
      </c>
      <c r="AH4" s="14">
        <f>_xlfn.RANK.EQ(Comparación_precios[[#Totals],[PROVEEDOR 5]],Comparación_precios[[#Totals],[PROVEEDOR 1]:[PROVEEDOR 6]],1)</f>
        <v>1</v>
      </c>
      <c r="AI4" s="14">
        <f>_xlfn.RANK.EQ(Comparación_precios[[#Totals],[PROVEEDOR 6]],Comparación_precios[[#Totals],[PROVEEDOR 1]:[PROVEEDOR 6]],1)</f>
        <v>1</v>
      </c>
    </row>
    <row r="5" spans="2:35" s="15" customFormat="1" ht="46.5" customHeight="1" x14ac:dyDescent="0.2">
      <c r="B5" s="38" t="s">
        <v>78</v>
      </c>
      <c r="C5" s="38" t="s">
        <v>53</v>
      </c>
      <c r="D5" s="39" t="s">
        <v>54</v>
      </c>
      <c r="E5" s="39" t="s">
        <v>55</v>
      </c>
      <c r="F5" s="39" t="s">
        <v>56</v>
      </c>
      <c r="G5" s="39" t="s">
        <v>57</v>
      </c>
      <c r="H5" s="39" t="s">
        <v>58</v>
      </c>
      <c r="I5" s="39" t="s">
        <v>59</v>
      </c>
      <c r="J5" s="40" t="s">
        <v>60</v>
      </c>
      <c r="K5" s="40" t="s">
        <v>61</v>
      </c>
      <c r="L5" s="40" t="s">
        <v>62</v>
      </c>
      <c r="AD5" s="15">
        <f>COUNTIF(Comparación_precios[[#Totals],[PROVEEDOR 1]:[PROVEEDOR 1]],Comparación_precios[[#Totals],[PROVEEDOR 1]])-1</f>
        <v>0</v>
      </c>
      <c r="AE5" s="15">
        <f>COUNTIF(Comparación_precios[[#Totals],[PROVEEDOR 1]:[PROVEEDOR 2]],Comparación_precios[[#Totals],[PROVEEDOR 2]])-1</f>
        <v>0</v>
      </c>
      <c r="AF5" s="15">
        <f>COUNTIF(Comparación_precios[[#Totals],[PROVEEDOR 1]:[PROVEEDOR 3]],Comparación_precios[[#Totals],[PROVEEDOR 3]])-1</f>
        <v>0</v>
      </c>
      <c r="AG5" s="15">
        <f>COUNTIF(Comparación_precios[[#Totals],[PROVEEDOR 1]:[PROVEEDOR 4]],Comparación_precios[[#Totals],[PROVEEDOR 4]])-1</f>
        <v>0</v>
      </c>
      <c r="AH5" s="15">
        <f>COUNTIF(Comparación_precios[[#Totals],[PROVEEDOR 1]:[PROVEEDOR 5]],Comparación_precios[[#Totals],[PROVEEDOR 5]])-1</f>
        <v>1</v>
      </c>
      <c r="AI5" s="15">
        <f>COUNTIF(Comparación_precios[[#Totals],[PROVEEDOR 1]:[PROVEEDOR 6]],Comparación_precios[[#Totals],[PROVEEDOR 6]])-1</f>
        <v>2</v>
      </c>
    </row>
    <row r="6" spans="2:35" ht="12.75" thickBot="1" x14ac:dyDescent="0.25">
      <c r="B6" s="16" t="s">
        <v>74</v>
      </c>
      <c r="C6" s="17">
        <v>6</v>
      </c>
      <c r="D6" s="16">
        <v>2500000</v>
      </c>
      <c r="E6" s="16">
        <v>2000000</v>
      </c>
      <c r="F6" s="16">
        <v>3000000</v>
      </c>
      <c r="G6" s="16"/>
      <c r="H6" s="16"/>
      <c r="I6" s="16"/>
      <c r="J6" s="41">
        <f>MIN(Comparación_precios[[#This Row],[PROVEEDOR 1]:[PROVEEDOR 6]])</f>
        <v>2000000</v>
      </c>
      <c r="K6" s="41">
        <f>IFERROR(AVERAGE(Comparación_precios[[#This Row],[PROVEEDOR 1]:[PROVEEDOR 6]]),0)</f>
        <v>2500000</v>
      </c>
      <c r="L6" s="41">
        <f>MAX(Comparación_precios[[#This Row],[PROVEEDOR 1]:[PROVEEDOR 6]])</f>
        <v>3000000</v>
      </c>
    </row>
    <row r="7" spans="2:35" ht="12.75" thickBot="1" x14ac:dyDescent="0.25">
      <c r="B7" s="16" t="s">
        <v>75</v>
      </c>
      <c r="C7" s="17">
        <v>1</v>
      </c>
      <c r="D7" s="16">
        <v>680000</v>
      </c>
      <c r="E7" s="16">
        <v>2100000</v>
      </c>
      <c r="F7" s="16"/>
      <c r="G7" s="16"/>
      <c r="H7" s="16"/>
      <c r="I7" s="16"/>
      <c r="J7" s="41">
        <f>MIN(Comparación_precios[[#This Row],[PROVEEDOR 1]:[PROVEEDOR 6]])</f>
        <v>680000</v>
      </c>
      <c r="K7" s="41">
        <f>IFERROR(AVERAGE(Comparación_precios[[#This Row],[PROVEEDOR 1]:[PROVEEDOR 6]]),0)</f>
        <v>1390000</v>
      </c>
      <c r="L7" s="41">
        <f>MAX(Comparación_precios[[#This Row],[PROVEEDOR 1]:[PROVEEDOR 6]])</f>
        <v>2100000</v>
      </c>
    </row>
    <row r="8" spans="2:35" ht="12.75" thickBot="1" x14ac:dyDescent="0.25">
      <c r="B8" s="16" t="s">
        <v>77</v>
      </c>
      <c r="C8" s="17">
        <v>1</v>
      </c>
      <c r="D8" s="16">
        <v>120000</v>
      </c>
      <c r="E8" s="16">
        <v>380000</v>
      </c>
      <c r="F8" s="16"/>
      <c r="G8" s="16"/>
      <c r="H8" s="16"/>
      <c r="I8" s="16"/>
      <c r="J8" s="41">
        <f>MIN(Comparación_precios[[#This Row],[PROVEEDOR 1]:[PROVEEDOR 6]])</f>
        <v>120000</v>
      </c>
      <c r="K8" s="41">
        <f>IFERROR(AVERAGE(Comparación_precios[[#This Row],[PROVEEDOR 1]:[PROVEEDOR 6]]),0)</f>
        <v>250000</v>
      </c>
      <c r="L8" s="41">
        <f>MAX(Comparación_precios[[#This Row],[PROVEEDOR 1]:[PROVEEDOR 6]])</f>
        <v>380000</v>
      </c>
    </row>
    <row r="9" spans="2:35" ht="12.75" thickBot="1" x14ac:dyDescent="0.25">
      <c r="B9" s="16"/>
      <c r="C9" s="17"/>
      <c r="D9" s="16"/>
      <c r="E9" s="16"/>
      <c r="F9" s="16"/>
      <c r="G9" s="16"/>
      <c r="H9" s="16"/>
      <c r="I9" s="16"/>
      <c r="J9" s="41">
        <f>MIN(Comparación_precios[[#This Row],[PROVEEDOR 1]:[PROVEEDOR 6]])</f>
        <v>0</v>
      </c>
      <c r="K9" s="41">
        <f>IFERROR(AVERAGE(Comparación_precios[[#This Row],[PROVEEDOR 1]:[PROVEEDOR 6]]),0)</f>
        <v>0</v>
      </c>
      <c r="L9" s="41">
        <f>MAX(Comparación_precios[[#This Row],[PROVEEDOR 1]:[PROVEEDOR 6]])</f>
        <v>0</v>
      </c>
    </row>
    <row r="10" spans="2:35" ht="12.75" thickBot="1" x14ac:dyDescent="0.25">
      <c r="B10" s="16"/>
      <c r="C10" s="17"/>
      <c r="D10" s="16"/>
      <c r="E10" s="16"/>
      <c r="F10" s="16"/>
      <c r="G10" s="16"/>
      <c r="H10" s="16"/>
      <c r="I10" s="16"/>
      <c r="J10" s="41">
        <f>MIN(Comparación_precios[[#This Row],[PROVEEDOR 1]:[PROVEEDOR 6]])</f>
        <v>0</v>
      </c>
      <c r="K10" s="41">
        <f>IFERROR(AVERAGE(Comparación_precios[[#This Row],[PROVEEDOR 1]:[PROVEEDOR 6]]),0)</f>
        <v>0</v>
      </c>
      <c r="L10" s="41">
        <f>MAX(Comparación_precios[[#This Row],[PROVEEDOR 1]:[PROVEEDOR 6]])</f>
        <v>0</v>
      </c>
    </row>
    <row r="11" spans="2:35" ht="12.75" thickBot="1" x14ac:dyDescent="0.25">
      <c r="B11" s="16"/>
      <c r="C11" s="17"/>
      <c r="D11" s="16"/>
      <c r="E11" s="16"/>
      <c r="F11" s="16"/>
      <c r="G11" s="16"/>
      <c r="H11" s="16"/>
      <c r="I11" s="16"/>
      <c r="J11" s="41">
        <f>MIN(Comparación_precios[[#This Row],[PROVEEDOR 1]:[PROVEEDOR 6]])</f>
        <v>0</v>
      </c>
      <c r="K11" s="41">
        <f>IFERROR(AVERAGE(Comparación_precios[[#This Row],[PROVEEDOR 1]:[PROVEEDOR 6]]),0)</f>
        <v>0</v>
      </c>
      <c r="L11" s="41">
        <f>MAX(Comparación_precios[[#This Row],[PROVEEDOR 1]:[PROVEEDOR 6]])</f>
        <v>0</v>
      </c>
    </row>
    <row r="12" spans="2:35" s="20" customFormat="1" ht="12.75" thickBot="1" x14ac:dyDescent="0.25">
      <c r="B12" s="18"/>
      <c r="C12" s="19"/>
      <c r="D12" s="18"/>
      <c r="E12" s="18"/>
      <c r="F12" s="18"/>
      <c r="G12" s="18"/>
      <c r="H12" s="18"/>
      <c r="I12" s="18"/>
      <c r="J12" s="41">
        <f>MIN(Comparación_precios[[#This Row],[PROVEEDOR 1]:[PROVEEDOR 6]])</f>
        <v>0</v>
      </c>
      <c r="K12" s="41">
        <f>IFERROR(AVERAGE(Comparación_precios[[#This Row],[PROVEEDOR 1]:[PROVEEDOR 6]]),0)</f>
        <v>0</v>
      </c>
      <c r="L12" s="41">
        <f>MAX(Comparación_precios[[#This Row],[PROVEEDOR 1]:[PROVEEDOR 6]])</f>
        <v>0</v>
      </c>
    </row>
    <row r="13" spans="2:35" s="20" customFormat="1" ht="12.75" thickBot="1" x14ac:dyDescent="0.25">
      <c r="B13" s="18"/>
      <c r="C13" s="19"/>
      <c r="D13" s="18"/>
      <c r="E13" s="18"/>
      <c r="F13" s="18"/>
      <c r="G13" s="18"/>
      <c r="H13" s="18"/>
      <c r="I13" s="18"/>
      <c r="J13" s="41">
        <f>MIN(Comparación_precios[[#This Row],[PROVEEDOR 1]:[PROVEEDOR 6]])</f>
        <v>0</v>
      </c>
      <c r="K13" s="41">
        <f>IFERROR(AVERAGE(Comparación_precios[[#This Row],[PROVEEDOR 1]:[PROVEEDOR 6]]),0)</f>
        <v>0</v>
      </c>
      <c r="L13" s="41">
        <f>MAX(Comparación_precios[[#This Row],[PROVEEDOR 1]:[PROVEEDOR 6]])</f>
        <v>0</v>
      </c>
    </row>
    <row r="14" spans="2:35" s="20" customFormat="1" ht="12.75" thickBot="1" x14ac:dyDescent="0.25">
      <c r="B14" s="18"/>
      <c r="C14" s="19"/>
      <c r="D14" s="18"/>
      <c r="E14" s="18"/>
      <c r="F14" s="18"/>
      <c r="G14" s="18"/>
      <c r="H14" s="18"/>
      <c r="I14" s="18"/>
      <c r="J14" s="41">
        <f>MIN(Comparación_precios[[#This Row],[PROVEEDOR 1]:[PROVEEDOR 6]])</f>
        <v>0</v>
      </c>
      <c r="K14" s="41">
        <f>IFERROR(AVERAGE(Comparación_precios[[#This Row],[PROVEEDOR 1]:[PROVEEDOR 6]]),0)</f>
        <v>0</v>
      </c>
      <c r="L14" s="41">
        <f>MAX(Comparación_precios[[#This Row],[PROVEEDOR 1]:[PROVEEDOR 6]])</f>
        <v>0</v>
      </c>
    </row>
    <row r="15" spans="2:35" s="20" customFormat="1" ht="12.75" thickBot="1" x14ac:dyDescent="0.25">
      <c r="B15" s="21"/>
      <c r="C15" s="22"/>
      <c r="D15" s="23"/>
      <c r="E15" s="23"/>
      <c r="F15" s="23"/>
      <c r="G15" s="23"/>
      <c r="H15" s="21"/>
      <c r="I15" s="24"/>
      <c r="J15" s="41">
        <f>MIN(Comparación_precios[[#This Row],[PROVEEDOR 1]:[PROVEEDOR 6]])</f>
        <v>0</v>
      </c>
      <c r="K15" s="41">
        <f>IFERROR(AVERAGE(Comparación_precios[[#This Row],[PROVEEDOR 1]:[PROVEEDOR 6]]),0)</f>
        <v>0</v>
      </c>
      <c r="L15" s="41">
        <f>MAX(Comparación_precios[[#This Row],[PROVEEDOR 1]:[PROVEEDOR 6]])</f>
        <v>0</v>
      </c>
    </row>
    <row r="16" spans="2:35" s="20" customFormat="1" ht="12.75" thickBot="1" x14ac:dyDescent="0.25">
      <c r="B16" s="21"/>
      <c r="C16" s="22"/>
      <c r="D16" s="23"/>
      <c r="E16" s="23"/>
      <c r="F16" s="23"/>
      <c r="G16" s="23"/>
      <c r="H16" s="21"/>
      <c r="I16" s="24"/>
      <c r="J16" s="41">
        <f>MIN(Comparación_precios[[#This Row],[PROVEEDOR 1]:[PROVEEDOR 6]])</f>
        <v>0</v>
      </c>
      <c r="K16" s="41">
        <f>IFERROR(AVERAGE(Comparación_precios[[#This Row],[PROVEEDOR 1]:[PROVEEDOR 6]]),0)</f>
        <v>0</v>
      </c>
      <c r="L16" s="41">
        <f>MAX(Comparación_precios[[#This Row],[PROVEEDOR 1]:[PROVEEDOR 6]])</f>
        <v>0</v>
      </c>
    </row>
    <row r="17" spans="2:12" s="20" customFormat="1" ht="12.75" thickBot="1" x14ac:dyDescent="0.25">
      <c r="B17" s="21"/>
      <c r="C17" s="22"/>
      <c r="D17" s="23"/>
      <c r="E17" s="23"/>
      <c r="F17" s="23"/>
      <c r="G17" s="23"/>
      <c r="H17" s="21"/>
      <c r="I17" s="24"/>
      <c r="J17" s="41">
        <f>MIN(Comparación_precios[[#This Row],[PROVEEDOR 1]:[PROVEEDOR 6]])</f>
        <v>0</v>
      </c>
      <c r="K17" s="41">
        <f>IFERROR(AVERAGE(Comparación_precios[[#This Row],[PROVEEDOR 1]:[PROVEEDOR 6]]),0)</f>
        <v>0</v>
      </c>
      <c r="L17" s="41">
        <f>MAX(Comparación_precios[[#This Row],[PROVEEDOR 1]:[PROVEEDOR 6]])</f>
        <v>0</v>
      </c>
    </row>
    <row r="18" spans="2:12" s="20" customFormat="1" ht="12.75" thickBot="1" x14ac:dyDescent="0.25">
      <c r="B18" s="21"/>
      <c r="C18" s="22"/>
      <c r="D18" s="23"/>
      <c r="E18" s="23"/>
      <c r="F18" s="23"/>
      <c r="G18" s="23"/>
      <c r="H18" s="21"/>
      <c r="I18" s="24"/>
      <c r="J18" s="41">
        <f>MIN(Comparación_precios[[#This Row],[PROVEEDOR 1]:[PROVEEDOR 6]])</f>
        <v>0</v>
      </c>
      <c r="K18" s="41">
        <f>IFERROR(AVERAGE(Comparación_precios[[#This Row],[PROVEEDOR 1]:[PROVEEDOR 6]]),0)</f>
        <v>0</v>
      </c>
      <c r="L18" s="41">
        <f>MAX(Comparación_precios[[#This Row],[PROVEEDOR 1]:[PROVEEDOR 6]])</f>
        <v>0</v>
      </c>
    </row>
    <row r="19" spans="2:12" s="20" customFormat="1" ht="12.75" thickBot="1" x14ac:dyDescent="0.25">
      <c r="B19" s="21"/>
      <c r="C19" s="22"/>
      <c r="D19" s="23"/>
      <c r="E19" s="23"/>
      <c r="F19" s="23"/>
      <c r="G19" s="23"/>
      <c r="H19" s="21"/>
      <c r="I19" s="24"/>
      <c r="J19" s="41">
        <f>MIN(Comparación_precios[[#This Row],[PROVEEDOR 1]:[PROVEEDOR 6]])</f>
        <v>0</v>
      </c>
      <c r="K19" s="41">
        <f>IFERROR(AVERAGE(Comparación_precios[[#This Row],[PROVEEDOR 1]:[PROVEEDOR 6]]),0)</f>
        <v>0</v>
      </c>
      <c r="L19" s="41">
        <f>MAX(Comparación_precios[[#This Row],[PROVEEDOR 1]:[PROVEEDOR 6]])</f>
        <v>0</v>
      </c>
    </row>
    <row r="20" spans="2:12" s="20" customFormat="1" ht="12.75" thickBot="1" x14ac:dyDescent="0.25">
      <c r="B20" s="21"/>
      <c r="C20" s="22"/>
      <c r="D20" s="23"/>
      <c r="E20" s="23"/>
      <c r="F20" s="23"/>
      <c r="G20" s="23"/>
      <c r="H20" s="21"/>
      <c r="I20" s="24"/>
      <c r="J20" s="41">
        <f>MIN(Comparación_precios[[#This Row],[PROVEEDOR 1]:[PROVEEDOR 6]])</f>
        <v>0</v>
      </c>
      <c r="K20" s="41">
        <f>IFERROR(AVERAGE(Comparación_precios[[#This Row],[PROVEEDOR 1]:[PROVEEDOR 6]]),0)</f>
        <v>0</v>
      </c>
      <c r="L20" s="41">
        <f>MAX(Comparación_precios[[#This Row],[PROVEEDOR 1]:[PROVEEDOR 6]])</f>
        <v>0</v>
      </c>
    </row>
    <row r="21" spans="2:12" s="20" customFormat="1" x14ac:dyDescent="0.2">
      <c r="B21" s="23"/>
      <c r="C21" s="42"/>
      <c r="D21" s="23"/>
      <c r="E21" s="23"/>
      <c r="F21" s="23"/>
      <c r="G21" s="23"/>
      <c r="H21" s="23"/>
      <c r="I21" s="24"/>
      <c r="J21" s="43">
        <f>MIN(Comparación_precios[[#This Row],[PROVEEDOR 1]:[PROVEEDOR 6]])</f>
        <v>0</v>
      </c>
      <c r="K21" s="43">
        <f>IFERROR(AVERAGE(Comparación_precios[[#This Row],[PROVEEDOR 1]:[PROVEEDOR 6]]),0)</f>
        <v>0</v>
      </c>
      <c r="L21" s="43">
        <f>MAX(Comparación_precios[[#This Row],[PROVEEDOR 1]:[PROVEEDOR 6]])</f>
        <v>0</v>
      </c>
    </row>
    <row r="22" spans="2:12" s="20" customFormat="1" x14ac:dyDescent="0.2">
      <c r="B22" s="44" t="s">
        <v>63</v>
      </c>
      <c r="C22" s="44"/>
      <c r="D22" s="45">
        <f>ROUND(SUMPRODUCT(Comparación_precios[[CANTIDAD]:[CANTIDAD]],Comparación_precios[PROVEEDOR 1]),2)</f>
        <v>15800000</v>
      </c>
      <c r="E22" s="45">
        <f>ROUND(SUMPRODUCT(Comparación_precios[[CANTIDAD]:[CANTIDAD]],Comparación_precios[PROVEEDOR 2]),2)</f>
        <v>14480000</v>
      </c>
      <c r="F22" s="45">
        <f>ROUND(SUMPRODUCT(Comparación_precios[[CANTIDAD]:[CANTIDAD]],Comparación_precios[PROVEEDOR 3]),2)</f>
        <v>18000000</v>
      </c>
      <c r="G22" s="45">
        <f>ROUND(SUMPRODUCT(Comparación_precios[[CANTIDAD]:[CANTIDAD]],Comparación_precios[PROVEEDOR 4]),2)</f>
        <v>0</v>
      </c>
      <c r="H22" s="45">
        <f>ROUND(SUMPRODUCT(Comparación_precios[[CANTIDAD]:[CANTIDAD]],Comparación_precios[PROVEEDOR 5]),2)</f>
        <v>0</v>
      </c>
      <c r="I22" s="45">
        <f>ROUND(SUMPRODUCT(Comparación_precios[[CANTIDAD]:[CANTIDAD]],Comparación_precios[PROVEEDOR 6]),2)</f>
        <v>0</v>
      </c>
      <c r="J22" s="46"/>
      <c r="K22" s="46"/>
      <c r="L22" s="47"/>
    </row>
    <row r="23" spans="2:12" s="20" customFormat="1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1"/>
      <c r="L23" s="11"/>
    </row>
    <row r="24" spans="2:12" s="20" customFormat="1" x14ac:dyDescent="0.2">
      <c r="B24" s="10"/>
      <c r="C24" s="10"/>
      <c r="D24" s="10"/>
      <c r="E24" s="10"/>
      <c r="F24" s="10"/>
      <c r="G24" s="10"/>
      <c r="H24" s="10"/>
      <c r="I24" s="10"/>
      <c r="J24" s="10"/>
      <c r="K24" s="11"/>
      <c r="L24" s="11"/>
    </row>
    <row r="25" spans="2:12" x14ac:dyDescent="0.2">
      <c r="J25" s="11"/>
      <c r="K25" s="10"/>
      <c r="L25" s="10"/>
    </row>
    <row r="26" spans="2:12" x14ac:dyDescent="0.2">
      <c r="J26" s="11"/>
      <c r="K26" s="10"/>
      <c r="L26" s="10"/>
    </row>
    <row r="27" spans="2:12" x14ac:dyDescent="0.2">
      <c r="D27" s="25"/>
      <c r="E27" s="25"/>
      <c r="F27" s="26"/>
      <c r="G27" s="27"/>
      <c r="H27" s="28"/>
      <c r="I27" s="25"/>
      <c r="J27" s="11"/>
      <c r="K27" s="10"/>
      <c r="L27" s="10"/>
    </row>
    <row r="28" spans="2:12" x14ac:dyDescent="0.2">
      <c r="D28" s="25"/>
      <c r="E28" s="25"/>
      <c r="F28" s="26"/>
      <c r="G28" s="29"/>
      <c r="H28" s="28"/>
      <c r="I28" s="25"/>
    </row>
    <row r="29" spans="2:12" x14ac:dyDescent="0.2">
      <c r="D29" s="25"/>
      <c r="E29" s="25"/>
      <c r="F29" s="26"/>
      <c r="G29" s="29"/>
      <c r="H29" s="28"/>
      <c r="I29" s="25"/>
    </row>
    <row r="30" spans="2:12" x14ac:dyDescent="0.2">
      <c r="D30" s="25"/>
      <c r="E30" s="25"/>
      <c r="F30" s="26"/>
      <c r="G30" s="29"/>
      <c r="H30" s="28"/>
      <c r="I30" s="25"/>
    </row>
    <row r="31" spans="2:12" x14ac:dyDescent="0.2">
      <c r="D31" s="25"/>
      <c r="E31" s="25"/>
      <c r="F31" s="26"/>
      <c r="G31" s="29"/>
      <c r="H31" s="28"/>
      <c r="I31" s="25"/>
    </row>
    <row r="32" spans="2:12" x14ac:dyDescent="0.2">
      <c r="D32" s="25"/>
      <c r="E32" s="25"/>
      <c r="F32" s="26"/>
      <c r="G32" s="29"/>
      <c r="H32" s="28"/>
      <c r="I32" s="25"/>
    </row>
  </sheetData>
  <mergeCells count="1">
    <mergeCell ref="J4:L4"/>
  </mergeCells>
  <conditionalFormatting sqref="D22:I22 D5:I5">
    <cfRule type="expression" dxfId="28" priority="1">
      <formula>AND(D$22=MIN($D$22:$I$22),D$22&lt;&gt;0)</formula>
    </cfRule>
  </conditionalFormatting>
  <conditionalFormatting sqref="D6:I21">
    <cfRule type="expression" dxfId="27" priority="2">
      <formula>AND(D$22=MIN($D$22:$I$22),D$22&lt;&gt;0)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2D1AE-89D3-428D-82E8-F4441A44B0C0}">
  <dimension ref="A1:L29"/>
  <sheetViews>
    <sheetView workbookViewId="0">
      <selection activeCell="L28" sqref="L28"/>
    </sheetView>
  </sheetViews>
  <sheetFormatPr baseColWidth="10" defaultColWidth="11.5703125" defaultRowHeight="12" x14ac:dyDescent="0.2"/>
  <cols>
    <col min="1" max="1" width="24.28515625" style="11" bestFit="1" customWidth="1"/>
    <col min="2" max="16384" width="11.5703125" style="11"/>
  </cols>
  <sheetData>
    <row r="1" spans="1:12" ht="12.75" thickBot="1" x14ac:dyDescent="0.25">
      <c r="A1" s="30" t="s">
        <v>0</v>
      </c>
      <c r="B1" s="82" t="s">
        <v>1</v>
      </c>
      <c r="C1" s="83"/>
      <c r="D1" s="84" t="s">
        <v>2</v>
      </c>
      <c r="E1" s="85"/>
      <c r="F1" s="85"/>
      <c r="G1" s="85"/>
      <c r="H1" s="85"/>
      <c r="I1" s="85"/>
      <c r="J1" s="85"/>
      <c r="K1" s="85"/>
      <c r="L1" s="31" t="s">
        <v>73</v>
      </c>
    </row>
    <row r="2" spans="1:12" ht="31.15" customHeight="1" x14ac:dyDescent="0.2">
      <c r="A2" s="86" t="s">
        <v>3</v>
      </c>
      <c r="B2" s="89" t="s">
        <v>4</v>
      </c>
      <c r="C2" s="89"/>
      <c r="D2" s="90" t="s">
        <v>5</v>
      </c>
      <c r="E2" s="90"/>
      <c r="F2" s="90"/>
      <c r="G2" s="90"/>
      <c r="H2" s="90"/>
      <c r="I2" s="90"/>
      <c r="J2" s="90"/>
      <c r="K2" s="90"/>
      <c r="L2" s="77">
        <v>0.1</v>
      </c>
    </row>
    <row r="3" spans="1:12" ht="31.15" customHeight="1" x14ac:dyDescent="0.2">
      <c r="A3" s="87"/>
      <c r="B3" s="79" t="s">
        <v>6</v>
      </c>
      <c r="C3" s="79"/>
      <c r="D3" s="80" t="s">
        <v>7</v>
      </c>
      <c r="E3" s="80"/>
      <c r="F3" s="80"/>
      <c r="G3" s="80"/>
      <c r="H3" s="80"/>
      <c r="I3" s="80"/>
      <c r="J3" s="80"/>
      <c r="K3" s="80"/>
      <c r="L3" s="78"/>
    </row>
    <row r="4" spans="1:12" ht="31.15" customHeight="1" x14ac:dyDescent="0.2">
      <c r="A4" s="87"/>
      <c r="B4" s="79" t="s">
        <v>8</v>
      </c>
      <c r="C4" s="79"/>
      <c r="D4" s="81" t="s">
        <v>9</v>
      </c>
      <c r="E4" s="80"/>
      <c r="F4" s="80"/>
      <c r="G4" s="80"/>
      <c r="H4" s="80"/>
      <c r="I4" s="80"/>
      <c r="J4" s="80"/>
      <c r="K4" s="80"/>
      <c r="L4" s="78"/>
    </row>
    <row r="5" spans="1:12" ht="31.15" customHeight="1" thickBot="1" x14ac:dyDescent="0.25">
      <c r="A5" s="88"/>
      <c r="B5" s="91" t="s">
        <v>10</v>
      </c>
      <c r="C5" s="91"/>
      <c r="D5" s="92" t="s">
        <v>11</v>
      </c>
      <c r="E5" s="93"/>
      <c r="F5" s="93"/>
      <c r="G5" s="93"/>
      <c r="H5" s="93"/>
      <c r="I5" s="93"/>
      <c r="J5" s="93"/>
      <c r="K5" s="93"/>
      <c r="L5" s="78"/>
    </row>
    <row r="6" spans="1:12" ht="26.45" customHeight="1" x14ac:dyDescent="0.2">
      <c r="A6" s="94" t="s">
        <v>12</v>
      </c>
      <c r="B6" s="89" t="s">
        <v>4</v>
      </c>
      <c r="C6" s="89"/>
      <c r="D6" s="96" t="s">
        <v>13</v>
      </c>
      <c r="E6" s="96"/>
      <c r="F6" s="96"/>
      <c r="G6" s="96"/>
      <c r="H6" s="96"/>
      <c r="I6" s="96"/>
      <c r="J6" s="96"/>
      <c r="K6" s="96"/>
      <c r="L6" s="77">
        <v>0.1</v>
      </c>
    </row>
    <row r="7" spans="1:12" ht="26.45" customHeight="1" x14ac:dyDescent="0.2">
      <c r="A7" s="95"/>
      <c r="B7" s="79" t="s">
        <v>6</v>
      </c>
      <c r="C7" s="79"/>
      <c r="D7" s="81" t="s">
        <v>14</v>
      </c>
      <c r="E7" s="81"/>
      <c r="F7" s="81"/>
      <c r="G7" s="81"/>
      <c r="H7" s="81"/>
      <c r="I7" s="81"/>
      <c r="J7" s="81"/>
      <c r="K7" s="81"/>
      <c r="L7" s="78"/>
    </row>
    <row r="8" spans="1:12" ht="26.45" customHeight="1" x14ac:dyDescent="0.2">
      <c r="A8" s="95"/>
      <c r="B8" s="79" t="s">
        <v>8</v>
      </c>
      <c r="C8" s="79"/>
      <c r="D8" s="81" t="s">
        <v>64</v>
      </c>
      <c r="E8" s="81"/>
      <c r="F8" s="81"/>
      <c r="G8" s="81"/>
      <c r="H8" s="81"/>
      <c r="I8" s="81"/>
      <c r="J8" s="81"/>
      <c r="K8" s="81"/>
      <c r="L8" s="78"/>
    </row>
    <row r="9" spans="1:12" ht="26.45" customHeight="1" thickBot="1" x14ac:dyDescent="0.25">
      <c r="A9" s="95"/>
      <c r="B9" s="91" t="s">
        <v>10</v>
      </c>
      <c r="C9" s="91"/>
      <c r="D9" s="97" t="s">
        <v>15</v>
      </c>
      <c r="E9" s="98"/>
      <c r="F9" s="98"/>
      <c r="G9" s="98"/>
      <c r="H9" s="98"/>
      <c r="I9" s="98"/>
      <c r="J9" s="98"/>
      <c r="K9" s="99"/>
      <c r="L9" s="78"/>
    </row>
    <row r="10" spans="1:12" ht="25.9" customHeight="1" x14ac:dyDescent="0.2">
      <c r="A10" s="100" t="s">
        <v>16</v>
      </c>
      <c r="B10" s="103" t="s">
        <v>4</v>
      </c>
      <c r="C10" s="103"/>
      <c r="D10" s="96" t="s">
        <v>65</v>
      </c>
      <c r="E10" s="96"/>
      <c r="F10" s="96"/>
      <c r="G10" s="96"/>
      <c r="H10" s="96"/>
      <c r="I10" s="96"/>
      <c r="J10" s="96"/>
      <c r="K10" s="96"/>
      <c r="L10" s="77">
        <v>0.05</v>
      </c>
    </row>
    <row r="11" spans="1:12" ht="25.9" customHeight="1" x14ac:dyDescent="0.2">
      <c r="A11" s="101"/>
      <c r="B11" s="104" t="s">
        <v>6</v>
      </c>
      <c r="C11" s="104"/>
      <c r="D11" s="81" t="s">
        <v>17</v>
      </c>
      <c r="E11" s="81"/>
      <c r="F11" s="81"/>
      <c r="G11" s="81"/>
      <c r="H11" s="81"/>
      <c r="I11" s="81"/>
      <c r="J11" s="81"/>
      <c r="K11" s="81"/>
      <c r="L11" s="78"/>
    </row>
    <row r="12" spans="1:12" ht="25.9" customHeight="1" x14ac:dyDescent="0.2">
      <c r="A12" s="101"/>
      <c r="B12" s="104" t="s">
        <v>18</v>
      </c>
      <c r="C12" s="104"/>
      <c r="D12" s="81" t="s">
        <v>19</v>
      </c>
      <c r="E12" s="81"/>
      <c r="F12" s="81"/>
      <c r="G12" s="81"/>
      <c r="H12" s="81"/>
      <c r="I12" s="81"/>
      <c r="J12" s="81"/>
      <c r="K12" s="81"/>
      <c r="L12" s="78"/>
    </row>
    <row r="13" spans="1:12" ht="25.9" customHeight="1" thickBot="1" x14ac:dyDescent="0.25">
      <c r="A13" s="102"/>
      <c r="B13" s="107" t="s">
        <v>10</v>
      </c>
      <c r="C13" s="107"/>
      <c r="D13" s="108" t="s">
        <v>20</v>
      </c>
      <c r="E13" s="108"/>
      <c r="F13" s="108"/>
      <c r="G13" s="108"/>
      <c r="H13" s="108"/>
      <c r="I13" s="108"/>
      <c r="J13" s="108"/>
      <c r="K13" s="108"/>
      <c r="L13" s="78"/>
    </row>
    <row r="14" spans="1:12" ht="27" customHeight="1" x14ac:dyDescent="0.2">
      <c r="A14" s="94" t="s">
        <v>21</v>
      </c>
      <c r="B14" s="103" t="s">
        <v>4</v>
      </c>
      <c r="C14" s="103"/>
      <c r="D14" s="109" t="s">
        <v>66</v>
      </c>
      <c r="E14" s="109"/>
      <c r="F14" s="109"/>
      <c r="G14" s="109"/>
      <c r="H14" s="109"/>
      <c r="I14" s="109"/>
      <c r="J14" s="109"/>
      <c r="K14" s="109"/>
      <c r="L14" s="77">
        <v>0.05</v>
      </c>
    </row>
    <row r="15" spans="1:12" ht="27" customHeight="1" x14ac:dyDescent="0.2">
      <c r="A15" s="95"/>
      <c r="B15" s="104" t="s">
        <v>6</v>
      </c>
      <c r="C15" s="104"/>
      <c r="D15" s="110" t="s">
        <v>67</v>
      </c>
      <c r="E15" s="111"/>
      <c r="F15" s="111"/>
      <c r="G15" s="111"/>
      <c r="H15" s="111"/>
      <c r="I15" s="111"/>
      <c r="J15" s="111"/>
      <c r="K15" s="112"/>
      <c r="L15" s="78"/>
    </row>
    <row r="16" spans="1:12" ht="27" customHeight="1" x14ac:dyDescent="0.2">
      <c r="A16" s="95"/>
      <c r="B16" s="104" t="s">
        <v>8</v>
      </c>
      <c r="C16" s="104"/>
      <c r="D16" s="113" t="s">
        <v>68</v>
      </c>
      <c r="E16" s="113"/>
      <c r="F16" s="113"/>
      <c r="G16" s="113"/>
      <c r="H16" s="113"/>
      <c r="I16" s="113"/>
      <c r="J16" s="113"/>
      <c r="K16" s="113"/>
      <c r="L16" s="78"/>
    </row>
    <row r="17" spans="1:12" ht="27" customHeight="1" thickBot="1" x14ac:dyDescent="0.25">
      <c r="A17" s="95"/>
      <c r="B17" s="105" t="s">
        <v>10</v>
      </c>
      <c r="C17" s="105"/>
      <c r="D17" s="106" t="s">
        <v>69</v>
      </c>
      <c r="E17" s="106"/>
      <c r="F17" s="106"/>
      <c r="G17" s="106"/>
      <c r="H17" s="106"/>
      <c r="I17" s="106"/>
      <c r="J17" s="106"/>
      <c r="K17" s="106"/>
      <c r="L17" s="78"/>
    </row>
    <row r="18" spans="1:12" x14ac:dyDescent="0.2">
      <c r="A18" s="114" t="s">
        <v>22</v>
      </c>
      <c r="B18" s="103" t="s">
        <v>23</v>
      </c>
      <c r="C18" s="103"/>
      <c r="D18" s="116" t="s">
        <v>24</v>
      </c>
      <c r="E18" s="116"/>
      <c r="F18" s="116"/>
      <c r="G18" s="116"/>
      <c r="H18" s="116"/>
      <c r="I18" s="116"/>
      <c r="J18" s="116"/>
      <c r="K18" s="116"/>
      <c r="L18" s="77">
        <v>0.5</v>
      </c>
    </row>
    <row r="19" spans="1:12" ht="12.75" thickBot="1" x14ac:dyDescent="0.25">
      <c r="A19" s="115"/>
      <c r="B19" s="105" t="s">
        <v>10</v>
      </c>
      <c r="C19" s="105"/>
      <c r="D19" s="106" t="s">
        <v>25</v>
      </c>
      <c r="E19" s="106"/>
      <c r="F19" s="106"/>
      <c r="G19" s="106"/>
      <c r="H19" s="106"/>
      <c r="I19" s="106"/>
      <c r="J19" s="106"/>
      <c r="K19" s="106"/>
      <c r="L19" s="78"/>
    </row>
    <row r="20" spans="1:12" ht="24" customHeight="1" x14ac:dyDescent="0.2">
      <c r="A20" s="117" t="s">
        <v>26</v>
      </c>
      <c r="B20" s="103" t="s">
        <v>4</v>
      </c>
      <c r="C20" s="103"/>
      <c r="D20" s="96" t="s">
        <v>70</v>
      </c>
      <c r="E20" s="96"/>
      <c r="F20" s="96"/>
      <c r="G20" s="96"/>
      <c r="H20" s="96"/>
      <c r="I20" s="96"/>
      <c r="J20" s="96"/>
      <c r="K20" s="96"/>
      <c r="L20" s="77">
        <v>0.1</v>
      </c>
    </row>
    <row r="21" spans="1:12" ht="24" customHeight="1" x14ac:dyDescent="0.2">
      <c r="A21" s="118"/>
      <c r="B21" s="104" t="s">
        <v>6</v>
      </c>
      <c r="C21" s="104"/>
      <c r="D21" s="81" t="s">
        <v>27</v>
      </c>
      <c r="E21" s="81"/>
      <c r="F21" s="81"/>
      <c r="G21" s="81"/>
      <c r="H21" s="81"/>
      <c r="I21" s="81"/>
      <c r="J21" s="81"/>
      <c r="K21" s="81"/>
      <c r="L21" s="78"/>
    </row>
    <row r="22" spans="1:12" ht="24" customHeight="1" x14ac:dyDescent="0.2">
      <c r="A22" s="118"/>
      <c r="B22" s="104" t="s">
        <v>8</v>
      </c>
      <c r="C22" s="104"/>
      <c r="D22" s="81" t="s">
        <v>28</v>
      </c>
      <c r="E22" s="81"/>
      <c r="F22" s="81"/>
      <c r="G22" s="81"/>
      <c r="H22" s="81"/>
      <c r="I22" s="81"/>
      <c r="J22" s="81"/>
      <c r="K22" s="81"/>
      <c r="L22" s="78"/>
    </row>
    <row r="23" spans="1:12" ht="24" customHeight="1" thickBot="1" x14ac:dyDescent="0.25">
      <c r="A23" s="119"/>
      <c r="B23" s="105" t="s">
        <v>10</v>
      </c>
      <c r="C23" s="105"/>
      <c r="D23" s="92" t="s">
        <v>71</v>
      </c>
      <c r="E23" s="92"/>
      <c r="F23" s="92"/>
      <c r="G23" s="92"/>
      <c r="H23" s="92"/>
      <c r="I23" s="92"/>
      <c r="J23" s="92"/>
      <c r="K23" s="92"/>
      <c r="L23" s="78"/>
    </row>
    <row r="24" spans="1:12" x14ac:dyDescent="0.2">
      <c r="A24" s="121" t="s">
        <v>29</v>
      </c>
      <c r="B24" s="103" t="s">
        <v>4</v>
      </c>
      <c r="C24" s="103"/>
      <c r="D24" s="116" t="s">
        <v>30</v>
      </c>
      <c r="E24" s="116"/>
      <c r="F24" s="116"/>
      <c r="G24" s="116"/>
      <c r="H24" s="116"/>
      <c r="I24" s="116"/>
      <c r="J24" s="116"/>
      <c r="K24" s="116"/>
      <c r="L24" s="77">
        <v>0.1</v>
      </c>
    </row>
    <row r="25" spans="1:12" x14ac:dyDescent="0.2">
      <c r="A25" s="122"/>
      <c r="B25" s="104" t="s">
        <v>6</v>
      </c>
      <c r="C25" s="104"/>
      <c r="D25" s="124" t="s">
        <v>31</v>
      </c>
      <c r="E25" s="124"/>
      <c r="F25" s="124"/>
      <c r="G25" s="124"/>
      <c r="H25" s="124"/>
      <c r="I25" s="124"/>
      <c r="J25" s="124"/>
      <c r="K25" s="124"/>
      <c r="L25" s="78"/>
    </row>
    <row r="26" spans="1:12" x14ac:dyDescent="0.2">
      <c r="A26" s="122"/>
      <c r="B26" s="104" t="s">
        <v>8</v>
      </c>
      <c r="C26" s="104"/>
      <c r="D26" s="124" t="s">
        <v>32</v>
      </c>
      <c r="E26" s="124"/>
      <c r="F26" s="124"/>
      <c r="G26" s="124"/>
      <c r="H26" s="124"/>
      <c r="I26" s="124"/>
      <c r="J26" s="124"/>
      <c r="K26" s="124"/>
      <c r="L26" s="78"/>
    </row>
    <row r="27" spans="1:12" ht="12.75" thickBot="1" x14ac:dyDescent="0.25">
      <c r="A27" s="123"/>
      <c r="B27" s="107" t="s">
        <v>10</v>
      </c>
      <c r="C27" s="107"/>
      <c r="D27" s="125" t="s">
        <v>33</v>
      </c>
      <c r="E27" s="125"/>
      <c r="F27" s="125"/>
      <c r="G27" s="125"/>
      <c r="H27" s="125"/>
      <c r="I27" s="125"/>
      <c r="J27" s="125"/>
      <c r="K27" s="125"/>
      <c r="L27" s="78"/>
    </row>
    <row r="28" spans="1:12" ht="12.75" thickBot="1" x14ac:dyDescent="0.25">
      <c r="A28" s="32"/>
      <c r="B28" s="33"/>
      <c r="C28" s="1"/>
      <c r="D28" s="1"/>
      <c r="E28" s="1"/>
      <c r="F28" s="1"/>
      <c r="G28" s="120" t="s">
        <v>34</v>
      </c>
      <c r="H28" s="120"/>
      <c r="I28" s="120"/>
      <c r="J28" s="120"/>
      <c r="K28" s="120"/>
      <c r="L28" s="34">
        <f>SUM(L2:L27)</f>
        <v>1</v>
      </c>
    </row>
    <row r="29" spans="1:12" x14ac:dyDescent="0.2">
      <c r="A29" s="35"/>
      <c r="B29" s="36"/>
      <c r="C29" s="2"/>
      <c r="D29" s="2"/>
      <c r="E29" s="2"/>
      <c r="F29" s="2"/>
      <c r="G29" s="2"/>
      <c r="H29" s="2"/>
      <c r="I29" s="2"/>
      <c r="J29" s="2"/>
      <c r="K29" s="2"/>
      <c r="L29" s="37"/>
    </row>
  </sheetData>
  <mergeCells count="69">
    <mergeCell ref="G28:K28"/>
    <mergeCell ref="A24:A27"/>
    <mergeCell ref="B24:C24"/>
    <mergeCell ref="D24:K24"/>
    <mergeCell ref="L24:L27"/>
    <mergeCell ref="B25:C25"/>
    <mergeCell ref="D25:K25"/>
    <mergeCell ref="B26:C26"/>
    <mergeCell ref="D26:K26"/>
    <mergeCell ref="B27:C27"/>
    <mergeCell ref="D27:K27"/>
    <mergeCell ref="L20:L23"/>
    <mergeCell ref="B21:C21"/>
    <mergeCell ref="D21:K21"/>
    <mergeCell ref="B22:C22"/>
    <mergeCell ref="D22:K22"/>
    <mergeCell ref="B23:C23"/>
    <mergeCell ref="D23:K23"/>
    <mergeCell ref="A18:A19"/>
    <mergeCell ref="B18:C18"/>
    <mergeCell ref="D18:K18"/>
    <mergeCell ref="A14:A17"/>
    <mergeCell ref="A20:A23"/>
    <mergeCell ref="B20:C20"/>
    <mergeCell ref="D20:K20"/>
    <mergeCell ref="L18:L19"/>
    <mergeCell ref="B19:C19"/>
    <mergeCell ref="D19:K19"/>
    <mergeCell ref="B13:C13"/>
    <mergeCell ref="D13:K13"/>
    <mergeCell ref="B14:C14"/>
    <mergeCell ref="D14:K14"/>
    <mergeCell ref="L14:L17"/>
    <mergeCell ref="B15:C15"/>
    <mergeCell ref="D15:K15"/>
    <mergeCell ref="B16:C16"/>
    <mergeCell ref="D16:K16"/>
    <mergeCell ref="L10:L13"/>
    <mergeCell ref="B17:C17"/>
    <mergeCell ref="D17:K17"/>
    <mergeCell ref="A10:A13"/>
    <mergeCell ref="B10:C10"/>
    <mergeCell ref="D10:K10"/>
    <mergeCell ref="B11:C11"/>
    <mergeCell ref="D11:K11"/>
    <mergeCell ref="B12:C12"/>
    <mergeCell ref="D12:K12"/>
    <mergeCell ref="A6:A9"/>
    <mergeCell ref="B6:C6"/>
    <mergeCell ref="D6:K6"/>
    <mergeCell ref="B9:C9"/>
    <mergeCell ref="D9:K9"/>
    <mergeCell ref="L6:L9"/>
    <mergeCell ref="B7:C7"/>
    <mergeCell ref="D7:K7"/>
    <mergeCell ref="B8:C8"/>
    <mergeCell ref="D8:K8"/>
    <mergeCell ref="B1:C1"/>
    <mergeCell ref="D1:K1"/>
    <mergeCell ref="A2:A5"/>
    <mergeCell ref="B2:C2"/>
    <mergeCell ref="D2:K2"/>
    <mergeCell ref="B5:C5"/>
    <mergeCell ref="D5:K5"/>
    <mergeCell ref="L2:L5"/>
    <mergeCell ref="B3:C3"/>
    <mergeCell ref="D3:K3"/>
    <mergeCell ref="B4:C4"/>
    <mergeCell ref="D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Consolidado</vt:lpstr>
      <vt:lpstr>Evaluación Financiera</vt:lpstr>
      <vt:lpstr>Hoja de Caracteristicas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pdari</cp:lastModifiedBy>
  <dcterms:created xsi:type="dcterms:W3CDTF">2022-02-21T16:02:47Z</dcterms:created>
  <dcterms:modified xsi:type="dcterms:W3CDTF">2023-04-09T23:58:28Z</dcterms:modified>
</cp:coreProperties>
</file>