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UiPath\ReFramework-master\Documentation\"/>
    </mc:Choice>
  </mc:AlternateContent>
  <bookViews>
    <workbookView xWindow="0" yWindow="0" windowWidth="28800" windowHeight="12300"/>
  </bookViews>
  <sheets>
    <sheet name="Diagram" sheetId="6" r:id="rId1"/>
    <sheet name="TransactionData" sheetId="9" r:id="rId2"/>
    <sheet name="Workflows" sheetId="4" r:id="rId3"/>
    <sheet name="Reference" sheetId="11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4" l="1"/>
  <c r="J2" i="4"/>
  <c r="K3" i="11"/>
  <c r="L3" i="11"/>
  <c r="K4" i="11"/>
  <c r="L4" i="11" s="1"/>
  <c r="K5" i="11"/>
  <c r="L5" i="11"/>
  <c r="K6" i="11"/>
  <c r="L6" i="11" s="1"/>
  <c r="K7" i="11"/>
  <c r="L7" i="11" s="1"/>
  <c r="K8" i="11"/>
  <c r="L8" i="11" s="1"/>
  <c r="K9" i="11"/>
  <c r="L9" i="11" s="1"/>
  <c r="L2" i="4" l="1"/>
  <c r="M2" i="4" s="1"/>
  <c r="F41" i="11"/>
  <c r="F40" i="11" s="1"/>
  <c r="E41" i="11"/>
  <c r="E40" i="11" s="1"/>
  <c r="D41" i="11"/>
  <c r="D40" i="11" s="1"/>
  <c r="C41" i="11"/>
  <c r="C40" i="11" s="1"/>
  <c r="F33" i="11"/>
  <c r="E33" i="11"/>
  <c r="D33" i="11"/>
  <c r="C33" i="11"/>
  <c r="F28" i="11"/>
  <c r="F27" i="11" s="1"/>
  <c r="E28" i="11"/>
  <c r="E27" i="11" s="1"/>
  <c r="D28" i="11"/>
  <c r="D27" i="11" s="1"/>
  <c r="C28" i="11"/>
  <c r="C27" i="11" s="1"/>
  <c r="F25" i="11"/>
  <c r="E25" i="11"/>
  <c r="D25" i="11"/>
  <c r="C25" i="11"/>
  <c r="F24" i="11"/>
  <c r="E24" i="11"/>
  <c r="D24" i="11"/>
  <c r="C24" i="11"/>
  <c r="F20" i="11"/>
  <c r="F22" i="11" s="1"/>
  <c r="E20" i="11"/>
  <c r="E22" i="11" s="1"/>
  <c r="D20" i="11"/>
  <c r="D23" i="11" s="1"/>
  <c r="C20" i="11"/>
  <c r="C23" i="11" s="1"/>
  <c r="F15" i="11"/>
  <c r="F14" i="11" s="1"/>
  <c r="E15" i="11"/>
  <c r="E14" i="11" s="1"/>
  <c r="D15" i="11"/>
  <c r="D14" i="11" s="1"/>
  <c r="C15" i="11"/>
  <c r="C14" i="11" s="1"/>
  <c r="F13" i="11"/>
  <c r="E13" i="11"/>
  <c r="D13" i="11"/>
  <c r="C13" i="11"/>
  <c r="F12" i="11"/>
  <c r="E12" i="11"/>
  <c r="D12" i="11"/>
  <c r="C12" i="11"/>
  <c r="F2" i="11"/>
  <c r="E2" i="11"/>
  <c r="D2" i="11"/>
  <c r="C2" i="11"/>
  <c r="E10" i="11" l="1"/>
  <c r="F10" i="11"/>
  <c r="D10" i="11"/>
  <c r="D22" i="11"/>
  <c r="D19" i="11" s="1"/>
  <c r="D45" i="11" s="1"/>
  <c r="D46" i="11" s="1"/>
  <c r="C22" i="11"/>
  <c r="C19" i="11"/>
  <c r="C10" i="11"/>
  <c r="C45" i="11" s="1"/>
  <c r="C46" i="11" s="1"/>
  <c r="M3" i="4"/>
  <c r="E23" i="11"/>
  <c r="E19" i="11" s="1"/>
  <c r="F23" i="11"/>
  <c r="F19" i="11" s="1"/>
  <c r="F45" i="11" l="1"/>
  <c r="F46" i="11" s="1"/>
  <c r="E45" i="11"/>
  <c r="E46" i="11" s="1"/>
  <c r="G3" i="4" l="1"/>
</calcChain>
</file>

<file path=xl/sharedStrings.xml><?xml version="1.0" encoding="utf-8"?>
<sst xmlns="http://schemas.openxmlformats.org/spreadsheetml/2006/main" count="150" uniqueCount="102">
  <si>
    <t>Name</t>
  </si>
  <si>
    <t>Purpose</t>
  </si>
  <si>
    <t>Input</t>
  </si>
  <si>
    <t>Output</t>
  </si>
  <si>
    <t>Development</t>
  </si>
  <si>
    <t>Status</t>
  </si>
  <si>
    <t>StartTime</t>
  </si>
  <si>
    <t>EndTime</t>
  </si>
  <si>
    <t>ErrorMessage</t>
  </si>
  <si>
    <t>Application</t>
  </si>
  <si>
    <t>Username</t>
  </si>
  <si>
    <t>AS400 for now</t>
  </si>
  <si>
    <t>TaskNumber</t>
  </si>
  <si>
    <t>UserEmail</t>
  </si>
  <si>
    <t>Task</t>
  </si>
  <si>
    <t>Owner</t>
  </si>
  <si>
    <t>Simple</t>
  </si>
  <si>
    <t>Low</t>
  </si>
  <si>
    <t>Medium</t>
  </si>
  <si>
    <t>High</t>
  </si>
  <si>
    <t>Highlights</t>
  </si>
  <si>
    <t>4. Solution Design</t>
  </si>
  <si>
    <t>4.02. Review PDD with developer and Support Team</t>
  </si>
  <si>
    <t>Business Analyst</t>
  </si>
  <si>
    <t>4.03. Review DSD with developer and Support Team</t>
  </si>
  <si>
    <t>Solutions Architect</t>
  </si>
  <si>
    <t>4.06. Process walkthrough</t>
  </si>
  <si>
    <t>Developer</t>
  </si>
  <si>
    <t>4.07. Define project estimates</t>
  </si>
  <si>
    <t>4.08. Review estimates with the Solutions Architect</t>
  </si>
  <si>
    <t>4.09. Review estimates with the SCRUM Master</t>
  </si>
  <si>
    <t>4.13. Information uploaded to MS Teams</t>
  </si>
  <si>
    <t>5. Build RPA Solution (1st pass)</t>
  </si>
  <si>
    <t>5.01. All relevant ards in Monday.com are complete</t>
  </si>
  <si>
    <t>Includes coding, unit testing and integration testing</t>
  </si>
  <si>
    <t>5.03. End-to-end testing is complete</t>
  </si>
  <si>
    <t>10% of the original development time</t>
  </si>
  <si>
    <t>5.06. Code review is complete</t>
  </si>
  <si>
    <t>5% of the original development time</t>
  </si>
  <si>
    <t>6. UAT (1st pass)</t>
  </si>
  <si>
    <t>6.03. All test cases were completed</t>
  </si>
  <si>
    <t>6.04. Test results tracked</t>
  </si>
  <si>
    <t>6.06. Process execution time was benchmarked</t>
  </si>
  <si>
    <t>6.09. Information uploaded to MS Teams</t>
  </si>
  <si>
    <t>5. Build RPA Solution (2nd pass)</t>
  </si>
  <si>
    <t>20% of the original development time</t>
  </si>
  <si>
    <t>5.02. Latest code pushed to GitHub</t>
  </si>
  <si>
    <t>20% of the 2nd. development time</t>
  </si>
  <si>
    <t>10% of the 2nd. development time</t>
  </si>
  <si>
    <t>5.07. SDD is up-to-date</t>
  </si>
  <si>
    <t>5.09. Exception SOPs were created</t>
  </si>
  <si>
    <t>5.10. Information uploaded to MS Teams</t>
  </si>
  <si>
    <t>6. UAT (2nd pass)</t>
  </si>
  <si>
    <t>6.08. Robot execution video</t>
  </si>
  <si>
    <t>7. Go Live</t>
  </si>
  <si>
    <t>7.03. Deployment guide was completed</t>
  </si>
  <si>
    <t>7.04. Accounts stored in PMP</t>
  </si>
  <si>
    <t>Infrastructure Team</t>
  </si>
  <si>
    <t>7.06. Assets and queues created in Orchestrator</t>
  </si>
  <si>
    <t>7.07. Packages and libraries uploaded to Orchestrator</t>
  </si>
  <si>
    <t>7.08. Triggers created in Orchestrator</t>
  </si>
  <si>
    <t>7.12. Information uploaded to MS Teams</t>
  </si>
  <si>
    <t>8. Transition to support</t>
  </si>
  <si>
    <t>8.01. Validate process is stable</t>
  </si>
  <si>
    <t>8.02. Transition session coordinated with Support Team</t>
  </si>
  <si>
    <t>8.06. Code walkthrough</t>
  </si>
  <si>
    <t>8.07. Exception SOPs review</t>
  </si>
  <si>
    <t>Meetings</t>
  </si>
  <si>
    <t>3 hours per week</t>
  </si>
  <si>
    <t>Total</t>
  </si>
  <si>
    <t>Effort SA</t>
  </si>
  <si>
    <t>Effort Dev</t>
  </si>
  <si>
    <t>Revised Effort</t>
  </si>
  <si>
    <t>Testing</t>
  </si>
  <si>
    <t>Complexity</t>
  </si>
  <si>
    <t>Unit Testing</t>
  </si>
  <si>
    <t>Total effort</t>
  </si>
  <si>
    <t>Reused</t>
  </si>
  <si>
    <t>Multipliers</t>
  </si>
  <si>
    <t>Type</t>
  </si>
  <si>
    <t>Multiplier</t>
  </si>
  <si>
    <t>Java</t>
  </si>
  <si>
    <t>Citrix\RDP</t>
  </si>
  <si>
    <t>Image recognition</t>
  </si>
  <si>
    <t>System</t>
  </si>
  <si>
    <t>Comments</t>
  </si>
  <si>
    <t>Misc</t>
  </si>
  <si>
    <t>Terminal\Console</t>
  </si>
  <si>
    <t>Technology</t>
  </si>
  <si>
    <t>Very simple (&lt;=5 steps)</t>
  </si>
  <si>
    <t>Extremely complex (&gt; 25 steps)</t>
  </si>
  <si>
    <t>Very high (21-25 steps)</t>
  </si>
  <si>
    <t>High (16-20 steps)</t>
  </si>
  <si>
    <t>Medium (11-15 steps)</t>
  </si>
  <si>
    <t>Simple (6-10 steps)</t>
  </si>
  <si>
    <t>Complex app.</t>
  </si>
  <si>
    <t>Standard app.</t>
  </si>
  <si>
    <t>Business logic (no app.)</t>
  </si>
  <si>
    <t>out_dt_Notifications</t>
  </si>
  <si>
    <t>in_NotificationsFile</t>
  </si>
  <si>
    <t>Load the notifcations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</si>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</sst>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7" borderId="0" xfId="0" applyFill="1"/>
    <xf numFmtId="2" fontId="0" fillId="7" borderId="0" xfId="0" applyNumberForma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/>
    <xf numFmtId="2" fontId="4" fillId="8" borderId="0" xfId="1" applyNumberFormat="1" applyFont="1" applyFill="1"/>
    <xf numFmtId="2" fontId="0" fillId="8" borderId="0" xfId="0" applyNumberFormat="1" applyFill="1"/>
    <xf numFmtId="2" fontId="2" fillId="9" borderId="0" xfId="3" applyNumberFormat="1" applyFill="1"/>
    <xf numFmtId="2" fontId="0" fillId="9" borderId="0" xfId="0" applyNumberFormat="1" applyFill="1"/>
    <xf numFmtId="0" fontId="0" fillId="7" borderId="0" xfId="0" applyFill="1" applyAlignment="1"/>
    <xf numFmtId="0" fontId="2" fillId="3" borderId="0" xfId="2" applyAlignment="1">
      <alignment vertical="top"/>
    </xf>
    <xf numFmtId="0" fontId="2" fillId="6" borderId="0" xfId="5" applyAlignment="1">
      <alignment vertical="top" wrapText="1"/>
    </xf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4" fontId="0" fillId="0" borderId="0" xfId="0" applyNumberFormat="1" applyAlignment="1">
      <alignment vertical="top"/>
    </xf>
    <xf numFmtId="4" fontId="2" fillId="5" borderId="0" xfId="4" applyNumberFormat="1" applyAlignment="1">
      <alignment vertical="top" wrapText="1"/>
    </xf>
    <xf numFmtId="4" fontId="2" fillId="6" borderId="0" xfId="5" applyNumberFormat="1" applyAlignment="1">
      <alignment vertical="top" wrapText="1"/>
    </xf>
    <xf numFmtId="4" fontId="1" fillId="5" borderId="0" xfId="4" applyNumberFormat="1" applyFont="1" applyAlignment="1">
      <alignment vertical="top" wrapText="1"/>
    </xf>
    <xf numFmtId="4" fontId="0" fillId="0" borderId="0" xfId="0" applyNumberFormat="1" applyAlignment="1">
      <alignment vertical="top" wrapText="1"/>
    </xf>
  </cellXfs>
  <cellStyles count="6">
    <cellStyle name="20% - Énfasis3" xfId="3" builtinId="38"/>
    <cellStyle name="20% - Énfasis4" xfId="5" builtinId="42"/>
    <cellStyle name="40% - Énfasis2" xfId="2" builtinId="35"/>
    <cellStyle name="40% - Énfasis3" xfId="4" builtinId="39"/>
    <cellStyle name="Énfasis2" xfId="1" builtinId="33"/>
    <cellStyle name="Normal" xfId="0" builtinId="0"/>
  </cellStyles>
  <dxfs count="44"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0" indent="0" justifyLastLine="0" shrinkToFit="0" readingOrder="0"/>
    </dxf>
    <dxf>
      <numFmt numFmtId="4" formatCode="#,##0.00"/>
      <alignment horizontal="general" vertical="top" textRotation="0" wrapText="1" indent="0" justifyLastLine="0" shrinkToFit="0" readingOrder="0"/>
    </dxf>
    <dxf>
      <font>
        <b/>
      </font>
      <numFmt numFmtId="4" formatCode="#,##0.00"/>
      <alignment horizontal="general" vertical="top" textRotation="0" wrapText="1" indent="0" justifyLastLine="0" shrinkToFit="0" readingOrder="0"/>
    </dxf>
    <dxf>
      <numFmt numFmtId="4" formatCode="#,##0.00"/>
      <alignment horizontal="general" vertical="top" textRotation="0" wrapText="1" indent="0" justifyLastLine="0" shrinkToFit="0" readingOrder="0"/>
    </dxf>
    <dxf>
      <numFmt numFmtId="4" formatCode="#,##0.00"/>
      <alignment horizontal="general" vertical="top" textRotation="0" wrapText="1" indent="0" justifyLastLine="0" shrinkToFit="0" readingOrder="0"/>
    </dxf>
    <dxf>
      <numFmt numFmtId="4" formatCode="#,##0.00"/>
      <alignment horizontal="general" vertical="top" textRotation="0" wrapText="1" indent="0" justifyLastLine="0" shrinkToFit="0" readingOrder="0"/>
    </dxf>
    <dxf>
      <numFmt numFmtId="4" formatCode="#,##0.00"/>
      <alignment horizontal="general" vertical="top" textRotation="0" wrapText="1" indent="0" justifyLastLine="0" shrinkToFit="0" readingOrder="0"/>
    </dxf>
    <dxf>
      <numFmt numFmtId="4" formatCode="#,##0.00"/>
      <alignment horizontal="general" vertical="top" textRotation="0" wrapText="1" indent="0" justifyLastLine="0" shrinkToFit="0" readingOrder="0"/>
    </dxf>
    <dxf>
      <numFmt numFmtId="4" formatCode="#,##0.0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3"/>
      <tableStyleElement type="headerRow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25</xdr:col>
      <xdr:colOff>412750</xdr:colOff>
      <xdr:row>40</xdr:row>
      <xdr:rowOff>57150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0"/>
          <a:ext cx="6508750" cy="742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527050</xdr:colOff>
      <xdr:row>33</xdr:row>
      <xdr:rowOff>82550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51850" cy="615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9" name="Table710" displayName="Table710" ref="A1:H2" totalsRowShown="0">
  <autoFilter ref="A1:H2"/>
  <tableColumns count="8">
    <tableColumn id="1" name="TaskNumber"/>
    <tableColumn id="2" name="Application"/>
    <tableColumn id="3" name="Username"/>
    <tableColumn id="4" name="UserEmail"/>
    <tableColumn id="5" name="Status"/>
    <tableColumn id="6" name="StartTime"/>
    <tableColumn id="7" name="EndTime"/>
    <tableColumn id="8" name="ErrorMess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M3" totalsRowCount="1" headerRowDxfId="41" dataDxfId="40" totalsRowDxfId="39">
  <autoFilter ref="A1:M2"/>
  <tableColumns count="13">
    <tableColumn id="15" name="System" dataDxfId="38" totalsRowDxfId="37"/>
    <tableColumn id="1" name="Name" dataDxfId="36" totalsRowDxfId="35"/>
    <tableColumn id="2" name="Purpose" dataDxfId="34" totalsRowDxfId="33"/>
    <tableColumn id="5" name="Input" dataDxfId="32" totalsRowDxfId="31"/>
    <tableColumn id="4" name="Output" dataDxfId="30" totalsRowDxfId="29"/>
    <tableColumn id="3" name="Comments" totalsRowLabel="Development" dataDxfId="28" totalsRowDxfId="27"/>
    <tableColumn id="6" name="Effort SA" totalsRowFunction="sum" dataDxfId="26" totalsRowDxfId="25"/>
    <tableColumn id="14" name="Technology" dataDxfId="24" totalsRowDxfId="23"/>
    <tableColumn id="21" name="Complexity" dataDxfId="22" totalsRowDxfId="21"/>
    <tableColumn id="12" name="Development" dataDxfId="20" totalsRowDxfId="19">
      <calculatedColumnFormula>IFERROR(VLOOKUP(Table4[[#This Row],[Complexity]],Table48[#All],2,FALSE)*IF(Table4[[#This Row],[Complexity]]&lt;&gt;"Reused",VLOOKUP(Table4[[#This Row],[Technology]],Table3[#All],2,FALSE),1),"")</calculatedColumnFormula>
    </tableColumn>
    <tableColumn id="10" name="Testing" dataDxfId="18" totalsRowDxfId="17">
      <calculatedColumnFormula>IFERROR(VLOOKUP(Table4[[#This Row],[Complexity]],Table48[#All],3,FALSE)*IF(Table4[[#This Row],[Complexity]]&lt;&gt;"Reused",VLOOKUP(Table4[[#This Row],[Technology]],Table3[#All],2,FALSE),1),"")</calculatedColumnFormula>
    </tableColumn>
    <tableColumn id="19" name="Effort Dev" dataDxfId="16" totalsRowDxfId="15">
      <calculatedColumnFormula>IF(Table4[[#This Row],[Development]]&lt;&gt;"",Table4[[#This Row],[Development]]+Table4[[#This Row],[Testing]],"")</calculatedColumnFormula>
    </tableColumn>
    <tableColumn id="8" name="Revised Effort" totalsRowFunction="sum" dataDxfId="14" totalsRowDxfId="13">
      <calculatedColumnFormula>IF(Table4[[#This Row],[Effort Dev]]&lt;&gt;"",Table4[[#This Row],[Effort Dev]],Table4[[#This Row],[Effort SA]])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G46" totalsRowCount="1">
  <autoFilter ref="A1:G45"/>
  <tableColumns count="7">
    <tableColumn id="1" name="Task" totalsRowLabel="Total"/>
    <tableColumn id="7" name="Owner" dataDxfId="12"/>
    <tableColumn id="2" name="Simple" totalsRowFunction="custom" dataDxfId="11" totalsRowDxfId="10">
      <totalsRowFormula>C2+C10+C14+C19+C27+C33+C40+C45</totalsRowFormula>
    </tableColumn>
    <tableColumn id="3" name="Low" totalsRowFunction="custom" dataDxfId="9" totalsRowDxfId="8">
      <totalsRowFormula>D2+D10+D14+D19+D27+D33+D40+D45</totalsRowFormula>
    </tableColumn>
    <tableColumn id="4" name="Medium" totalsRowFunction="custom" dataDxfId="7" totalsRowDxfId="6">
      <totalsRowFormula>E2+E10+E14+E19+E27+E33+E40+E45</totalsRowFormula>
    </tableColumn>
    <tableColumn id="5" name="High" totalsRowFunction="custom" dataDxfId="5" totalsRowDxfId="4">
      <totalsRowFormula>F2+F10+F14+F19+F27+F33+F40+F45</totalsRowFormula>
    </tableColumn>
    <tableColumn id="8" name="Highlights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3" displayName="Table3" ref="I13:J20" totalsRowShown="0">
  <autoFilter ref="I13:J20"/>
  <tableColumns count="2">
    <tableColumn id="1" name="Type"/>
    <tableColumn id="2" name="Multipli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48" displayName="Table48" ref="I2:L9" totalsRowShown="0">
  <autoFilter ref="I2:L9"/>
  <tableColumns count="4">
    <tableColumn id="1" name="Complexity"/>
    <tableColumn id="4" name="Development" dataDxfId="2"/>
    <tableColumn id="2" name="Unit Testing" dataDxfId="1">
      <calculatedColumnFormula>Table48[[#This Row],[Development]]*0.25</calculatedColumnFormula>
    </tableColumn>
    <tableColumn id="3" name="Total effort" dataDxfId="0">
      <calculatedColumnFormula>SUM(Table48[[#This Row],[Development]:[Unit Testing]])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ColWidth="9.140625"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7" sqref="D7"/>
    </sheetView>
  </sheetViews>
  <sheetFormatPr baseColWidth="10" defaultColWidth="9.140625" defaultRowHeight="15" x14ac:dyDescent="0.25"/>
  <cols>
    <col min="1" max="1" width="13.42578125" bestFit="1" customWidth="1"/>
    <col min="2" max="2" width="12.5703125" bestFit="1" customWidth="1"/>
    <col min="3" max="3" width="11.5703125" bestFit="1" customWidth="1"/>
    <col min="4" max="4" width="14.42578125" bestFit="1" customWidth="1"/>
    <col min="5" max="5" width="8.42578125" bestFit="1" customWidth="1"/>
    <col min="6" max="6" width="11.28515625" bestFit="1" customWidth="1"/>
    <col min="7" max="7" width="10.42578125" bestFit="1" customWidth="1"/>
    <col min="8" max="8" width="14.5703125" bestFit="1" customWidth="1"/>
  </cols>
  <sheetData>
    <row r="1" spans="1:8" x14ac:dyDescent="0.25">
      <c r="A1" t="s">
        <v>12</v>
      </c>
      <c r="B1" t="s">
        <v>9</v>
      </c>
      <c r="C1" t="s">
        <v>10</v>
      </c>
      <c r="D1" t="s">
        <v>13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B2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6" sqref="C6"/>
    </sheetView>
  </sheetViews>
  <sheetFormatPr baseColWidth="10" defaultColWidth="8.7109375" defaultRowHeight="15" x14ac:dyDescent="0.25"/>
  <cols>
    <col min="1" max="1" width="10.42578125" style="2" bestFit="1" customWidth="1"/>
    <col min="2" max="2" width="31" style="2" bestFit="1" customWidth="1"/>
    <col min="3" max="3" width="29.5703125" style="2" bestFit="1" customWidth="1"/>
    <col min="4" max="4" width="30.5703125" style="1" bestFit="1" customWidth="1"/>
    <col min="5" max="5" width="30.5703125" style="1" customWidth="1"/>
    <col min="6" max="6" width="37" style="1" customWidth="1"/>
    <col min="7" max="7" width="10.42578125" style="1" bestFit="1" customWidth="1"/>
    <col min="8" max="8" width="20.42578125" style="1" bestFit="1" customWidth="1"/>
    <col min="9" max="9" width="26.85546875" style="1" bestFit="1" customWidth="1"/>
    <col min="10" max="10" width="14.42578125" style="19" bestFit="1" customWidth="1"/>
    <col min="11" max="11" width="9.140625" style="19" bestFit="1" customWidth="1"/>
    <col min="12" max="12" width="11.5703125" style="19" bestFit="1" customWidth="1"/>
    <col min="13" max="13" width="14.7109375" style="19" bestFit="1" customWidth="1"/>
    <col min="14" max="16384" width="8.7109375" style="1"/>
  </cols>
  <sheetData>
    <row r="1" spans="1:13" x14ac:dyDescent="0.25">
      <c r="A1" s="1" t="s">
        <v>84</v>
      </c>
      <c r="B1" s="1" t="s">
        <v>0</v>
      </c>
      <c r="C1" s="2" t="s">
        <v>1</v>
      </c>
      <c r="D1" s="2" t="s">
        <v>2</v>
      </c>
      <c r="E1" s="2" t="s">
        <v>3</v>
      </c>
      <c r="F1" s="1" t="s">
        <v>85</v>
      </c>
      <c r="G1" s="1" t="s">
        <v>70</v>
      </c>
      <c r="H1" s="1" t="s">
        <v>88</v>
      </c>
      <c r="I1" s="2" t="s">
        <v>74</v>
      </c>
      <c r="J1" s="19" t="s">
        <v>4</v>
      </c>
      <c r="K1" s="19" t="s">
        <v>73</v>
      </c>
      <c r="L1" s="19" t="s">
        <v>71</v>
      </c>
      <c r="M1" s="19" t="s">
        <v>72</v>
      </c>
    </row>
    <row r="2" spans="1:13" ht="30" x14ac:dyDescent="0.25">
      <c r="A2" s="1" t="s">
        <v>86</v>
      </c>
      <c r="B2" s="1" t="s">
        <v>101</v>
      </c>
      <c r="C2" s="2" t="s">
        <v>101</v>
      </c>
      <c r="D2" s="2" t="s">
        <v>99</v>
      </c>
      <c r="E2" s="2" t="s">
        <v>98</v>
      </c>
      <c r="F2" s="2" t="s">
        <v>100</v>
      </c>
      <c r="G2" s="14">
        <v>3</v>
      </c>
      <c r="H2" s="15" t="s">
        <v>97</v>
      </c>
      <c r="I2" s="15"/>
      <c r="J2" s="20" t="str">
        <f>IFERROR(VLOOKUP(Table4[[#This Row],[Complexity]],Table48[#All],2,FALSE)*IF(Table4[[#This Row],[Complexity]]&lt;&gt;"Reused",VLOOKUP(Table4[[#This Row],[Technology]],Table3[#All],2,FALSE),1),"")</f>
        <v/>
      </c>
      <c r="K2" s="20" t="str">
        <f>IFERROR(VLOOKUP(Table4[[#This Row],[Complexity]],Table48[#All],3,FALSE)*IF(Table4[[#This Row],[Complexity]]&lt;&gt;"Reused",VLOOKUP(Table4[[#This Row],[Technology]],Table3[#All],2,FALSE),1),"")</f>
        <v/>
      </c>
      <c r="L2" s="21" t="str">
        <f>IF(Table4[[#This Row],[Development]]&lt;&gt;"",Table4[[#This Row],[Development]]+Table4[[#This Row],[Testing]],"")</f>
        <v/>
      </c>
      <c r="M2" s="22">
        <f>IF(Table4[[#This Row],[Effort Dev]]&lt;&gt;"",Table4[[#This Row],[Effort Dev]],Table4[[#This Row],[Effort SA]])</f>
        <v>3</v>
      </c>
    </row>
    <row r="3" spans="1:13" x14ac:dyDescent="0.25">
      <c r="B3" s="1"/>
      <c r="D3" s="2"/>
      <c r="E3" s="2"/>
      <c r="F3" s="1" t="s">
        <v>4</v>
      </c>
      <c r="G3" s="1">
        <f>SUBTOTAL(109,Table4[Effort SA])</f>
        <v>3</v>
      </c>
      <c r="H3" s="2"/>
      <c r="I3" s="2"/>
      <c r="J3" s="23"/>
      <c r="K3" s="23"/>
      <c r="L3" s="23"/>
      <c r="M3" s="23">
        <f>SUBTOTAL(109,Table4[Revised Effort])</f>
        <v>3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Reference!$I$3:$I$9</xm:f>
          </x14:formula1>
          <xm:sqref>I2</xm:sqref>
        </x14:dataValidation>
        <x14:dataValidation type="list" allowBlank="1" showInputMessage="1" showErrorMessage="1">
          <x14:formula1>
            <xm:f>Reference!$I$14:$I$20</xm:f>
          </x14:formula1>
          <xm:sqref>H2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I14" sqref="I14"/>
    </sheetView>
  </sheetViews>
  <sheetFormatPr baseColWidth="10" defaultColWidth="9.140625" defaultRowHeight="15" x14ac:dyDescent="0.25"/>
  <cols>
    <col min="1" max="1" width="49.28515625" bestFit="1" customWidth="1"/>
    <col min="2" max="2" width="17.5703125" bestFit="1" customWidth="1"/>
    <col min="3" max="3" width="8.5703125" bestFit="1" customWidth="1"/>
    <col min="4" max="4" width="6.42578125" bestFit="1" customWidth="1"/>
    <col min="5" max="5" width="10.140625" bestFit="1" customWidth="1"/>
    <col min="6" max="6" width="6.85546875" bestFit="1" customWidth="1"/>
    <col min="7" max="7" width="43.7109375" bestFit="1" customWidth="1"/>
    <col min="9" max="9" width="26.85546875" bestFit="1" customWidth="1"/>
    <col min="10" max="10" width="12" bestFit="1" customWidth="1"/>
    <col min="11" max="11" width="13.140625" bestFit="1" customWidth="1"/>
    <col min="12" max="12" width="12.5703125" bestFit="1" customWidth="1"/>
    <col min="13" max="13" width="13.140625" bestFit="1" customWidth="1"/>
    <col min="14" max="14" width="12.5703125" bestFit="1" customWidth="1"/>
  </cols>
  <sheetData>
    <row r="1" spans="1:12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I1" s="16" t="s">
        <v>74</v>
      </c>
    </row>
    <row r="2" spans="1:12" x14ac:dyDescent="0.25">
      <c r="A2" s="3" t="s">
        <v>21</v>
      </c>
      <c r="B2" s="3"/>
      <c r="C2" s="4">
        <f>SUM(C3:C9)</f>
        <v>6</v>
      </c>
      <c r="D2" s="4">
        <f>SUM(D3:D9)</f>
        <v>9</v>
      </c>
      <c r="E2" s="4">
        <f>SUM(E3:E9)</f>
        <v>16</v>
      </c>
      <c r="F2" s="4">
        <f>SUM(F3:F9)</f>
        <v>24</v>
      </c>
      <c r="G2" s="4"/>
      <c r="I2" t="s">
        <v>74</v>
      </c>
      <c r="J2" t="s">
        <v>4</v>
      </c>
      <c r="K2" t="s">
        <v>75</v>
      </c>
      <c r="L2" t="s">
        <v>76</v>
      </c>
    </row>
    <row r="3" spans="1:12" x14ac:dyDescent="0.25">
      <c r="A3" s="5" t="s">
        <v>22</v>
      </c>
      <c r="B3" s="6" t="s">
        <v>23</v>
      </c>
      <c r="C3" s="7">
        <v>1</v>
      </c>
      <c r="D3" s="7">
        <v>2</v>
      </c>
      <c r="E3" s="7">
        <v>4</v>
      </c>
      <c r="F3" s="7">
        <v>6</v>
      </c>
      <c r="G3" s="7"/>
      <c r="I3" t="s">
        <v>89</v>
      </c>
      <c r="J3" s="18">
        <v>2</v>
      </c>
      <c r="K3" s="18">
        <f>Table48[[#This Row],[Development]]*0.25</f>
        <v>0.5</v>
      </c>
      <c r="L3" s="18">
        <f>SUM(Table48[[#This Row],[Development]:[Unit Testing]])</f>
        <v>2.5</v>
      </c>
    </row>
    <row r="4" spans="1:12" x14ac:dyDescent="0.25">
      <c r="A4" s="5" t="s">
        <v>24</v>
      </c>
      <c r="B4" s="6" t="s">
        <v>25</v>
      </c>
      <c r="C4" s="7">
        <v>1</v>
      </c>
      <c r="D4" s="7">
        <v>1</v>
      </c>
      <c r="E4" s="7">
        <v>1.5</v>
      </c>
      <c r="F4" s="7">
        <v>2</v>
      </c>
      <c r="G4" s="7"/>
      <c r="I4" t="s">
        <v>94</v>
      </c>
      <c r="J4" s="18">
        <v>4</v>
      </c>
      <c r="K4" s="18">
        <f>Table48[[#This Row],[Development]]*0.25</f>
        <v>1</v>
      </c>
      <c r="L4" s="18">
        <f>SUM(Table48[[#This Row],[Development]:[Unit Testing]])</f>
        <v>5</v>
      </c>
    </row>
    <row r="5" spans="1:12" x14ac:dyDescent="0.25">
      <c r="A5" s="5" t="s">
        <v>26</v>
      </c>
      <c r="B5" s="6" t="s">
        <v>27</v>
      </c>
      <c r="C5" s="7">
        <v>2</v>
      </c>
      <c r="D5" s="7">
        <v>4</v>
      </c>
      <c r="E5" s="7">
        <v>8</v>
      </c>
      <c r="F5" s="7">
        <v>12</v>
      </c>
      <c r="G5" s="7"/>
      <c r="I5" t="s">
        <v>93</v>
      </c>
      <c r="J5" s="18">
        <v>6</v>
      </c>
      <c r="K5" s="18">
        <f>Table48[[#This Row],[Development]]*0.25</f>
        <v>1.5</v>
      </c>
      <c r="L5" s="18">
        <f>SUM(Table48[[#This Row],[Development]:[Unit Testing]])</f>
        <v>7.5</v>
      </c>
    </row>
    <row r="6" spans="1:12" x14ac:dyDescent="0.25">
      <c r="A6" s="5" t="s">
        <v>28</v>
      </c>
      <c r="B6" s="8" t="s">
        <v>27</v>
      </c>
      <c r="C6" s="7">
        <v>0.5</v>
      </c>
      <c r="D6" s="7">
        <v>0.5</v>
      </c>
      <c r="E6" s="7">
        <v>1</v>
      </c>
      <c r="F6" s="7">
        <v>1.5</v>
      </c>
      <c r="G6" s="7"/>
      <c r="I6" t="s">
        <v>92</v>
      </c>
      <c r="J6" s="18">
        <v>8</v>
      </c>
      <c r="K6" s="18">
        <f>Table48[[#This Row],[Development]]*0.25</f>
        <v>2</v>
      </c>
      <c r="L6" s="18">
        <f>SUM(Table48[[#This Row],[Development]:[Unit Testing]])</f>
        <v>10</v>
      </c>
    </row>
    <row r="7" spans="1:12" x14ac:dyDescent="0.25">
      <c r="A7" s="5" t="s">
        <v>29</v>
      </c>
      <c r="B7" s="8" t="s">
        <v>27</v>
      </c>
      <c r="C7" s="7">
        <v>0.5</v>
      </c>
      <c r="D7" s="7">
        <v>0.5</v>
      </c>
      <c r="E7" s="7">
        <v>0.5</v>
      </c>
      <c r="F7" s="7">
        <v>1</v>
      </c>
      <c r="G7" s="7"/>
      <c r="I7" t="s">
        <v>91</v>
      </c>
      <c r="J7" s="18">
        <v>12</v>
      </c>
      <c r="K7" s="18">
        <f>Table48[[#This Row],[Development]]*0.25</f>
        <v>3</v>
      </c>
      <c r="L7" s="18">
        <f>SUM(Table48[[#This Row],[Development]:[Unit Testing]])</f>
        <v>15</v>
      </c>
    </row>
    <row r="8" spans="1:12" x14ac:dyDescent="0.25">
      <c r="A8" s="5" t="s">
        <v>30</v>
      </c>
      <c r="B8" s="8" t="s">
        <v>27</v>
      </c>
      <c r="C8" s="7">
        <v>0.5</v>
      </c>
      <c r="D8" s="7">
        <v>0.5</v>
      </c>
      <c r="E8" s="7">
        <v>0.5</v>
      </c>
      <c r="F8" s="7">
        <v>1</v>
      </c>
      <c r="G8" s="7"/>
      <c r="I8" t="s">
        <v>90</v>
      </c>
      <c r="J8" s="18">
        <v>16</v>
      </c>
      <c r="K8" s="18">
        <f>Table48[[#This Row],[Development]]*0.25</f>
        <v>4</v>
      </c>
      <c r="L8" s="18">
        <f>SUM(Table48[[#This Row],[Development]:[Unit Testing]])</f>
        <v>20</v>
      </c>
    </row>
    <row r="9" spans="1:12" x14ac:dyDescent="0.25">
      <c r="A9" s="5" t="s">
        <v>31</v>
      </c>
      <c r="B9" s="8" t="s">
        <v>27</v>
      </c>
      <c r="C9" s="7">
        <v>0.5</v>
      </c>
      <c r="D9" s="7">
        <v>0.5</v>
      </c>
      <c r="E9" s="7">
        <v>0.5</v>
      </c>
      <c r="F9" s="7">
        <v>0.5</v>
      </c>
      <c r="G9" s="7"/>
      <c r="I9" s="17" t="s">
        <v>77</v>
      </c>
      <c r="J9" s="18">
        <v>1</v>
      </c>
      <c r="K9" s="18">
        <f>Table48[[#This Row],[Development]]*0.5</f>
        <v>0.5</v>
      </c>
      <c r="L9" s="18">
        <f>SUM(Table48[[#This Row],[Development]:[Unit Testing]])</f>
        <v>1.5</v>
      </c>
    </row>
    <row r="10" spans="1:12" x14ac:dyDescent="0.25">
      <c r="A10" s="3" t="s">
        <v>32</v>
      </c>
      <c r="B10" s="3"/>
      <c r="C10" s="4">
        <f>SUM(C11:C13)</f>
        <v>50.6</v>
      </c>
      <c r="D10" s="4">
        <f>SUM(D11:D13)</f>
        <v>116.14999999999999</v>
      </c>
      <c r="E10" s="4">
        <f>SUM(E11:E13)</f>
        <v>194.35</v>
      </c>
      <c r="F10" s="4">
        <f>SUM(F11:F13)</f>
        <v>319.7</v>
      </c>
      <c r="G10" s="4"/>
    </row>
    <row r="11" spans="1:12" x14ac:dyDescent="0.25">
      <c r="A11" s="5" t="s">
        <v>33</v>
      </c>
      <c r="B11" s="6" t="s">
        <v>27</v>
      </c>
      <c r="C11" s="9">
        <v>44</v>
      </c>
      <c r="D11" s="9">
        <v>101</v>
      </c>
      <c r="E11" s="9">
        <v>169</v>
      </c>
      <c r="F11" s="9">
        <v>278</v>
      </c>
      <c r="G11" s="10" t="s">
        <v>34</v>
      </c>
    </row>
    <row r="12" spans="1:12" x14ac:dyDescent="0.25">
      <c r="A12" s="5" t="s">
        <v>35</v>
      </c>
      <c r="B12" s="8" t="s">
        <v>27</v>
      </c>
      <c r="C12" s="11">
        <f>C11*0.1</f>
        <v>4.4000000000000004</v>
      </c>
      <c r="D12" s="11">
        <f>D11*0.1</f>
        <v>10.100000000000001</v>
      </c>
      <c r="E12" s="11">
        <f>E11*0.1</f>
        <v>16.900000000000002</v>
      </c>
      <c r="F12" s="11">
        <f>F11*0.1</f>
        <v>27.8</v>
      </c>
      <c r="G12" s="12" t="s">
        <v>36</v>
      </c>
      <c r="I12" s="16" t="s">
        <v>78</v>
      </c>
    </row>
    <row r="13" spans="1:12" x14ac:dyDescent="0.25">
      <c r="A13" s="5" t="s">
        <v>37</v>
      </c>
      <c r="B13" s="8" t="s">
        <v>27</v>
      </c>
      <c r="C13" s="11">
        <f>C11*0.05</f>
        <v>2.2000000000000002</v>
      </c>
      <c r="D13" s="11">
        <f>D11*0.05</f>
        <v>5.0500000000000007</v>
      </c>
      <c r="E13" s="11">
        <f>E11*0.05</f>
        <v>8.4500000000000011</v>
      </c>
      <c r="F13" s="11">
        <f>F11*0.05</f>
        <v>13.9</v>
      </c>
      <c r="G13" s="12" t="s">
        <v>38</v>
      </c>
      <c r="I13" t="s">
        <v>79</v>
      </c>
      <c r="J13" t="s">
        <v>80</v>
      </c>
    </row>
    <row r="14" spans="1:12" x14ac:dyDescent="0.25">
      <c r="A14" s="3" t="s">
        <v>39</v>
      </c>
      <c r="B14" s="3"/>
      <c r="C14" s="4">
        <f>SUM(C15:C18)</f>
        <v>5.9</v>
      </c>
      <c r="D14" s="4">
        <f>SUM(D15:D18)</f>
        <v>11.600000000000001</v>
      </c>
      <c r="E14" s="4">
        <f>SUM(E15:E18)</f>
        <v>19.400000000000002</v>
      </c>
      <c r="F14" s="4">
        <f>SUM(F15:F18)</f>
        <v>32.299999999999997</v>
      </c>
      <c r="G14" s="4"/>
      <c r="I14" t="s">
        <v>97</v>
      </c>
      <c r="J14">
        <v>0.75</v>
      </c>
    </row>
    <row r="15" spans="1:12" x14ac:dyDescent="0.25">
      <c r="A15" s="5" t="s">
        <v>40</v>
      </c>
      <c r="B15" s="8" t="s">
        <v>27</v>
      </c>
      <c r="C15" s="12">
        <f>C11*0.1</f>
        <v>4.4000000000000004</v>
      </c>
      <c r="D15" s="12">
        <f>D11*0.1</f>
        <v>10.100000000000001</v>
      </c>
      <c r="E15" s="12">
        <f>E11*0.1</f>
        <v>16.900000000000002</v>
      </c>
      <c r="F15" s="12">
        <f>F11*0.1</f>
        <v>27.8</v>
      </c>
      <c r="G15" s="12" t="s">
        <v>36</v>
      </c>
      <c r="I15" t="s">
        <v>96</v>
      </c>
      <c r="J15">
        <v>1</v>
      </c>
    </row>
    <row r="16" spans="1:12" x14ac:dyDescent="0.25">
      <c r="A16" s="5" t="s">
        <v>41</v>
      </c>
      <c r="B16" s="8" t="s">
        <v>27</v>
      </c>
      <c r="C16" s="7">
        <v>0.5</v>
      </c>
      <c r="D16" s="7">
        <v>0.5</v>
      </c>
      <c r="E16" s="7">
        <v>1</v>
      </c>
      <c r="F16" s="7">
        <v>2</v>
      </c>
      <c r="G16" s="7"/>
      <c r="I16" t="s">
        <v>95</v>
      </c>
      <c r="J16">
        <v>1.25</v>
      </c>
    </row>
    <row r="17" spans="1:10" x14ac:dyDescent="0.25">
      <c r="A17" s="5" t="s">
        <v>42</v>
      </c>
      <c r="B17" s="8" t="s">
        <v>27</v>
      </c>
      <c r="C17" s="7">
        <v>0.5</v>
      </c>
      <c r="D17" s="7">
        <v>0.5</v>
      </c>
      <c r="E17" s="7">
        <v>1</v>
      </c>
      <c r="F17" s="7">
        <v>2</v>
      </c>
      <c r="G17" s="7"/>
      <c r="I17" t="s">
        <v>81</v>
      </c>
      <c r="J17">
        <v>1.25</v>
      </c>
    </row>
    <row r="18" spans="1:10" x14ac:dyDescent="0.25">
      <c r="A18" s="5" t="s">
        <v>43</v>
      </c>
      <c r="B18" s="8" t="s">
        <v>27</v>
      </c>
      <c r="C18" s="7">
        <v>0.5</v>
      </c>
      <c r="D18" s="7">
        <v>0.5</v>
      </c>
      <c r="E18" s="7">
        <v>0.5</v>
      </c>
      <c r="F18" s="7">
        <v>0.5</v>
      </c>
      <c r="G18" s="7"/>
      <c r="I18" t="s">
        <v>82</v>
      </c>
      <c r="J18">
        <v>1.5</v>
      </c>
    </row>
    <row r="19" spans="1:10" x14ac:dyDescent="0.25">
      <c r="A19" s="3" t="s">
        <v>44</v>
      </c>
      <c r="B19" s="3"/>
      <c r="C19" s="4">
        <f>SUM(C20:C26)</f>
        <v>20.440000000000001</v>
      </c>
      <c r="D19" s="4">
        <f>SUM(D20:D26)</f>
        <v>35.260000000000005</v>
      </c>
      <c r="E19" s="4">
        <f>SUM(E20:E26)</f>
        <v>56.940000000000005</v>
      </c>
      <c r="F19" s="4">
        <f>SUM(F20:F26)</f>
        <v>89.28</v>
      </c>
      <c r="G19" s="4"/>
      <c r="I19" t="s">
        <v>87</v>
      </c>
      <c r="J19">
        <v>1.5</v>
      </c>
    </row>
    <row r="20" spans="1:10" x14ac:dyDescent="0.25">
      <c r="A20" s="5" t="s">
        <v>33</v>
      </c>
      <c r="B20" s="6" t="s">
        <v>27</v>
      </c>
      <c r="C20" s="12">
        <f>C11*0.2</f>
        <v>8.8000000000000007</v>
      </c>
      <c r="D20" s="12">
        <f>D11*0.2</f>
        <v>20.200000000000003</v>
      </c>
      <c r="E20" s="12">
        <f>E11*0.2</f>
        <v>33.800000000000004</v>
      </c>
      <c r="F20" s="12">
        <f>F11*0.2</f>
        <v>55.6</v>
      </c>
      <c r="G20" s="12" t="s">
        <v>45</v>
      </c>
      <c r="I20" t="s">
        <v>83</v>
      </c>
      <c r="J20">
        <v>1.5</v>
      </c>
    </row>
    <row r="21" spans="1:10" x14ac:dyDescent="0.25">
      <c r="A21" s="5" t="s">
        <v>46</v>
      </c>
      <c r="B21" s="6" t="s">
        <v>27</v>
      </c>
      <c r="C21" s="7">
        <v>0.5</v>
      </c>
      <c r="D21" s="7">
        <v>0.5</v>
      </c>
      <c r="E21" s="7">
        <v>0.5</v>
      </c>
      <c r="F21" s="7">
        <v>0.5</v>
      </c>
      <c r="G21" s="7"/>
    </row>
    <row r="22" spans="1:10" x14ac:dyDescent="0.25">
      <c r="A22" s="5" t="s">
        <v>35</v>
      </c>
      <c r="B22" s="8" t="s">
        <v>27</v>
      </c>
      <c r="C22" s="12">
        <f>C20*0.2</f>
        <v>1.7600000000000002</v>
      </c>
      <c r="D22" s="12">
        <f>D20*0.2</f>
        <v>4.0400000000000009</v>
      </c>
      <c r="E22" s="12">
        <f>E20*0.2</f>
        <v>6.7600000000000016</v>
      </c>
      <c r="F22" s="12">
        <f>F20*0.2</f>
        <v>11.120000000000001</v>
      </c>
      <c r="G22" s="12" t="s">
        <v>47</v>
      </c>
    </row>
    <row r="23" spans="1:10" x14ac:dyDescent="0.25">
      <c r="A23" s="5" t="s">
        <v>37</v>
      </c>
      <c r="B23" s="8" t="s">
        <v>27</v>
      </c>
      <c r="C23" s="12">
        <f>C20*0.1</f>
        <v>0.88000000000000012</v>
      </c>
      <c r="D23" s="12">
        <f>D20*0.1</f>
        <v>2.0200000000000005</v>
      </c>
      <c r="E23" s="12">
        <f>E20*0.1</f>
        <v>3.3800000000000008</v>
      </c>
      <c r="F23" s="12">
        <f>F20*0.1</f>
        <v>5.5600000000000005</v>
      </c>
      <c r="G23" s="12" t="s">
        <v>48</v>
      </c>
    </row>
    <row r="24" spans="1:10" x14ac:dyDescent="0.25">
      <c r="A24" s="5" t="s">
        <v>49</v>
      </c>
      <c r="B24" s="8" t="s">
        <v>27</v>
      </c>
      <c r="C24" s="7">
        <f>C4*4</f>
        <v>4</v>
      </c>
      <c r="D24" s="7">
        <f>D4*4</f>
        <v>4</v>
      </c>
      <c r="E24" s="7">
        <f>E4*4</f>
        <v>6</v>
      </c>
      <c r="F24" s="7">
        <f>F4*4</f>
        <v>8</v>
      </c>
      <c r="G24" s="7"/>
    </row>
    <row r="25" spans="1:10" x14ac:dyDescent="0.25">
      <c r="A25" s="5" t="s">
        <v>50</v>
      </c>
      <c r="B25" s="8" t="s">
        <v>27</v>
      </c>
      <c r="C25" s="7">
        <f>C4*4</f>
        <v>4</v>
      </c>
      <c r="D25" s="7">
        <f>D4*4</f>
        <v>4</v>
      </c>
      <c r="E25" s="7">
        <f>E4*4</f>
        <v>6</v>
      </c>
      <c r="F25" s="7">
        <f>F4*4</f>
        <v>8</v>
      </c>
      <c r="G25" s="7"/>
    </row>
    <row r="26" spans="1:10" x14ac:dyDescent="0.25">
      <c r="A26" s="5" t="s">
        <v>51</v>
      </c>
      <c r="B26" s="8" t="s">
        <v>27</v>
      </c>
      <c r="C26" s="7">
        <v>0.5</v>
      </c>
      <c r="D26" s="7">
        <v>0.5</v>
      </c>
      <c r="E26" s="7">
        <v>0.5</v>
      </c>
      <c r="F26" s="7">
        <v>0.5</v>
      </c>
      <c r="G26" s="7"/>
    </row>
    <row r="27" spans="1:10" x14ac:dyDescent="0.25">
      <c r="A27" s="3" t="s">
        <v>52</v>
      </c>
      <c r="B27" s="3"/>
      <c r="C27" s="4">
        <f>SUM(C28:C32)</f>
        <v>6.9</v>
      </c>
      <c r="D27" s="4">
        <f>SUM(D28:D32)</f>
        <v>12.600000000000001</v>
      </c>
      <c r="E27" s="4">
        <f>SUM(E28:E32)</f>
        <v>21.400000000000002</v>
      </c>
      <c r="F27" s="4">
        <f>SUM(F28:F32)</f>
        <v>34.299999999999997</v>
      </c>
      <c r="G27" s="4"/>
    </row>
    <row r="28" spans="1:10" x14ac:dyDescent="0.25">
      <c r="A28" s="5" t="s">
        <v>40</v>
      </c>
      <c r="B28" s="8" t="s">
        <v>27</v>
      </c>
      <c r="C28" s="12">
        <f>C11*0.1</f>
        <v>4.4000000000000004</v>
      </c>
      <c r="D28" s="12">
        <f>D11*0.1</f>
        <v>10.100000000000001</v>
      </c>
      <c r="E28" s="12">
        <f>E11*0.1</f>
        <v>16.900000000000002</v>
      </c>
      <c r="F28" s="12">
        <f>F11*0.1</f>
        <v>27.8</v>
      </c>
      <c r="G28" s="12" t="s">
        <v>36</v>
      </c>
    </row>
    <row r="29" spans="1:10" x14ac:dyDescent="0.25">
      <c r="A29" s="5" t="s">
        <v>41</v>
      </c>
      <c r="B29" s="8" t="s">
        <v>27</v>
      </c>
      <c r="C29" s="7">
        <v>0.5</v>
      </c>
      <c r="D29" s="7">
        <v>0.5</v>
      </c>
      <c r="E29" s="7">
        <v>1</v>
      </c>
      <c r="F29" s="7">
        <v>2</v>
      </c>
      <c r="G29" s="7"/>
    </row>
    <row r="30" spans="1:10" x14ac:dyDescent="0.25">
      <c r="A30" s="5" t="s">
        <v>42</v>
      </c>
      <c r="B30" s="8" t="s">
        <v>27</v>
      </c>
      <c r="C30" s="7">
        <v>0.5</v>
      </c>
      <c r="D30" s="7">
        <v>0.5</v>
      </c>
      <c r="E30" s="7">
        <v>1</v>
      </c>
      <c r="F30" s="7">
        <v>2</v>
      </c>
      <c r="G30" s="7"/>
    </row>
    <row r="31" spans="1:10" x14ac:dyDescent="0.25">
      <c r="A31" s="5" t="s">
        <v>53</v>
      </c>
      <c r="B31" s="8" t="s">
        <v>27</v>
      </c>
      <c r="C31" s="7">
        <v>1</v>
      </c>
      <c r="D31" s="7">
        <v>1</v>
      </c>
      <c r="E31" s="7">
        <v>2</v>
      </c>
      <c r="F31" s="7">
        <v>2</v>
      </c>
      <c r="G31" s="7"/>
    </row>
    <row r="32" spans="1:10" x14ac:dyDescent="0.25">
      <c r="A32" s="5" t="s">
        <v>43</v>
      </c>
      <c r="B32" s="8" t="s">
        <v>27</v>
      </c>
      <c r="C32" s="7">
        <v>0.5</v>
      </c>
      <c r="D32" s="7">
        <v>0.5</v>
      </c>
      <c r="E32" s="7">
        <v>0.5</v>
      </c>
      <c r="F32" s="7">
        <v>0.5</v>
      </c>
      <c r="G32" s="7"/>
    </row>
    <row r="33" spans="1:7" x14ac:dyDescent="0.25">
      <c r="A33" s="13" t="s">
        <v>54</v>
      </c>
      <c r="B33" s="13"/>
      <c r="C33" s="4">
        <f>SUM(C34:C39)</f>
        <v>5</v>
      </c>
      <c r="D33" s="4">
        <f>SUM(D34:D39)</f>
        <v>5.5</v>
      </c>
      <c r="E33" s="4">
        <f>SUM(E34:E39)</f>
        <v>9.5</v>
      </c>
      <c r="F33" s="4">
        <f>SUM(F34:F39)</f>
        <v>9.5</v>
      </c>
      <c r="G33" s="4"/>
    </row>
    <row r="34" spans="1:7" x14ac:dyDescent="0.25">
      <c r="A34" s="5" t="s">
        <v>55</v>
      </c>
      <c r="B34" s="8" t="s">
        <v>27</v>
      </c>
      <c r="C34" s="7">
        <v>2</v>
      </c>
      <c r="D34" s="7">
        <v>2</v>
      </c>
      <c r="E34" s="7">
        <v>4</v>
      </c>
      <c r="F34" s="7">
        <v>4</v>
      </c>
      <c r="G34" s="7"/>
    </row>
    <row r="35" spans="1:7" x14ac:dyDescent="0.25">
      <c r="A35" s="5" t="s">
        <v>56</v>
      </c>
      <c r="B35" s="8" t="s">
        <v>57</v>
      </c>
      <c r="C35" s="7">
        <v>0.5</v>
      </c>
      <c r="D35" s="7">
        <v>1</v>
      </c>
      <c r="E35" s="7">
        <v>1</v>
      </c>
      <c r="F35" s="7">
        <v>1</v>
      </c>
      <c r="G35" s="7"/>
    </row>
    <row r="36" spans="1:7" x14ac:dyDescent="0.25">
      <c r="A36" s="5" t="s">
        <v>58</v>
      </c>
      <c r="B36" s="8" t="s">
        <v>27</v>
      </c>
      <c r="C36" s="7">
        <v>1</v>
      </c>
      <c r="D36" s="7">
        <v>1</v>
      </c>
      <c r="E36" s="7">
        <v>2</v>
      </c>
      <c r="F36" s="7">
        <v>2</v>
      </c>
      <c r="G36" s="7"/>
    </row>
    <row r="37" spans="1:7" x14ac:dyDescent="0.25">
      <c r="A37" s="5" t="s">
        <v>59</v>
      </c>
      <c r="B37" s="8" t="s">
        <v>27</v>
      </c>
      <c r="C37" s="7">
        <v>0.5</v>
      </c>
      <c r="D37" s="7">
        <v>0.5</v>
      </c>
      <c r="E37" s="7">
        <v>1</v>
      </c>
      <c r="F37" s="7">
        <v>1</v>
      </c>
      <c r="G37" s="7"/>
    </row>
    <row r="38" spans="1:7" x14ac:dyDescent="0.25">
      <c r="A38" s="5" t="s">
        <v>60</v>
      </c>
      <c r="B38" s="8" t="s">
        <v>27</v>
      </c>
      <c r="C38" s="7">
        <v>0.5</v>
      </c>
      <c r="D38" s="7">
        <v>0.5</v>
      </c>
      <c r="E38" s="7">
        <v>1</v>
      </c>
      <c r="F38" s="7">
        <v>1</v>
      </c>
      <c r="G38" s="7"/>
    </row>
    <row r="39" spans="1:7" x14ac:dyDescent="0.25">
      <c r="A39" s="5" t="s">
        <v>61</v>
      </c>
      <c r="B39" s="8" t="s">
        <v>27</v>
      </c>
      <c r="C39" s="7">
        <v>0.5</v>
      </c>
      <c r="D39" s="7">
        <v>0.5</v>
      </c>
      <c r="E39" s="7">
        <v>0.5</v>
      </c>
      <c r="F39" s="7">
        <v>0.5</v>
      </c>
      <c r="G39" s="7"/>
    </row>
    <row r="40" spans="1:7" x14ac:dyDescent="0.25">
      <c r="A40" s="13" t="s">
        <v>62</v>
      </c>
      <c r="B40" s="13"/>
      <c r="C40" s="4">
        <f>SUM(C41:C44)</f>
        <v>6.9</v>
      </c>
      <c r="D40" s="4">
        <f>SUM(D41:D44)</f>
        <v>13.600000000000001</v>
      </c>
      <c r="E40" s="4">
        <f>SUM(E41:E44)</f>
        <v>22.400000000000002</v>
      </c>
      <c r="F40" s="4">
        <f>SUM(F41:F44)</f>
        <v>34.299999999999997</v>
      </c>
      <c r="G40" s="4"/>
    </row>
    <row r="41" spans="1:7" x14ac:dyDescent="0.25">
      <c r="A41" s="5" t="s">
        <v>63</v>
      </c>
      <c r="B41" s="8" t="s">
        <v>27</v>
      </c>
      <c r="C41" s="12">
        <f>C11*0.1</f>
        <v>4.4000000000000004</v>
      </c>
      <c r="D41" s="12">
        <f>D11*0.1</f>
        <v>10.100000000000001</v>
      </c>
      <c r="E41" s="12">
        <f>E11*0.1</f>
        <v>16.900000000000002</v>
      </c>
      <c r="F41" s="12">
        <f>F11*0.1</f>
        <v>27.8</v>
      </c>
      <c r="G41" s="12" t="s">
        <v>36</v>
      </c>
    </row>
    <row r="42" spans="1:7" x14ac:dyDescent="0.25">
      <c r="A42" s="5" t="s">
        <v>64</v>
      </c>
      <c r="B42" s="8" t="s">
        <v>27</v>
      </c>
      <c r="C42" s="7">
        <v>0.5</v>
      </c>
      <c r="D42" s="7">
        <v>0.5</v>
      </c>
      <c r="E42" s="7">
        <v>0.5</v>
      </c>
      <c r="F42" s="7">
        <v>0.5</v>
      </c>
      <c r="G42" s="7"/>
    </row>
    <row r="43" spans="1:7" x14ac:dyDescent="0.25">
      <c r="A43" s="5" t="s">
        <v>65</v>
      </c>
      <c r="B43" s="8" t="s">
        <v>27</v>
      </c>
      <c r="C43" s="7">
        <v>1</v>
      </c>
      <c r="D43" s="7">
        <v>2</v>
      </c>
      <c r="E43" s="7">
        <v>3</v>
      </c>
      <c r="F43" s="7">
        <v>4</v>
      </c>
      <c r="G43" s="7"/>
    </row>
    <row r="44" spans="1:7" x14ac:dyDescent="0.25">
      <c r="A44" s="5" t="s">
        <v>66</v>
      </c>
      <c r="B44" s="8" t="s">
        <v>27</v>
      </c>
      <c r="C44" s="7">
        <v>1</v>
      </c>
      <c r="D44" s="7">
        <v>1</v>
      </c>
      <c r="E44" s="7">
        <v>2</v>
      </c>
      <c r="F44" s="7">
        <v>2</v>
      </c>
      <c r="G44" s="7"/>
    </row>
    <row r="45" spans="1:7" x14ac:dyDescent="0.25">
      <c r="A45" s="13" t="s">
        <v>67</v>
      </c>
      <c r="B45" s="13"/>
      <c r="C45" s="4">
        <f>_xlfn.CEILING.MATH(SUM(C2,C10,C14,C19,C27,C33,C40)/34*3, 0.1)</f>
        <v>9</v>
      </c>
      <c r="D45" s="4">
        <f>_xlfn.CEILING.MATH(SUM(D2,D10,D14,D19,D27,D33,D40)/34*3, 0.1)</f>
        <v>18</v>
      </c>
      <c r="E45" s="4">
        <f>_xlfn.CEILING.MATH(SUM(E2,E10,E14,E19,E27,E33,E40)/34*3, 0.1)</f>
        <v>30</v>
      </c>
      <c r="F45" s="4">
        <f>_xlfn.CEILING.MATH(SUM(F2,F10,F14,F19,F27,F33,F40)/34*3, 0.1)</f>
        <v>48</v>
      </c>
      <c r="G45" s="4" t="s">
        <v>68</v>
      </c>
    </row>
    <row r="46" spans="1:7" x14ac:dyDescent="0.25">
      <c r="A46" t="s">
        <v>69</v>
      </c>
      <c r="C46" s="7">
        <f>C2+C10+C14+C19+C27+C33+C40+C45</f>
        <v>110.74000000000001</v>
      </c>
      <c r="D46" s="7">
        <f>D2+D10+D14+D19+D27+D33+D40+D45</f>
        <v>221.70999999999998</v>
      </c>
      <c r="E46" s="7">
        <f>E2+E10+E14+E19+E27+E33+E40+E45</f>
        <v>369.98999999999995</v>
      </c>
      <c r="F46" s="7">
        <f>F2+F10+F14+F19+F27+F33+F40+F45</f>
        <v>591.38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Diagram</vt:lpstr>
      <vt:lpstr>TransactionData</vt:lpstr>
      <vt:lpstr>Workflows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Alvarado</dc:creator>
  <cp:lastModifiedBy>Ariel Reina</cp:lastModifiedBy>
  <dcterms:created xsi:type="dcterms:W3CDTF">2020-02-02T22:28:43Z</dcterms:created>
  <dcterms:modified xsi:type="dcterms:W3CDTF">2021-09-23T19:13:03Z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87e9cc78-98b5-4754-8df5-c0794e687c05</vt:lpwstr>
  </property>
</Properties>
</file>