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filterPrivacy="1"/>
  <xr:revisionPtr revIDLastSave="0" documentId="13_ncr:1_{40EBC998-41E0-4531-BDB5-B2DF343EA249}" xr6:coauthVersionLast="47" xr6:coauthVersionMax="47" xr10:uidLastSave="{00000000-0000-0000-0000-000000000000}"/>
  <bookViews>
    <workbookView xWindow="-120" yWindow="-120" windowWidth="24240" windowHeight="13140" activeTab="6" xr2:uid="{00000000-000D-0000-FFFF-FFFF00000000}"/>
  </bookViews>
  <sheets>
    <sheet name="LISEZ MOI" sheetId="4" r:id="rId1"/>
    <sheet name="Utilitaires" sheetId="15" r:id="rId2"/>
    <sheet name="Résultats synthétiques" sheetId="13" r:id="rId3"/>
    <sheet name="Calculs détaillés" sheetId="1" r:id="rId4"/>
    <sheet name="Calcul isolé" sheetId="14" r:id="rId5"/>
    <sheet name="Validation données" sheetId="5" r:id="rId6"/>
    <sheet name="Constantes" sheetId="11" r:id="rId7"/>
  </sheets>
  <definedNames>
    <definedName name="epaisseur_tout">Constantes!$B$3</definedName>
    <definedName name="m_vol_BA">Constantes!$B$4</definedName>
    <definedName name="m_vol_BC">Constantes!$B$5</definedName>
    <definedName name="surcharge_acrotere">Constantes!$B$6</definedName>
  </definedNames>
  <calcPr calcId="191028"/>
  <pivotCaches>
    <pivotCache cacheId="0" r:id="rId8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D2" i="1" l="1"/>
  <c r="AD3" i="1"/>
  <c r="AD4" i="1"/>
  <c r="AD5" i="1"/>
  <c r="M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M22" i="11"/>
  <c r="M23" i="11"/>
  <c r="M24" i="11"/>
  <c r="M25" i="11"/>
  <c r="M26" i="11"/>
  <c r="M27" i="11"/>
  <c r="M28" i="11"/>
  <c r="M29" i="11"/>
  <c r="M30" i="11"/>
  <c r="M31" i="11"/>
  <c r="M32" i="11"/>
  <c r="M33" i="11"/>
  <c r="M34" i="11"/>
  <c r="M35" i="11"/>
  <c r="M36" i="11"/>
  <c r="M37" i="11"/>
  <c r="M38" i="11"/>
  <c r="M39" i="11"/>
  <c r="M40" i="11"/>
  <c r="M41" i="11"/>
  <c r="M42" i="11"/>
  <c r="M43" i="11"/>
  <c r="M44" i="11"/>
  <c r="M45" i="11"/>
  <c r="M46" i="11"/>
  <c r="M47" i="11"/>
  <c r="M48" i="11"/>
  <c r="M49" i="11"/>
  <c r="M50" i="11"/>
  <c r="M51" i="11"/>
  <c r="M52" i="11"/>
  <c r="M53" i="11"/>
  <c r="M54" i="11"/>
  <c r="M55" i="11"/>
  <c r="M56" i="11"/>
  <c r="M57" i="11"/>
  <c r="M58" i="11"/>
  <c r="M59" i="11"/>
  <c r="M60" i="11"/>
  <c r="M61" i="11"/>
  <c r="M62" i="11"/>
  <c r="M63" i="11"/>
  <c r="M64" i="11"/>
  <c r="M65" i="11"/>
  <c r="M66" i="11"/>
  <c r="M67" i="11"/>
  <c r="M68" i="11"/>
  <c r="M69" i="11"/>
  <c r="M70" i="11"/>
  <c r="M71" i="11"/>
  <c r="M72" i="11"/>
  <c r="M73" i="11"/>
  <c r="M74" i="11"/>
  <c r="M75" i="11"/>
  <c r="M76" i="11"/>
  <c r="M77" i="11"/>
  <c r="M78" i="11"/>
  <c r="M79" i="11"/>
  <c r="M80" i="11"/>
  <c r="M81" i="11"/>
  <c r="M82" i="11"/>
  <c r="M83" i="11"/>
  <c r="M84" i="11"/>
  <c r="M85" i="11"/>
  <c r="M86" i="11"/>
  <c r="M87" i="11"/>
  <c r="M88" i="11"/>
  <c r="M89" i="11"/>
  <c r="M90" i="11"/>
  <c r="M91" i="11"/>
  <c r="M92" i="11"/>
  <c r="M93" i="11"/>
  <c r="M94" i="11"/>
  <c r="M95" i="11"/>
  <c r="M96" i="11"/>
  <c r="M97" i="11"/>
  <c r="M98" i="11"/>
  <c r="M99" i="11"/>
  <c r="M100" i="11"/>
  <c r="M101" i="11"/>
  <c r="M102" i="11"/>
  <c r="M103" i="11"/>
  <c r="M104" i="11"/>
  <c r="M105" i="11"/>
  <c r="M106" i="11"/>
  <c r="M107" i="11"/>
  <c r="M108" i="11"/>
  <c r="M109" i="11"/>
  <c r="M110" i="11"/>
  <c r="M111" i="11"/>
  <c r="M112" i="11"/>
  <c r="M113" i="11"/>
  <c r="M114" i="11"/>
  <c r="M115" i="11"/>
  <c r="M116" i="11"/>
  <c r="M117" i="11"/>
  <c r="M118" i="11"/>
  <c r="M119" i="11"/>
  <c r="M120" i="11"/>
  <c r="M121" i="11"/>
  <c r="M122" i="11"/>
  <c r="M123" i="11"/>
  <c r="M124" i="11"/>
  <c r="M125" i="11"/>
  <c r="M126" i="11"/>
  <c r="M127" i="11"/>
  <c r="M128" i="11"/>
  <c r="M129" i="11"/>
  <c r="M130" i="11"/>
  <c r="M131" i="11"/>
  <c r="M132" i="11"/>
  <c r="M133" i="11"/>
  <c r="M134" i="11"/>
  <c r="M135" i="11"/>
  <c r="M136" i="11"/>
  <c r="M137" i="11"/>
  <c r="M138" i="11"/>
  <c r="M139" i="11"/>
  <c r="M140" i="11"/>
  <c r="M141" i="11"/>
  <c r="M142" i="11"/>
  <c r="M143" i="11"/>
  <c r="M144" i="11"/>
  <c r="M145" i="11"/>
  <c r="M146" i="11"/>
  <c r="M147" i="11"/>
  <c r="M148" i="11"/>
  <c r="M149" i="11"/>
  <c r="M150" i="11"/>
  <c r="M151" i="11"/>
  <c r="M152" i="11"/>
  <c r="M153" i="11"/>
  <c r="M154" i="11"/>
  <c r="M155" i="11"/>
  <c r="M156" i="11"/>
  <c r="M157" i="11"/>
  <c r="M158" i="11"/>
  <c r="M159" i="11"/>
  <c r="M160" i="11"/>
  <c r="M161" i="11"/>
  <c r="M162" i="11"/>
  <c r="M163" i="11"/>
  <c r="M164" i="11"/>
  <c r="M165" i="11"/>
  <c r="M166" i="11"/>
  <c r="M167" i="11"/>
  <c r="M168" i="11"/>
  <c r="M169" i="11"/>
  <c r="M170" i="11"/>
  <c r="M171" i="11"/>
  <c r="M172" i="11"/>
  <c r="M173" i="11"/>
  <c r="M174" i="11"/>
  <c r="M175" i="11"/>
  <c r="M176" i="11"/>
  <c r="M177" i="11"/>
  <c r="M178" i="11"/>
  <c r="M179" i="11"/>
  <c r="M180" i="11"/>
  <c r="M181" i="11"/>
  <c r="M182" i="11"/>
  <c r="M183" i="11"/>
  <c r="M184" i="11"/>
  <c r="M185" i="11"/>
  <c r="M186" i="11"/>
  <c r="M187" i="11"/>
  <c r="M188" i="11"/>
  <c r="M189" i="11"/>
  <c r="M190" i="11"/>
  <c r="M191" i="11"/>
  <c r="M192" i="11"/>
  <c r="M193" i="11"/>
  <c r="M194" i="11"/>
  <c r="M195" i="11"/>
  <c r="M196" i="11"/>
  <c r="M197" i="11"/>
  <c r="M198" i="11"/>
  <c r="M199" i="11"/>
  <c r="M200" i="11"/>
  <c r="M201" i="11"/>
  <c r="M202" i="11"/>
  <c r="M203" i="11"/>
  <c r="M204" i="11"/>
  <c r="M205" i="11"/>
  <c r="M206" i="11"/>
  <c r="M207" i="11"/>
  <c r="M208" i="11"/>
  <c r="M209" i="11"/>
  <c r="M210" i="11"/>
  <c r="M211" i="11"/>
  <c r="M212" i="11"/>
  <c r="M213" i="11"/>
  <c r="M214" i="11"/>
  <c r="M215" i="11"/>
  <c r="M216" i="11"/>
  <c r="M217" i="11"/>
  <c r="M218" i="11"/>
  <c r="M219" i="11"/>
  <c r="M220" i="11"/>
  <c r="M221" i="11"/>
  <c r="M222" i="11"/>
  <c r="AA3" i="11" l="1"/>
  <c r="T2" i="1"/>
  <c r="T3" i="1"/>
  <c r="T4" i="1"/>
  <c r="T5" i="1"/>
  <c r="I2" i="1"/>
  <c r="I3" i="1"/>
  <c r="I4" i="1"/>
  <c r="I5" i="1"/>
  <c r="J5" i="1"/>
  <c r="K5" i="1"/>
  <c r="K3" i="1"/>
  <c r="K4" i="1"/>
  <c r="K2" i="1"/>
  <c r="X3" i="1" s="1"/>
  <c r="J3" i="1"/>
  <c r="J4" i="1"/>
  <c r="J2" i="1"/>
  <c r="W3" i="1" s="1"/>
  <c r="D8" i="15"/>
  <c r="M4" i="1" l="1" a="1"/>
  <c r="M4" i="1" s="1"/>
  <c r="N4" i="1" a="1"/>
  <c r="N4" i="1" s="1"/>
  <c r="L4" i="1" a="1"/>
  <c r="L4" i="1" s="1"/>
  <c r="L3" i="1" a="1"/>
  <c r="L3" i="1" s="1"/>
  <c r="N3" i="1" a="1"/>
  <c r="N3" i="1" s="1"/>
  <c r="M3" i="1" a="1"/>
  <c r="M3" i="1" s="1"/>
  <c r="N2" i="1" a="1"/>
  <c r="N2" i="1" s="1"/>
  <c r="M2" i="1" a="1"/>
  <c r="M2" i="1" s="1"/>
  <c r="L2" i="1" a="1"/>
  <c r="L2" i="1" s="1"/>
  <c r="L5" i="1" a="1"/>
  <c r="L5" i="1" s="1"/>
  <c r="N5" i="1" a="1"/>
  <c r="N5" i="1" s="1"/>
  <c r="M5" i="1" a="1"/>
  <c r="M5" i="1" s="1"/>
  <c r="X4" i="1"/>
  <c r="X5" i="1"/>
  <c r="W4" i="1"/>
  <c r="W5" i="1"/>
  <c r="C7" i="15"/>
  <c r="D6" i="5"/>
  <c r="D2" i="5"/>
  <c r="B48" i="14" a="1"/>
  <c r="B3" i="14" a="1"/>
  <c r="A34" i="14" a="1"/>
  <c r="A21" i="14" a="1"/>
  <c r="B44" i="14" a="1"/>
  <c r="A40" i="14" a="1"/>
  <c r="A6" i="14" a="1"/>
  <c r="A17" i="14" a="1"/>
  <c r="B51" i="14" a="1"/>
  <c r="A14" i="14" a="1"/>
  <c r="A47" i="14" a="1"/>
  <c r="A4" i="14" a="1"/>
  <c r="B35" i="14" a="1"/>
  <c r="B47" i="14" a="1"/>
  <c r="B49" i="14" a="1"/>
  <c r="B16" i="14" a="1"/>
  <c r="B42" i="14" a="1"/>
  <c r="A20" i="14" a="1"/>
  <c r="A16" i="14" a="1"/>
  <c r="A39" i="14" a="1"/>
  <c r="B38" i="14" a="1"/>
  <c r="A13" i="14" a="1"/>
  <c r="B2" i="14" a="1"/>
  <c r="B39" i="14" a="1"/>
  <c r="B10" i="14" a="1"/>
  <c r="B13" i="14" a="1"/>
  <c r="B43" i="14" a="1"/>
  <c r="A24" i="14" a="1"/>
  <c r="A10" i="14" a="1"/>
  <c r="A49" i="14" a="1"/>
  <c r="B15" i="14" a="1"/>
  <c r="B37" i="14" a="1"/>
  <c r="B40" i="14" a="1"/>
  <c r="A7" i="14" a="1"/>
  <c r="B6" i="14" a="1"/>
  <c r="B17" i="14" a="1"/>
  <c r="B11" i="14" a="1"/>
  <c r="A15" i="14" a="1"/>
  <c r="A25" i="14" a="1"/>
  <c r="B34" i="14" a="1"/>
  <c r="A50" i="14" a="1"/>
  <c r="A12" i="14" a="1"/>
  <c r="A33" i="14" a="1"/>
  <c r="A8" i="14" a="1"/>
  <c r="A51" i="14" a="1"/>
  <c r="B9" i="14" a="1"/>
  <c r="B4" i="14" a="1"/>
  <c r="B12" i="14" a="1"/>
  <c r="A31" i="14" a="1"/>
  <c r="A41" i="14" a="1"/>
  <c r="A42" i="14" a="1"/>
  <c r="B14" i="14" a="1"/>
  <c r="B8" i="14" a="1"/>
  <c r="B7" i="14" a="1"/>
  <c r="B50" i="14" a="1"/>
  <c r="A3" i="14" a="1"/>
  <c r="A32" i="14" a="1"/>
  <c r="A26" i="14" a="1"/>
  <c r="A2" i="14" a="1"/>
  <c r="A44" i="14" a="1"/>
  <c r="A23" i="14" a="1"/>
  <c r="A28" i="14" a="1"/>
  <c r="A22" i="14" a="1"/>
  <c r="A36" i="14" a="1"/>
  <c r="A27" i="14" a="1"/>
  <c r="A11" i="14" a="1"/>
  <c r="A43" i="14" a="1"/>
  <c r="B41" i="14" a="1"/>
  <c r="B36" i="14" a="1"/>
  <c r="B33" i="14" a="1"/>
  <c r="A29" i="14" a="1"/>
  <c r="A35" i="14" a="1"/>
  <c r="B45" i="14" a="1"/>
  <c r="A30" i="14" a="1"/>
  <c r="A38" i="14" a="1"/>
  <c r="B46" i="14" a="1"/>
  <c r="B32" i="14" a="1"/>
  <c r="A5" i="14" a="1"/>
  <c r="A46" i="14" a="1"/>
  <c r="A9" i="14" a="1"/>
  <c r="A19" i="14" a="1"/>
  <c r="A18" i="14" a="1"/>
  <c r="B18" i="14" a="1"/>
  <c r="B5" i="14" a="1"/>
  <c r="A45" i="14" a="1"/>
  <c r="A37" i="14" a="1"/>
  <c r="A48" i="14" a="1"/>
  <c r="V2" i="1" l="1"/>
  <c r="Y4" i="1" a="1"/>
  <c r="Y4" i="1" s="1"/>
  <c r="Y5" i="1" a="1"/>
  <c r="Y5" i="1" s="1"/>
  <c r="Y3" i="1" a="1"/>
  <c r="Y3" i="1" s="1"/>
  <c r="W2" i="1"/>
  <c r="X2" i="1"/>
  <c r="U2" i="1"/>
  <c r="A49" i="14"/>
  <c r="B49" i="14"/>
  <c r="B47" i="14"/>
  <c r="B45" i="14"/>
  <c r="B43" i="14"/>
  <c r="B41" i="14"/>
  <c r="B39" i="14"/>
  <c r="B37" i="14"/>
  <c r="B36" i="14"/>
  <c r="B34" i="14"/>
  <c r="B33" i="14"/>
  <c r="B32" i="14"/>
  <c r="A50" i="14"/>
  <c r="B51" i="14"/>
  <c r="B50" i="14"/>
  <c r="B48" i="14"/>
  <c r="B46" i="14"/>
  <c r="B44" i="14"/>
  <c r="B42" i="14"/>
  <c r="B40" i="14"/>
  <c r="B38" i="14"/>
  <c r="B35" i="14"/>
  <c r="A51" i="14"/>
  <c r="A48" i="14"/>
  <c r="A47" i="14"/>
  <c r="A46" i="14"/>
  <c r="A45" i="14"/>
  <c r="A44" i="14"/>
  <c r="A43" i="14"/>
  <c r="A42" i="14"/>
  <c r="A41" i="14"/>
  <c r="A40" i="14"/>
  <c r="A39" i="14"/>
  <c r="A38" i="14"/>
  <c r="A37" i="14"/>
  <c r="A36" i="14"/>
  <c r="A35" i="14"/>
  <c r="A34" i="14"/>
  <c r="A33" i="14"/>
  <c r="A32" i="14"/>
  <c r="A31" i="14"/>
  <c r="A30" i="14"/>
  <c r="A29" i="14"/>
  <c r="A28" i="14"/>
  <c r="A27" i="14"/>
  <c r="A26" i="14"/>
  <c r="B17" i="14"/>
  <c r="B11" i="14"/>
  <c r="B16" i="14"/>
  <c r="B14" i="14"/>
  <c r="B10" i="14"/>
  <c r="B4" i="14"/>
  <c r="B15" i="14"/>
  <c r="B9" i="14"/>
  <c r="B18" i="14"/>
  <c r="B12" i="14"/>
  <c r="B8" i="14"/>
  <c r="B6" i="14"/>
  <c r="B13" i="14"/>
  <c r="B7" i="14"/>
  <c r="B5" i="14"/>
  <c r="B3" i="14"/>
  <c r="B2" i="14"/>
  <c r="A24" i="14"/>
  <c r="A20" i="14"/>
  <c r="A22" i="14"/>
  <c r="A25" i="14"/>
  <c r="A23" i="14"/>
  <c r="A21" i="14"/>
  <c r="A19" i="14"/>
  <c r="A18" i="14"/>
  <c r="A16" i="14"/>
  <c r="A14" i="14"/>
  <c r="A12" i="14"/>
  <c r="A10" i="14"/>
  <c r="A8" i="14"/>
  <c r="A6" i="14"/>
  <c r="A4" i="14"/>
  <c r="A17" i="14"/>
  <c r="A15" i="14"/>
  <c r="A13" i="14"/>
  <c r="A11" i="14"/>
  <c r="A9" i="14"/>
  <c r="A7" i="14"/>
  <c r="A5" i="14"/>
  <c r="A3" i="14"/>
  <c r="A2" i="14"/>
  <c r="B19" i="14" a="1"/>
  <c r="B20" i="14" a="1"/>
  <c r="B21" i="14" a="1"/>
  <c r="B25" i="14" a="1"/>
  <c r="Y2" i="1" l="1" a="1"/>
  <c r="Y2" i="1" s="1"/>
  <c r="Z2" i="1" s="1"/>
  <c r="B25" i="14"/>
  <c r="B19" i="14"/>
  <c r="B20" i="14"/>
  <c r="B21" i="14"/>
  <c r="B26" i="14" a="1"/>
  <c r="AA2" i="1" l="1"/>
  <c r="AC2" i="1" s="1" a="1"/>
  <c r="AC2" i="1" s="1"/>
  <c r="B26" i="14"/>
  <c r="V5" i="1" l="1"/>
  <c r="AA5" i="1" s="1"/>
  <c r="AC5" i="1" s="1" a="1"/>
  <c r="AC5" i="1" s="1"/>
  <c r="V3" i="1"/>
  <c r="B24" i="14" a="1"/>
  <c r="B24" i="14" l="1"/>
  <c r="AA3" i="1"/>
  <c r="AB2" i="1" a="1"/>
  <c r="AB2" i="1" s="1"/>
  <c r="AC3" i="1" l="1" a="1"/>
  <c r="AC3" i="1" s="1"/>
  <c r="U5" i="1"/>
  <c r="Z5" i="1" s="1"/>
  <c r="AB5" i="1" s="1" a="1"/>
  <c r="AB5" i="1" s="1"/>
  <c r="U3" i="1"/>
  <c r="B31" i="14" a="1"/>
  <c r="B23" i="14" a="1"/>
  <c r="B22" i="14" a="1"/>
  <c r="B22" i="14" l="1"/>
  <c r="B23" i="14"/>
  <c r="B31" i="14"/>
  <c r="Z3" i="1"/>
  <c r="V4" i="1"/>
  <c r="AA4" i="1" s="1"/>
  <c r="AC4" i="1" s="1" a="1"/>
  <c r="AC4" i="1" s="1"/>
  <c r="B27" i="14" a="1"/>
  <c r="B28" i="14" a="1"/>
  <c r="B27" i="14" l="1"/>
  <c r="B28" i="14"/>
  <c r="AB3" i="1" a="1"/>
  <c r="AB3" i="1" s="1"/>
  <c r="B30" i="14" a="1"/>
  <c r="B29" i="14" a="1"/>
  <c r="B29" i="14" l="1"/>
  <c r="B30" i="14"/>
  <c r="U4" i="1"/>
  <c r="Z4" i="1" s="1"/>
  <c r="AB4" i="1" s="1" a="1"/>
  <c r="AB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<sst xmlns="http://schemas.openxmlformats.org/spreadsheetml/2006/main" count="1892" uniqueCount="319">
  <si>
    <t>Y_haut</t>
  </si>
  <si>
    <t>X_haut</t>
  </si>
  <si>
    <t>Y_bas</t>
  </si>
  <si>
    <t>X_bas</t>
  </si>
  <si>
    <t>type_élément</t>
  </si>
  <si>
    <t>type_surface</t>
  </si>
  <si>
    <t>parent_Y_haut</t>
  </si>
  <si>
    <t>parent_X_haut</t>
  </si>
  <si>
    <t>parent_Y_bas</t>
  </si>
  <si>
    <t>parent_X_bas</t>
  </si>
  <si>
    <t>A</t>
  </si>
  <si>
    <t>poteau</t>
  </si>
  <si>
    <t>rectangle</t>
  </si>
  <si>
    <t>triangle</t>
  </si>
  <si>
    <t>poutre</t>
  </si>
  <si>
    <t>B</t>
  </si>
  <si>
    <t>dalle</t>
  </si>
  <si>
    <t>C</t>
  </si>
  <si>
    <t>D</t>
  </si>
  <si>
    <t>E</t>
  </si>
  <si>
    <t>F</t>
  </si>
  <si>
    <t>G</t>
  </si>
  <si>
    <t>H</t>
  </si>
  <si>
    <t>I</t>
  </si>
  <si>
    <t>étage</t>
  </si>
  <si>
    <t>type</t>
  </si>
  <si>
    <t>RDC</t>
  </si>
  <si>
    <t>Logement</t>
  </si>
  <si>
    <t>Circulation</t>
  </si>
  <si>
    <t>Balcon</t>
  </si>
  <si>
    <t>Escalier</t>
  </si>
  <si>
    <t>R+2</t>
  </si>
  <si>
    <t>R+1</t>
  </si>
  <si>
    <t>Constantes définies</t>
  </si>
  <si>
    <t>GET_parent_G</t>
  </si>
  <si>
    <t>GET_parent_Q</t>
  </si>
  <si>
    <t>Aires en mètres carrés (m²)</t>
  </si>
  <si>
    <t>Étiquettes de lignes</t>
  </si>
  <si>
    <t>Total général</t>
  </si>
  <si>
    <t>ligne</t>
  </si>
  <si>
    <t>colonne</t>
  </si>
  <si>
    <t>voile</t>
  </si>
  <si>
    <t>matériau_élément</t>
  </si>
  <si>
    <t>chanvre</t>
  </si>
  <si>
    <t>conventionnel</t>
  </si>
  <si>
    <t>nom_étage</t>
  </si>
  <si>
    <t>epaisseur_tout</t>
  </si>
  <si>
    <t>type_surcharge</t>
  </si>
  <si>
    <t>BA 13</t>
  </si>
  <si>
    <t>m_vol_BA</t>
  </si>
  <si>
    <t>m_vol_BC</t>
  </si>
  <si>
    <t>surcharge_acrotere</t>
  </si>
  <si>
    <t>CALC_G</t>
  </si>
  <si>
    <t>CALC_Q</t>
  </si>
  <si>
    <t>Longueurs sont en mètres (m)</t>
  </si>
  <si>
    <t>Forces et poids en kilo-Newton (kN)</t>
  </si>
  <si>
    <t>titres colonnes</t>
  </si>
  <si>
    <t>valeurs</t>
  </si>
  <si>
    <t>sélecteur de ligne</t>
  </si>
  <si>
    <t>CALC_report_parent_G</t>
  </si>
  <si>
    <t>CALC_report_parent_Q</t>
  </si>
  <si>
    <t>kg vers kN</t>
  </si>
  <si>
    <t xml:space="preserve"> 10 N = 1kg</t>
  </si>
  <si>
    <t>E-2 kN = 1 kg</t>
  </si>
  <si>
    <t>kg</t>
  </si>
  <si>
    <t>kN</t>
  </si>
  <si>
    <t>nom</t>
  </si>
  <si>
    <t>valeur</t>
  </si>
  <si>
    <t>unité</t>
  </si>
  <si>
    <t>m</t>
  </si>
  <si>
    <t>kN/m3</t>
  </si>
  <si>
    <t>kN/m</t>
  </si>
  <si>
    <t>OK</t>
  </si>
  <si>
    <t>statut</t>
  </si>
  <si>
    <t>pas prio</t>
  </si>
  <si>
    <t>NB.SI - NB.SI à partir position actuelle ?</t>
  </si>
  <si>
    <t>ressources</t>
  </si>
  <si>
    <t>commentaires</t>
  </si>
  <si>
    <t>CALC_poids_propre</t>
  </si>
  <si>
    <t>CALC_surcharge_propre</t>
  </si>
  <si>
    <t>CALC_exploitation_propre</t>
  </si>
  <si>
    <t>CALC_idt_element</t>
  </si>
  <si>
    <t>bande</t>
  </si>
  <si>
    <t>droite</t>
  </si>
  <si>
    <t>trapeze</t>
  </si>
  <si>
    <t>Cet Excel met en œuvre les formules du cours de la partie DDC (diapo 46 et suivantes)</t>
  </si>
  <si>
    <t>etage</t>
  </si>
  <si>
    <t>ordonnee</t>
  </si>
  <si>
    <t>abscisse</t>
  </si>
  <si>
    <t>row_ID</t>
  </si>
  <si>
    <t>CALC_parent_idt</t>
  </si>
  <si>
    <t>idt</t>
  </si>
  <si>
    <t>Ly --&gt; le vrai Ly est récupéré quandl'objet est une dalle</t>
  </si>
  <si>
    <t>ATTENTION, quand l'objet est une poutre, Ly contient la dimension de la poutre (qui ne correspond pas nécessairement au Ly de la maille)</t>
  </si>
  <si>
    <t>Commentaire</t>
  </si>
  <si>
    <t>voile fictif, inexistant sur le plan</t>
  </si>
  <si>
    <t>GET_parent_Lx</t>
  </si>
  <si>
    <t>GET_parent_Ly</t>
  </si>
  <si>
    <t>CALC_influence_parent</t>
  </si>
  <si>
    <t>parait cohérent sur exemple simple</t>
  </si>
  <si>
    <t>à revérifier après génération BD hauteur poutre</t>
  </si>
  <si>
    <t>parent_etage</t>
  </si>
  <si>
    <t>Total</t>
  </si>
  <si>
    <t>égalité des surfaces d'influence car ici cas particulier largeur 1 m</t>
  </si>
  <si>
    <t>Balneo</t>
  </si>
  <si>
    <t>RDC-A1-B1</t>
  </si>
  <si>
    <t>RDC-B1-C1</t>
  </si>
  <si>
    <t>RDC-C1-D1</t>
  </si>
  <si>
    <t>RDC-D1-E1</t>
  </si>
  <si>
    <t>RDC-E1-F1</t>
  </si>
  <si>
    <t>RDC-A9-B9</t>
  </si>
  <si>
    <t>RDC-B9-C9</t>
  </si>
  <si>
    <t>RDC-C9-D9</t>
  </si>
  <si>
    <t>RDC-D9-E9</t>
  </si>
  <si>
    <t>RDC-E9-F9</t>
  </si>
  <si>
    <t>RDC-F9-G9</t>
  </si>
  <si>
    <t>RDC-G9-H9</t>
  </si>
  <si>
    <t>RDC-H9-I9</t>
  </si>
  <si>
    <t>RDC-E3-F3</t>
  </si>
  <si>
    <t>RDC-F3-G3</t>
  </si>
  <si>
    <t>RDC-G3-H3</t>
  </si>
  <si>
    <t>RDC-H3-I3</t>
  </si>
  <si>
    <t>RDC-B2-C2</t>
  </si>
  <si>
    <t>RDC-C2-D2</t>
  </si>
  <si>
    <t>RDC-D2-E2</t>
  </si>
  <si>
    <t>RDC-E2-F2</t>
  </si>
  <si>
    <t>RDC-F2-G2</t>
  </si>
  <si>
    <t>RDC-G2-H2</t>
  </si>
  <si>
    <t>RDC-B8-C8</t>
  </si>
  <si>
    <t>RDC-C8-D8</t>
  </si>
  <si>
    <t>RDC-D8-E8</t>
  </si>
  <si>
    <t>RDC-E8-F8</t>
  </si>
  <si>
    <t>RDC-F8-G8</t>
  </si>
  <si>
    <t>RDC-G8-H8</t>
  </si>
  <si>
    <t>RDC-A1-A2</t>
  </si>
  <si>
    <t>RDC-A2-A3</t>
  </si>
  <si>
    <t>RDC-A3-A4</t>
  </si>
  <si>
    <t>RDC-A4-A5</t>
  </si>
  <si>
    <t>RDC-A5-A6</t>
  </si>
  <si>
    <t>RDC-A6-A8</t>
  </si>
  <si>
    <t>RDC-A8-A9</t>
  </si>
  <si>
    <t>RDC-B2-B3</t>
  </si>
  <si>
    <t>RDC-B3-B4</t>
  </si>
  <si>
    <t>RDC-B4-B5</t>
  </si>
  <si>
    <t>RDC-B5-B6</t>
  </si>
  <si>
    <t>RDC-B6-B8</t>
  </si>
  <si>
    <t>RDC-B8-B9</t>
  </si>
  <si>
    <t>RDC-G2-G3</t>
  </si>
  <si>
    <t>RDC-G3-G4</t>
  </si>
  <si>
    <t>RDC-G4-G5</t>
  </si>
  <si>
    <t>RDC-E1-E2</t>
  </si>
  <si>
    <t>RDC-E2-E3</t>
  </si>
  <si>
    <t>RDC-E3-E4</t>
  </si>
  <si>
    <t>RDC-E4-E5</t>
  </si>
  <si>
    <t>RDC-E5-E6</t>
  </si>
  <si>
    <t>RDC-H6-H8</t>
  </si>
  <si>
    <t>RDC-H8-H9</t>
  </si>
  <si>
    <t>RDC-H3-H4</t>
  </si>
  <si>
    <t>RDC-H4-H5</t>
  </si>
  <si>
    <t>RDC-I4-I5</t>
  </si>
  <si>
    <t>RDC-I5-I6</t>
  </si>
  <si>
    <t>RDC-I6-I8</t>
  </si>
  <si>
    <t>RDC-G4-H4</t>
  </si>
  <si>
    <t>RDC-H4-I4</t>
  </si>
  <si>
    <t>RDC-G6-H6</t>
  </si>
  <si>
    <t>RDC-H6-I6</t>
  </si>
  <si>
    <t>RDC-G6-G8</t>
  </si>
  <si>
    <t>RDC-G8-G9</t>
  </si>
  <si>
    <t>RDC-D4-D5</t>
  </si>
  <si>
    <t>RDC-D5-D6</t>
  </si>
  <si>
    <t>RDC-D6-D8</t>
  </si>
  <si>
    <t>RDC-D8-D9</t>
  </si>
  <si>
    <t>R+1-A1-B1</t>
  </si>
  <si>
    <t>R+1-B1-C1</t>
  </si>
  <si>
    <t>R+1-C1-D1</t>
  </si>
  <si>
    <t>R+1-D1-E1</t>
  </si>
  <si>
    <t>R+1-E1-F1</t>
  </si>
  <si>
    <t>R+1-A9-B9</t>
  </si>
  <si>
    <t>R+1-B9-C9</t>
  </si>
  <si>
    <t>R+1-C9-D9</t>
  </si>
  <si>
    <t>R+1-D9-E9</t>
  </si>
  <si>
    <t>R+1-E9-F9</t>
  </si>
  <si>
    <t>R+1-F9-G9</t>
  </si>
  <si>
    <t>R+1-G9-H9</t>
  </si>
  <si>
    <t>R+1-H9-I9</t>
  </si>
  <si>
    <t>R+1-E3-F3</t>
  </si>
  <si>
    <t>R+1-F3-G3</t>
  </si>
  <si>
    <t>R+1-G3-H3</t>
  </si>
  <si>
    <t>R+1-H3-I3</t>
  </si>
  <si>
    <t>R+1-B2-C2</t>
  </si>
  <si>
    <t>R+1-C2-D2</t>
  </si>
  <si>
    <t>R+1-D2-E2</t>
  </si>
  <si>
    <t>R+1-E2-F2</t>
  </si>
  <si>
    <t>R+1-F2-G2</t>
  </si>
  <si>
    <t>R+1-G2-H2</t>
  </si>
  <si>
    <t>R+1-B8-C8</t>
  </si>
  <si>
    <t>R+1-C8-D8</t>
  </si>
  <si>
    <t>R+1-D8-E8</t>
  </si>
  <si>
    <t>R+1-E8-F8</t>
  </si>
  <si>
    <t>R+1-F8-G8</t>
  </si>
  <si>
    <t>R+1-G8-H8</t>
  </si>
  <si>
    <t>R+1-A1-A2</t>
  </si>
  <si>
    <t>R+1-A2-A3</t>
  </si>
  <si>
    <t>R+1-A3-A4</t>
  </si>
  <si>
    <t>R+1-A4-A5</t>
  </si>
  <si>
    <t>R+1-A5-A6</t>
  </si>
  <si>
    <t>R+1-A6-A8</t>
  </si>
  <si>
    <t>R+1-A8-A9</t>
  </si>
  <si>
    <t>R+1-B2-B3</t>
  </si>
  <si>
    <t>R+1-B3-B4</t>
  </si>
  <si>
    <t>R+1-B4-B5</t>
  </si>
  <si>
    <t>R+1-B5-B6</t>
  </si>
  <si>
    <t>R+1-B6-B8</t>
  </si>
  <si>
    <t>R+1-B8-B9</t>
  </si>
  <si>
    <t>R+1-G2-G3</t>
  </si>
  <si>
    <t>R+1-G3-G4</t>
  </si>
  <si>
    <t>R+1-G4-G5</t>
  </si>
  <si>
    <t>R+1-E1-E2</t>
  </si>
  <si>
    <t>R+1-E2-E3</t>
  </si>
  <si>
    <t>R+1-E3-E4</t>
  </si>
  <si>
    <t>R+1-E4-E5</t>
  </si>
  <si>
    <t>R+1-E5-E6</t>
  </si>
  <si>
    <t>R+1-H6-H8</t>
  </si>
  <si>
    <t>R+1-H8-H9</t>
  </si>
  <si>
    <t>R+1-H3-H4</t>
  </si>
  <si>
    <t>R+1-H4-H5</t>
  </si>
  <si>
    <t>R+1-I4-I5</t>
  </si>
  <si>
    <t>R+1-I5-I6</t>
  </si>
  <si>
    <t>R+1-I6-I8</t>
  </si>
  <si>
    <t>R+1-G4-H4</t>
  </si>
  <si>
    <t>R+1-H4-I4</t>
  </si>
  <si>
    <t>R+1-G6-H6</t>
  </si>
  <si>
    <t>R+1-H6-I6</t>
  </si>
  <si>
    <t>R+1-G6-G8</t>
  </si>
  <si>
    <t>R+1-G8-G9</t>
  </si>
  <si>
    <t>R+1-D4-D5</t>
  </si>
  <si>
    <t>R+1-D5-D6</t>
  </si>
  <si>
    <t>R+1-D6-D8</t>
  </si>
  <si>
    <t>R+1-D8-D9</t>
  </si>
  <si>
    <t>R+2-A1-B1</t>
  </si>
  <si>
    <t>R+2-B1-C1</t>
  </si>
  <si>
    <t>R+2-C1-D1</t>
  </si>
  <si>
    <t>R+2-D1-E1</t>
  </si>
  <si>
    <t>R+2-E1-F1</t>
  </si>
  <si>
    <t>R+2-A9-B9</t>
  </si>
  <si>
    <t>R+2-B9-C9</t>
  </si>
  <si>
    <t>R+2-C9-D9</t>
  </si>
  <si>
    <t>R+2-D9-E9</t>
  </si>
  <si>
    <t>R+2-E9-F9</t>
  </si>
  <si>
    <t>R+2-F9-G9</t>
  </si>
  <si>
    <t>R+2-G9-H9</t>
  </si>
  <si>
    <t>R+2-H9-I9</t>
  </si>
  <si>
    <t>R+2-E3-F3</t>
  </si>
  <si>
    <t>R+2-F3-G3</t>
  </si>
  <si>
    <t>R+2-G3-H3</t>
  </si>
  <si>
    <t>R+2-H3-I3</t>
  </si>
  <si>
    <t>R+2-B2-C2</t>
  </si>
  <si>
    <t>R+2-C2-D2</t>
  </si>
  <si>
    <t>R+2-D2-E2</t>
  </si>
  <si>
    <t>R+2-E2-F2</t>
  </si>
  <si>
    <t>R+2-F2-G2</t>
  </si>
  <si>
    <t>R+2-G2-H2</t>
  </si>
  <si>
    <t>R+2-B8-C8</t>
  </si>
  <si>
    <t>R+2-C8-D8</t>
  </si>
  <si>
    <t>R+2-D8-E8</t>
  </si>
  <si>
    <t>R+2-E8-F8</t>
  </si>
  <si>
    <t>R+2-F8-G8</t>
  </si>
  <si>
    <t>R+2-G8-H8</t>
  </si>
  <si>
    <t>R+2-A1-A2</t>
  </si>
  <si>
    <t>R+2-A2-A3</t>
  </si>
  <si>
    <t>R+2-A3-A4</t>
  </si>
  <si>
    <t>R+2-A4-A5</t>
  </si>
  <si>
    <t>R+2-A5-A6</t>
  </si>
  <si>
    <t>R+2-A6-A8</t>
  </si>
  <si>
    <t>R+2-A8-A9</t>
  </si>
  <si>
    <t>R+2-B2-B3</t>
  </si>
  <si>
    <t>R+2-B3-B4</t>
  </si>
  <si>
    <t>R+2-B4-B5</t>
  </si>
  <si>
    <t>R+2-B5-B6</t>
  </si>
  <si>
    <t>R+2-B6-B8</t>
  </si>
  <si>
    <t>R+2-B8-B9</t>
  </si>
  <si>
    <t>R+2-G2-G3</t>
  </si>
  <si>
    <t>R+2-G3-G4</t>
  </si>
  <si>
    <t>R+2-G4-G5</t>
  </si>
  <si>
    <t>R+2-E1-E2</t>
  </si>
  <si>
    <t>R+2-E2-E3</t>
  </si>
  <si>
    <t>R+2-E3-E4</t>
  </si>
  <si>
    <t>R+2-E4-E5</t>
  </si>
  <si>
    <t>R+2-E5-E6</t>
  </si>
  <si>
    <t>R+2-H6-H8</t>
  </si>
  <si>
    <t>R+2-H8-H9</t>
  </si>
  <si>
    <t>R+2-H3-H4</t>
  </si>
  <si>
    <t>R+2-H4-H5</t>
  </si>
  <si>
    <t>R+2-I4-I5</t>
  </si>
  <si>
    <t>R+2-I5-I6</t>
  </si>
  <si>
    <t>R+2-I6-I8</t>
  </si>
  <si>
    <t>R+2-G4-H4</t>
  </si>
  <si>
    <t>R+2-H4-I4</t>
  </si>
  <si>
    <t>R+2-G6-H6</t>
  </si>
  <si>
    <t>R+2-H6-I6</t>
  </si>
  <si>
    <t>R+2-G6-G8</t>
  </si>
  <si>
    <t>R+2-G8-G9</t>
  </si>
  <si>
    <t>R+2-D4-D5</t>
  </si>
  <si>
    <t>R+2-D5-D6</t>
  </si>
  <si>
    <t>R+2-D6-D8</t>
  </si>
  <si>
    <t>R+2-D8-D9</t>
  </si>
  <si>
    <t>Gprime</t>
  </si>
  <si>
    <t>Q</t>
  </si>
  <si>
    <t>valeur_charge</t>
  </si>
  <si>
    <t>hauteur</t>
  </si>
  <si>
    <t>cote</t>
  </si>
  <si>
    <t>à vérif manuel</t>
  </si>
  <si>
    <t>RDC-A1-</t>
  </si>
  <si>
    <t>RDC-A1-B2</t>
  </si>
  <si>
    <t>Somme de CALC_G</t>
  </si>
  <si>
    <t>Somme de CALC_Q</t>
  </si>
  <si>
    <t>CALC_idt_surface</t>
  </si>
  <si>
    <t>GET_Lx</t>
  </si>
  <si>
    <t>GET_Ly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</si>
</sst>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7">
    <xf numFmtId="0" fontId="0" fillId="0" borderId="0" xfId="0"/>
    <xf numFmtId="0" fontId="1" fillId="0" borderId="1" xfId="1"/>
    <xf numFmtId="0" fontId="0" fillId="0" borderId="0" xfId="0" pivotButton="1"/>
    <xf numFmtId="0" fontId="0" fillId="0" borderId="0" xfId="0" applyAlignment="1">
      <alignment horizontal="left"/>
    </xf>
    <xf numFmtId="0" fontId="2" fillId="0" borderId="0" xfId="0" applyFont="1"/>
    <xf numFmtId="0" fontId="0" fillId="0" borderId="0" xfId="0" applyNumberFormat="1"/>
    <xf numFmtId="0" fontId="0" fillId="2" borderId="0" xfId="0" applyFill="1"/>
    <xf numFmtId="0" fontId="0" fillId="0" borderId="0" xfId="0" applyAlignment="1">
      <alignment horizontal="right"/>
    </xf>
    <xf numFmtId="0" fontId="0" fillId="3" borderId="0" xfId="0" applyFill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horizontal="right"/>
    </xf>
    <xf numFmtId="0" fontId="0" fillId="5" borderId="0" xfId="0" applyFill="1" applyAlignment="1">
      <alignment horizontal="right"/>
    </xf>
    <xf numFmtId="0" fontId="0" fillId="6" borderId="0" xfId="0" applyFill="1" applyAlignment="1">
      <alignment horizontal="right"/>
    </xf>
    <xf numFmtId="0" fontId="0" fillId="0" borderId="0" xfId="0" applyFill="1" applyAlignment="1">
      <alignment horizontal="right"/>
    </xf>
    <xf numFmtId="0" fontId="0" fillId="7" borderId="0" xfId="0" applyFill="1" applyAlignment="1">
      <alignment horizontal="right"/>
    </xf>
    <xf numFmtId="0" fontId="0" fillId="8" borderId="0" xfId="0" applyFill="1" applyAlignment="1">
      <alignment horizontal="right"/>
    </xf>
  </cellXfs>
  <cellStyles count="2">
    <cellStyle name="Normal" xfId="0" builtinId="0"/>
    <cellStyle name="Titre 1" xfId="1" builtinId="16"/>
  </cellStyles>
  <dxfs count="22">
    <dxf>
      <numFmt numFmtId="0" formatCode="General"/>
    </dxf>
    <dxf>
      <numFmt numFmtId="0" formatCode="General"/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Auteur" refreshedDate="44624.439996759262" createdVersion="7" refreshedVersion="7" minRefreshableVersion="3" recordCount="4" xr:uid="{5BA3E7B1-BCCC-48C4-A331-8700D813FF41}">
  <cacheSource type="worksheet">
    <worksheetSource name="resultats"/>
  </cacheSource>
  <cacheFields count="31">
    <cacheField name="idt_surface" numFmtId="0">
      <sharedItems containsNonDate="0" containsString="0" containsBlank="1"/>
    </cacheField>
    <cacheField name="Y_haut" numFmtId="0">
      <sharedItems/>
    </cacheField>
    <cacheField name="X_haut" numFmtId="0">
      <sharedItems containsSemiMixedTypes="0" containsString="0" containsNumber="1" containsInteger="1" minValue="1" maxValue="1"/>
    </cacheField>
    <cacheField name="Y_bas" numFmtId="0">
      <sharedItems containsBlank="1"/>
    </cacheField>
    <cacheField name="X_bas" numFmtId="0">
      <sharedItems containsString="0" containsBlank="1" containsNumber="1" containsInteger="1" minValue="1" maxValue="2"/>
    </cacheField>
    <cacheField name="etage" numFmtId="0">
      <sharedItems count="1">
        <s v="RDC"/>
      </sharedItems>
    </cacheField>
    <cacheField name="type_élément" numFmtId="0">
      <sharedItems/>
    </cacheField>
    <cacheField name="matériau_élément" numFmtId="0">
      <sharedItems containsBlank="1"/>
    </cacheField>
    <cacheField name="type_surface" numFmtId="0">
      <sharedItems containsBlank="1"/>
    </cacheField>
    <cacheField name="CALC_idt_element" numFmtId="0">
      <sharedItems count="4">
        <s v="RDC-A1-B2"/>
        <s v="RDC-A1-B1"/>
        <s v="RDC-A1-"/>
        <s v="RDC-A1-A2"/>
      </sharedItems>
    </cacheField>
    <cacheField name="CALC_Lx" numFmtId="0">
      <sharedItems containsSemiMixedTypes="0" containsString="0" containsNumber="1" minValue="0" maxValue="0.71"/>
    </cacheField>
    <cacheField name="CALC_Ly" numFmtId="0">
      <sharedItems containsSemiMixedTypes="0" containsString="0" containsNumber="1" minValue="0" maxValue="1"/>
    </cacheField>
    <cacheField name="CALC_poids_propre" numFmtId="0">
      <sharedItems containsSemiMixedTypes="0" containsString="0" containsNumber="1" minValue="1.2424999999999999" maxValue="5.3550000000000004"/>
    </cacheField>
    <cacheField name="CALC_surcharge_propre" numFmtId="0">
      <sharedItems containsSemiMixedTypes="0" containsString="0" containsNumber="1" minValue="0" maxValue="0.1633"/>
    </cacheField>
    <cacheField name="CALC_exploitation_propre" numFmtId="0">
      <sharedItems containsSemiMixedTypes="0" containsString="0" containsNumber="1" minValue="0" maxValue="1.7749999999999999"/>
    </cacheField>
    <cacheField name="parent_Y_haut" numFmtId="0">
      <sharedItems containsBlank="1"/>
    </cacheField>
    <cacheField name="parent_X_haut" numFmtId="0">
      <sharedItems containsString="0" containsBlank="1" containsNumber="1" containsInteger="1" minValue="1" maxValue="1"/>
    </cacheField>
    <cacheField name="parent_Y_bas" numFmtId="0">
      <sharedItems containsBlank="1"/>
    </cacheField>
    <cacheField name="parent_X_bas" numFmtId="0">
      <sharedItems containsString="0" containsBlank="1" containsNumber="1" containsInteger="1" minValue="1" maxValue="2"/>
    </cacheField>
    <cacheField name="parent_etage" numFmtId="0">
      <sharedItems containsBlank="1"/>
    </cacheField>
    <cacheField name="CALC_parent_idt" numFmtId="0">
      <sharedItems/>
    </cacheField>
    <cacheField name="GET_parent_G" numFmtId="0">
      <sharedItems containsMixedTypes="1" containsNumber="1" minValue="2.5607214999999997" maxValue="3.7132999999999998"/>
    </cacheField>
    <cacheField name="GET_parent_Q" numFmtId="0">
      <sharedItems containsMixedTypes="1" containsNumber="1" minValue="0.63012499999999994" maxValue="1.7749999999999999"/>
    </cacheField>
    <cacheField name="GET_parent_Lx" numFmtId="0">
      <sharedItems containsMixedTypes="1" containsNumber="1" minValue="0" maxValue="0.71"/>
    </cacheField>
    <cacheField name="GET_parent_Ly" numFmtId="0">
      <sharedItems containsMixedTypes="1" containsNumber="1" minValue="0.71" maxValue="1"/>
    </cacheField>
    <cacheField name="CALC_influence_parent" numFmtId="0">
      <sharedItems containsMixedTypes="1" containsNumber="1" minValue="0.29534816666666663" maxValue="0.35499999999999998"/>
    </cacheField>
    <cacheField name="CALC_report_parent_G" numFmtId="0">
      <sharedItems containsMixedTypes="1" containsNumber="1" minValue="1.0967163472833332" maxValue="1.3182214999999999"/>
    </cacheField>
    <cacheField name="CALC_report_parent_Q" numFmtId="0">
      <sharedItems containsMixedTypes="1" containsNumber="1" minValue="0.31506249999999997" maxValue="0.63012499999999994"/>
    </cacheField>
    <cacheField name="CALC_G" numFmtId="0">
      <sharedItems containsSemiMixedTypes="0" containsString="0" containsNumber="1" minValue="2.5607214999999997" maxValue="6.5517163472833335"/>
    </cacheField>
    <cacheField name="CALC_Q" numFmtId="0">
      <sharedItems containsSemiMixedTypes="0" containsString="0" containsNumber="1" minValue="0.31506249999999997" maxValue="1.7749999999999999"/>
    </cacheField>
    <cacheField name="Commentaire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m/>
    <s v="A"/>
    <n v="1"/>
    <s v="B"/>
    <n v="2"/>
    <x v="0"/>
    <s v="dalle"/>
    <m/>
    <m/>
    <x v="0"/>
    <n v="0.71"/>
    <n v="1"/>
    <n v="3.55"/>
    <n v="0.1633"/>
    <n v="1.7749999999999999"/>
    <m/>
    <m/>
    <m/>
    <m/>
    <m/>
    <s v="--"/>
    <e v="#N/A"/>
    <e v="#N/A"/>
    <e v="#N/A"/>
    <e v="#N/A"/>
    <e v="#N/A"/>
    <e v="#N/A"/>
    <e v="#N/A"/>
    <n v="3.7132999999999998"/>
    <n v="1.7749999999999999"/>
    <m/>
  </r>
  <r>
    <m/>
    <s v="A"/>
    <n v="1"/>
    <s v="B"/>
    <n v="1"/>
    <x v="0"/>
    <s v="poutre"/>
    <m/>
    <s v="rectangle"/>
    <x v="1"/>
    <n v="0"/>
    <n v="0.71"/>
    <n v="1.2424999999999999"/>
    <n v="0"/>
    <n v="0"/>
    <s v="A"/>
    <n v="1"/>
    <s v="B"/>
    <n v="2"/>
    <s v="RDC"/>
    <s v="RDC-A1-B2"/>
    <n v="3.7132999999999998"/>
    <n v="1.7749999999999999"/>
    <n v="0.71"/>
    <n v="1"/>
    <n v="0.35499999999999998"/>
    <n v="1.3182214999999999"/>
    <n v="0.63012499999999994"/>
    <n v="2.5607214999999997"/>
    <n v="0.63012499999999994"/>
    <m/>
  </r>
  <r>
    <m/>
    <s v="A"/>
    <n v="1"/>
    <m/>
    <m/>
    <x v="0"/>
    <s v="poteau"/>
    <s v="chanvre"/>
    <s v="droite"/>
    <x v="2"/>
    <n v="0"/>
    <n v="0"/>
    <n v="3.5000000000000009"/>
    <n v="0"/>
    <n v="0"/>
    <s v="A"/>
    <n v="1"/>
    <s v="B"/>
    <n v="1"/>
    <s v="RDC"/>
    <s v="RDC-A1-B1"/>
    <n v="2.5607214999999997"/>
    <n v="0.63012499999999994"/>
    <n v="0"/>
    <n v="0.71"/>
    <n v="0.35499999999999998"/>
    <n v="1.2803607499999998"/>
    <n v="0.31506249999999997"/>
    <n v="4.7803607500000007"/>
    <n v="0.31506249999999997"/>
    <s v="égalité des surfaces d'influence car ici cas particulier largeur 1 m"/>
  </r>
  <r>
    <m/>
    <s v="A"/>
    <n v="1"/>
    <s v="A"/>
    <n v="2"/>
    <x v="0"/>
    <s v="voile"/>
    <s v="chanvre"/>
    <s v="trapeze"/>
    <x v="3"/>
    <n v="0"/>
    <n v="1"/>
    <n v="5.3550000000000004"/>
    <n v="0.1"/>
    <n v="0"/>
    <s v="A"/>
    <n v="1"/>
    <s v="B"/>
    <n v="2"/>
    <s v="RDC"/>
    <s v="RDC-A1-B2"/>
    <n v="3.7132999999999998"/>
    <n v="1.7749999999999999"/>
    <n v="0.71"/>
    <n v="1"/>
    <n v="0.29534816666666663"/>
    <n v="1.0967163472833332"/>
    <n v="0.52424299583333323"/>
    <n v="6.5517163472833335"/>
    <n v="0.52424299583333323"/>
    <s v="voile fictif, inexistant sur le plan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7BE6485-5AAD-4943-BC9C-0BE7B96FF9B7}" name="Tableau croisé dynamique1" cacheId="0" applyNumberFormats="0" applyBorderFormats="0" applyFontFormats="0" applyPatternFormats="0" applyAlignmentFormats="0" applyWidthHeightFormats="1" dataCaption="Valeurs" updatedVersion="7" minRefreshableVersion="3" useAutoFormatting="1" itemPrintTitles="1" createdVersion="7" indent="0" outline="1" outlineData="1" multipleFieldFilters="0">
  <location ref="A3:C8" firstHeaderRow="0" firstDataRow="1" firstDataCol="1"/>
  <pivotFields count="31">
    <pivotField showAll="0"/>
    <pivotField showAll="0"/>
    <pivotField showAll="0"/>
    <pivotField showAll="0"/>
    <pivotField showAll="0"/>
    <pivotField showAll="0">
      <items count="2">
        <item x="0"/>
        <item t="default"/>
      </items>
    </pivotField>
    <pivotField showAll="0"/>
    <pivotField showAll="0"/>
    <pivotField showAll="0"/>
    <pivotField axis="axisRow" showAll="0">
      <items count="5">
        <item x="2"/>
        <item x="3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dataField="1" showAll="0"/>
    <pivotField showAll="0"/>
  </pivotFields>
  <rowFields count="1">
    <field x="9"/>
  </rowFields>
  <rowItems count="5">
    <i>
      <x/>
    </i>
    <i>
      <x v="1"/>
    </i>
    <i>
      <x v="2"/>
    </i>
    <i>
      <x v="3"/>
    </i>
    <i t="grand">
      <x/>
    </i>
  </rowItems>
  <colFields count="1">
    <field x="-2"/>
  </colFields>
  <colItems count="2">
    <i>
      <x/>
    </i>
    <i i="1">
      <x v="1"/>
    </i>
  </colItems>
  <dataFields count="2">
    <dataField name="Somme de CALC_G" fld="28" baseField="0" baseItem="0"/>
    <dataField name="Somme de CALC_Q" fld="2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C3A4A75-72FA-48B4-BE81-9785C08B5C39}" name="resultats" displayName="resultats" ref="A1:AE5" totalsRowShown="0">
  <autoFilter ref="A1:AE5" xr:uid="{BC3A4A75-72FA-48B4-BE81-9785C08B5C39}"/>
  <tableColumns count="31">
    <tableColumn id="2" xr3:uid="{47460D55-350C-4CBE-AFB4-9873EDB6C1E8}" name="Y_haut"/>
    <tableColumn id="1" xr3:uid="{20351CF3-B78C-4CB9-BCC0-E2BFCF4E1584}" name="X_haut"/>
    <tableColumn id="4" xr3:uid="{3F646E07-3BB6-4425-A87B-F7F3A55EA518}" name="Y_bas"/>
    <tableColumn id="3" xr3:uid="{F7E4C2F4-1B01-4DF0-ADF0-7944447333FD}" name="X_bas"/>
    <tableColumn id="29" xr3:uid="{446AA7EB-8E08-4DB2-B1B1-EAFFCAA64FD6}" name="etage"/>
    <tableColumn id="5" xr3:uid="{16D26ED5-F4BE-4665-A63A-00AF33C98E03}" name="type_élément"/>
    <tableColumn id="23" xr3:uid="{71F61E57-4219-43F5-AE86-1E5CE2B1542B}" name="matériau_élément"/>
    <tableColumn id="6" xr3:uid="{ABC7BA87-CB96-4E49-A257-F7DBD15FC0DA}" name="type_surface"/>
    <tableColumn id="12" xr3:uid="{F0674B67-9F9E-41FE-88E7-F862D5BE693A}" name="CALC_idt_element" dataDxfId="21">
      <calculatedColumnFormula>resultats[[#This Row],[etage]]&amp;"-"&amp;resultats[[#This Row],[Y_haut]]&amp;resultats[[#This Row],[X_haut]]&amp;"-"&amp;resultats[[#This Row],[Y_bas]]&amp;resultats[[#This Row],[X_bas]]</calculatedColumnFormula>
    </tableColumn>
    <tableColumn id="7" xr3:uid="{31E595B1-7B8C-490F-86B8-3BE68CB50843}" name="GET_Lx">
      <calculatedColumnFormula>MIN(IF(AND(resultats[[#This Row],[Y_haut]]&lt;&gt;resultats[[#This Row],[Y_bas]],NOT(ISBLANK(resultats[[#This Row],[Y_bas]]))),VLOOKUP(resultats[[#This Row],[Y_haut]],cote_Y[],2,FALSE),0),IF(AND(resultats[[#This Row],[X_haut]]&lt;&gt;resultats[[#This Row],[X_bas]],NOT(ISBLANK(resultats[[#This Row],[X_bas]]))),VLOOKUP(resultats[[#This Row],[X_haut]],cote_X[],2,FALSE),0))</calculatedColumnFormula>
    </tableColumn>
    <tableColumn id="8" xr3:uid="{614E9706-1767-49C3-88CF-52175462CD9C}" name="GET_Ly">
      <calculatedColumnFormula>MAX(IF(AND(resultats[[#This Row],[Y_haut]]&lt;&gt;resultats[[#This Row],[Y_bas]],NOT(ISBLANK(resultats[[#This Row],[Y_bas]]))),VLOOKUP(resultats[[#This Row],[Y_haut]],cote_Y[],2,FALSE),0),IF(AND(resultats[[#This Row],[X_haut]]&lt;&gt;resultats[[#This Row],[X_bas]],NOT(ISBLANK(resultats[[#This Row],[X_bas]]))),VLOOKUP(resultats[[#This Row],[X_haut]],cote_X[],2,FALSE),0))</calculatedColumnFormula>
    </tableColumn>
    <tableColumn id="18" xr3:uid="{17524403-1D24-4A5B-8D6A-53BBDF769840}" name="CALC_poids_propre" dataDxfId="20">
      <calculatedColumnFormula array="1">_xlfn.SWITCH(resultats[[#This Row],[type_élément]],"poteau",epaisseur_tout^2*m_vol_BA*VLOOKUP(resultats[[#This Row],[etage]],hauteur_etages[],2,FALSE),"poutre",epaisseur_tout*m_vol_BA*VLOOKUP(resultats[[#This Row],[CALC_idt_element]],h_poutres[],6,FALSE)*(IF(AND(resultats[[#This Row],[Y_haut]]&lt;&gt;resultats[[#This Row],[Y_bas]],NOT(ISBLANK(resultats[[#This Row],[Y_bas]]))),VLOOKUP(resultats[[#This Row],[Y_haut]],cote_Y[],2,FALSE),0)+IF(AND(resultats[[#This Row],[X_haut]]&lt;&gt;resultats[[#This Row],[X_bas]],NOT(ISBLANK(resultats[[#This Row],[X_bas]]))),VLOOKUP(resultats[[#This Row],[X_haut]],cote_X[],2,FALSE),0)),"dalle",epaisseur_tout*m_vol_BA*VLOOKUP(resultats[[#This Row],[X_haut]],cote_X[],2,FALSE)*VLOOKUP(resultats[[#This Row],[Y_haut]],cote_Y[],2,FALSE),"voile",epaisseur_tout*IF(resultats[[#This Row],[matériau_élément]]="chanvre",m_vol_BC,m_vol_BA)*VLOOKUP(resultats[[#This Row],[etage]],hauteur_etages[],2,FALSE)*(IF(AND(resultats[[#This Row],[Y_haut]]&lt;&gt;resultats[[#This Row],[Y_bas]],NOT(ISBLANK(resultats[[#This Row],[Y_bas]]))),VLOOKUP(resultats[[#This Row],[Y_haut]],cote_Y[],2,FALSE),0)+IF(AND(resultats[[#This Row],[X_haut]]&lt;&gt;resultats[[#This Row],[X_bas]],NOT(ISBLANK(resultats[[#This Row],[X_bas]]))),VLOOKUP(resultats[[#This Row],[X_haut]],cote_X[],2,FALSE),0)),"ERREUR:nonsupporté",)</calculatedColumnFormula>
    </tableColumn>
    <tableColumn id="19" xr3:uid="{47DE4F90-A873-4EB1-9688-2541FBFFE6C8}" name="CALC_surcharge_propre" dataDxfId="19">
      <calculatedColumnFormula array="1">_xlfn.SWITCH(resultats[[#This Row],[type_élément]],"poteau",0,"poutre",0,"dalle",VLOOKUP(resultats[[#This Row],[CALC_idt_element]],Reperage_Gprime_Q_par_m2[],7,FALSE)*VLOOKUP(resultats[[#This Row],[X_haut]],cote_X[],2,FALSE)*VLOOKUP(resultats[[#This Row],[Y_haut]],cote_Y[],2,FALSE),"voile",surcharges_voile[[#Totals],[valeur_charge]],"ERREUR:nonsupporté",)</calculatedColumnFormula>
    </tableColumn>
    <tableColumn id="20" xr3:uid="{49A26EEA-6DB1-465F-BA08-B38CE0E37871}" name="CALC_exploitation_propre" dataDxfId="18">
      <calculatedColumnFormula array="1">_xlfn.SWITCH(resultats[[#This Row],[type_élément]],"poteau",0,"poutre",0,"dalle",VLOOKUP(resultats[[#This Row],[CALC_idt_element]],Reperage_Gprime_Q_par_m2[],8,FALSE)*VLOOKUP(resultats[[#This Row],[X_haut]],cote_X[],2,FALSE)*VLOOKUP(resultats[[#This Row],[Y_haut]],cote_Y[],2,FALSE),"voile",0,"ERREUR:nonsupporté",)</calculatedColumnFormula>
    </tableColumn>
    <tableColumn id="13" xr3:uid="{4DF64E43-FB6A-4A7C-945A-209FEEFF24CF}" name="parent_Y_haut"/>
    <tableColumn id="14" xr3:uid="{6F7EB47E-6C9C-45F9-8CF1-DD6527AAF361}" name="parent_X_haut"/>
    <tableColumn id="15" xr3:uid="{2CE462D3-ED58-4229-9EA9-47BCA598D868}" name="parent_Y_bas"/>
    <tableColumn id="16" xr3:uid="{EB59AA49-6579-4A4E-83AD-20D90D5938BB}" name="parent_X_bas"/>
    <tableColumn id="33" xr3:uid="{85351740-3AEF-4A7D-9DFD-2ED1FBEF9439}" name="parent_etage"/>
    <tableColumn id="28" xr3:uid="{2D423C63-B117-4314-B3A6-08262C018577}" name="CALC_parent_idt" dataDxfId="17">
      <calculatedColumnFormula>resultats[[#This Row],[parent_etage]]&amp;"-"&amp;resultats[[#This Row],[parent_Y_haut]]&amp;resultats[[#This Row],[parent_X_haut]]&amp;"-"&amp;resultats[[#This Row],[parent_Y_bas]]&amp;resultats[[#This Row],[parent_X_bas]]</calculatedColumnFormula>
    </tableColumn>
    <tableColumn id="17" xr3:uid="{A1474ECC-7105-413E-BDC7-EB569DA7BFD6}" name="GET_parent_G" dataDxfId="16">
      <calculatedColumnFormula>VLOOKUP(resultats[[#This Row],[CALC_parent_idt]],resultats[[#All],[CALC_idt_element]:[CALC_Q]],COLUMN(resultats[[#This Row],[CALC_G]])-COLUMN(resultats[[#This Row],[CALC_idt_element]])+1,FALSE)</calculatedColumnFormula>
    </tableColumn>
    <tableColumn id="10" xr3:uid="{529A2343-0796-4AC0-9363-49B9581719B9}" name="GET_parent_Q" dataDxfId="15">
      <calculatedColumnFormula>VLOOKUP(resultats[[#This Row],[CALC_parent_idt]],resultats[[#All],[CALC_idt_element]:[CALC_Q]],COLUMN(resultats[[#This Row],[CALC_Q]])-COLUMN(resultats[[#This Row],[CALC_idt_element]])+1,FALSE)</calculatedColumnFormula>
    </tableColumn>
    <tableColumn id="32" xr3:uid="{FB6C139A-0638-4354-85CE-B5CD57CA52C5}" name="GET_parent_Lx" dataDxfId="14">
      <calculatedColumnFormula>VLOOKUP(resultats[[#This Row],[CALC_parent_idt]],resultats[[#All],[CALC_idt_element]:[GET_Lx]],COLUMN(resultats[[#This Row],[GET_Lx]])-COLUMN(resultats[[#This Row],[CALC_idt_element]])+1,FALSE)</calculatedColumnFormula>
    </tableColumn>
    <tableColumn id="31" xr3:uid="{720670D1-3D5C-4D5F-83B7-6487B3BFCA4C}" name="GET_parent_Ly" dataDxfId="13">
      <calculatedColumnFormula>VLOOKUP(resultats[[#This Row],[CALC_parent_idt]],resultats[[#All],[CALC_idt_element]:[GET_Ly]],COLUMN(resultats[[#This Row],[GET_Ly]])-COLUMN(resultats[[#This Row],[CALC_idt_element]])+1,FALSE)</calculatedColumnFormula>
    </tableColumn>
    <tableColumn id="11" xr3:uid="{105B1749-FC89-4306-AB88-0A3DCDB67F85}" name="CALC_influence_parent" dataDxfId="12">
      <calculatedColumnFormula array="1">_xlfn.SWITCH(resultats[[#This Row],[type_surface]],"triangle",resultats[[#This Row],[GET_parent_Lx]]/3,"trapeze",(1-(resultats[[#This Row],[GET_parent_Lx]]/resultats[[#This Row],[GET_parent_Ly]])^2/3)*resultats[[#This Row],[GET_parent_Lx]]/2,"rectangle",resultats[[#This Row],[GET_parent_Lx]]*resultats[[#This Row],[GET_parent_Ly]]/2,"bande",MAX(resultats[[#This Row],[GET_parent_Lx]]/10,0.5),"droite",resultats[[#This Row],[GET_parent_Ly]]/2,"ERREUR:nonsupporté",)</calculatedColumnFormula>
    </tableColumn>
    <tableColumn id="9" xr3:uid="{9FB48147-8E8D-4C18-9842-E010D1358414}" name="CALC_report_parent_G" dataDxfId="11">
      <calculatedColumnFormula>resultats[[#This Row],[CALC_influence_parent]]/MAX(resultats[[#This Row],[GET_parent_Lx]]*resultats[[#This Row],[GET_parent_Ly]],resultats[[#This Row],[GET_parent_Ly]])*resultats[[#This Row],[GET_parent_G]]</calculatedColumnFormula>
    </tableColumn>
    <tableColumn id="22" xr3:uid="{B9364EF5-68EC-4FFC-9066-FD4917BF23C4}" name="CALC_report_parent_Q" dataDxfId="10">
      <calculatedColumnFormula>resultats[[#This Row],[CALC_influence_parent]]/MAX(resultats[[#This Row],[GET_parent_Lx]]*resultats[[#This Row],[GET_parent_Ly]],resultats[[#This Row],[GET_parent_Ly]])*resultats[[#This Row],[GET_parent_Q]]</calculatedColumnFormula>
    </tableColumn>
    <tableColumn id="24" xr3:uid="{8ACAED2E-3AED-4594-BA41-D24CCF51D902}" name="CALC_G" dataDxfId="9">
      <calculatedColumnFormula array="1">_xlfn.SWITCH(resultats[[#This Row],[type_élément]],"poteau",resultats[[#This Row],[CALC_report_parent_G]]+resultats[[#This Row],[CALC_poids_propre]]+resultats[[#This Row],[CALC_surcharge_propre]],"poutre",resultats[[#This Row],[CALC_report_parent_G]]+resultats[[#This Row],[CALC_poids_propre]]+resultats[[#This Row],[CALC_surcharge_propre]],"dalle",resultats[[#This Row],[CALC_poids_propre]]+resultats[[#This Row],[CALC_surcharge_propre]],"voile",resultats[[#This Row],[CALC_report_parent_G]]+resultats[[#This Row],[CALC_poids_propre]]+resultats[[#This Row],[CALC_surcharge_propre]],,"ERREUR:nonsupporté",)</calculatedColumnFormula>
    </tableColumn>
    <tableColumn id="25" xr3:uid="{9838C8E2-BAB4-4E93-8138-1B0F9E4304B7}" name="CALC_Q" dataDxfId="8">
      <calculatedColumnFormula array="1">_xlfn.SWITCH(resultats[[#This Row],[type_élément]],"poteau",resultats[[#This Row],[CALC_report_parent_Q]]+resultats[[#This Row],[CALC_exploitation_propre]],"poutre",resultats[[#This Row],[CALC_report_parent_Q]]+resultats[[#This Row],[CALC_exploitation_propre]],"dalle",resultats[[#This Row],[CALC_exploitation_propre]],"voile",resultats[[#This Row],[CALC_report_parent_Q]]+resultats[[#This Row],[CALC_exploitation_propre]],,"ERREUR:nonsupporté",)</calculatedColumnFormula>
    </tableColumn>
    <tableColumn id="21" xr3:uid="{84666E8A-669D-41AD-A149-5FC15ECDDC75}" name="CALC_idt_surface" dataDxfId="7">
      <calculatedColumnFormula>resultats[[#This Row],[CALC_idt_element]]&amp;"_"&amp;resultats[[#This Row],[CALC_parent_idt]]</calculatedColumnFormula>
    </tableColumn>
    <tableColumn id="30" xr3:uid="{57F32B76-0080-4379-BA55-A4119558D9C0}" name="Commentair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C91E8D8-5C19-418E-9E0D-BFECAC0923F3}" name="h_poutres" displayName="h_poutres" ref="E1:K202" totalsRowShown="0">
  <autoFilter ref="E1:K202" xr:uid="{7C91E8D8-5C19-418E-9E0D-BFECAC0923F3}"/>
  <tableColumns count="7">
    <tableColumn id="6" xr3:uid="{8AC7BD60-A18F-4C44-A473-2013F1870F6D}" name="idt" dataDxfId="1"/>
    <tableColumn id="2" xr3:uid="{4FBC24AB-D777-4968-B101-248808B4F672}" name="Y_haut"/>
    <tableColumn id="4" xr3:uid="{008F83D5-C08C-4D38-A4AA-D514F8C00E5B}" name="X_haut"/>
    <tableColumn id="3" xr3:uid="{1E89903B-49A9-4F98-8BE3-69E536BD5CE0}" name="Y_bas"/>
    <tableColumn id="1" xr3:uid="{1F46AF17-7527-40F0-8DEB-9F0C7CBDD4D7}" name="X_bas"/>
    <tableColumn id="5" xr3:uid="{32BAA662-CE21-4AE7-9892-49D560EED0F0}" name="hauteur"/>
    <tableColumn id="7" xr3:uid="{A7DF9453-C4DA-4E5A-BAB9-2DB63F94D04F}" name="etag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591A323-D825-4691-B214-552965F89A83}" name="Reperage_Gprime_Q_par_m2" displayName="Reperage_Gprime_Q_par_m2" ref="M1:U222" totalsRowShown="0">
  <autoFilter ref="M1:U222" xr:uid="{C591A323-D825-4691-B214-552965F89A83}"/>
  <tableColumns count="9">
    <tableColumn id="9" xr3:uid="{86EA94FA-0354-4950-BC79-AD4096628E13}" name="idt" dataDxfId="0">
      <calculatedColumnFormula>Reperage_Gprime_Q_par_m2[[#This Row],[étage]]&amp;"-"&amp;Reperage_Gprime_Q_par_m2[[#This Row],[Y_haut]]&amp;Reperage_Gprime_Q_par_m2[[#This Row],[X_haut]]&amp;"-"&amp;Reperage_Gprime_Q_par_m2[[#This Row],[Y_bas]]&amp;Reperage_Gprime_Q_par_m2[[#This Row],[X_bas]]</calculatedColumnFormula>
    </tableColumn>
    <tableColumn id="1" xr3:uid="{5B539E21-8A62-4470-A49D-C5EB0690F457}" name="Y_haut"/>
    <tableColumn id="2" xr3:uid="{A2A4D309-9513-4A9C-8388-B1FB8D2BE5ED}" name="X_haut"/>
    <tableColumn id="3" xr3:uid="{6C1CEF14-7231-445C-8EA2-1134A0FEC0A4}" name="Y_bas"/>
    <tableColumn id="4" xr3:uid="{80E97A55-0F07-40CA-9DCC-787749BEAF3E}" name="X_bas"/>
    <tableColumn id="5" xr3:uid="{D6400976-7978-4F18-B232-1FA613AF677E}" name="étage"/>
    <tableColumn id="6" xr3:uid="{C6CE416F-3D8D-4A4B-9F60-27B624583942}" name="Gprime"/>
    <tableColumn id="7" xr3:uid="{C54AB3E1-EA01-4809-B0ED-BB088BEA6EAB}" name="Q"/>
    <tableColumn id="8" xr3:uid="{F3CF12F6-28C8-48D8-A6D3-EEF4E1B67D20}" name="typ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E5B14BC-7FC8-42BD-820C-88EB95E2C428}" name="hauteur_etages" displayName="hauteur_etages" ref="W1:X4" totalsRowShown="0">
  <autoFilter ref="W1:X4" xr:uid="{EE5B14BC-7FC8-42BD-820C-88EB95E2C428}"/>
  <tableColumns count="2">
    <tableColumn id="1" xr3:uid="{6A4FC8B6-A639-4E05-9916-A93BBB14EA9B}" name="nom_étage"/>
    <tableColumn id="2" xr3:uid="{B9323C5B-CAD5-4EC8-AB82-318EA871DEB1}" name="hauteur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E7AB439-59B8-45F7-9E3C-94F5707E78D3}" name="surcharges_voile" displayName="surcharges_voile" ref="Z1:AA3" totalsRowCount="1">
  <autoFilter ref="Z1:AA2" xr:uid="{8E7AB439-59B8-45F7-9E3C-94F5707E78D3}"/>
  <tableColumns count="2">
    <tableColumn id="1" xr3:uid="{D7043940-E1EA-410D-89F9-30F1C68FC589}" name="type_surcharge" totalsRowLabel="Total"/>
    <tableColumn id="2" xr3:uid="{F4AD7B1C-9325-4C0F-9295-574AF194F9E7}" name="valeur_charge" totalsRowFunction="sum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CE18CD-AAE7-49A6-A523-43EE7A423B7A}" name="cote_Y" displayName="cote_Y" ref="AC1:AE10" totalsRowShown="0">
  <autoFilter ref="AC1:AE10" xr:uid="{00CE18CD-AAE7-49A6-A523-43EE7A423B7A}"/>
  <tableColumns count="3">
    <tableColumn id="1" xr3:uid="{5B0ED49F-B491-421D-AE21-C060B277065B}" name="ordonnee"/>
    <tableColumn id="2" xr3:uid="{1E24C7BA-B0F0-4FBB-B27D-27F265E65F6B}" name="cote"/>
    <tableColumn id="3" xr3:uid="{16065813-7D52-489B-94CF-182E1947D7EB}" name="row_ID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0936CC0-1F53-4FAE-8E12-1E29884FBC3B}" name="cote_X" displayName="cote_X" ref="AG1:AI9" totalsRowShown="0">
  <autoFilter ref="AG1:AI9" xr:uid="{90936CC0-1F53-4FAE-8E12-1E29884FBC3B}"/>
  <tableColumns count="3">
    <tableColumn id="1" xr3:uid="{7285F466-7D29-459B-9518-FB61F880176E}" name="abscisse"/>
    <tableColumn id="2" xr3:uid="{E485F13B-CB08-4EB2-9410-69C2F605D816}" name="cote"/>
    <tableColumn id="3" xr3:uid="{03CBBC99-F3D4-430E-BA27-64E8FA0CE2EA}" name="row_I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7.bin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9FDC6B-094C-4F91-B913-53CD426D0BC4}">
  <sheetPr>
    <tabColor theme="9" tint="-0.499984740745262"/>
  </sheetPr>
  <dimension ref="A1:A7"/>
  <sheetViews>
    <sheetView workbookViewId="0">
      <selection activeCell="A5" sqref="A5"/>
    </sheetView>
  </sheetViews>
  <sheetFormatPr baseColWidth="10" defaultColWidth="11.42578125" defaultRowHeight="15" x14ac:dyDescent="0.25"/>
  <sheetData>
    <row r="1" spans="1:1" x14ac:dyDescent="0.25">
      <c r="A1" t="s">
        <v>54</v>
      </c>
    </row>
    <row r="2" spans="1:1" x14ac:dyDescent="0.25">
      <c r="A2" t="s">
        <v>36</v>
      </c>
    </row>
    <row r="3" spans="1:1" x14ac:dyDescent="0.25">
      <c r="A3" t="s">
        <v>55</v>
      </c>
    </row>
    <row r="4" spans="1:1" x14ac:dyDescent="0.25">
      <c r="A4" t="s">
        <v>85</v>
      </c>
    </row>
    <row r="6" spans="1:1" x14ac:dyDescent="0.25">
      <c r="A6" t="s">
        <v>92</v>
      </c>
    </row>
    <row r="7" spans="1:1" x14ac:dyDescent="0.25">
      <c r="A7" t="s">
        <v>93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47A2D7-E47D-405E-A38F-FDB9AFB705E2}">
  <sheetPr>
    <tabColor theme="9" tint="-0.499984740745262"/>
  </sheetPr>
  <dimension ref="A2:D8"/>
  <sheetViews>
    <sheetView workbookViewId="0"/>
  </sheetViews>
  <sheetFormatPr baseColWidth="10" defaultRowHeight="15" x14ac:dyDescent="0.25"/>
  <sheetData>
    <row r="2" spans="1:4" x14ac:dyDescent="0.25">
      <c r="A2" t="s">
        <v>61</v>
      </c>
    </row>
    <row r="3" spans="1:4" x14ac:dyDescent="0.25">
      <c r="A3" t="s">
        <v>62</v>
      </c>
    </row>
    <row r="4" spans="1:4" x14ac:dyDescent="0.25">
      <c r="A4" t="s">
        <v>63</v>
      </c>
    </row>
    <row r="6" spans="1:4" x14ac:dyDescent="0.25">
      <c r="B6" t="s">
        <v>64</v>
      </c>
      <c r="C6" t="s">
        <v>65</v>
      </c>
    </row>
    <row r="7" spans="1:4" x14ac:dyDescent="0.25">
      <c r="B7" s="6">
        <v>1900</v>
      </c>
      <c r="C7" s="8">
        <f>B7*0.01</f>
        <v>19</v>
      </c>
    </row>
    <row r="8" spans="1:4" x14ac:dyDescent="0.25">
      <c r="D8">
        <f>19*0.02</f>
        <v>0.38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8C1362-0A69-40CF-9416-F8075FB5B563}">
  <sheetPr>
    <tabColor rgb="FF002060"/>
  </sheetPr>
  <dimension ref="A3:C8"/>
  <sheetViews>
    <sheetView workbookViewId="0"/>
  </sheetViews>
  <sheetFormatPr baseColWidth="10" defaultRowHeight="15" x14ac:dyDescent="0.25"/>
  <cols>
    <col min="1" max="1" width="21" bestFit="1" customWidth="1"/>
    <col min="2" max="3" width="17.85546875" bestFit="1" customWidth="1"/>
  </cols>
  <sheetData>
    <row r="3" spans="1:3" x14ac:dyDescent="0.25">
      <c r="A3" s="2" t="s">
        <v>37</v>
      </c>
      <c r="B3" t="s">
        <v>314</v>
      </c>
      <c r="C3" t="s">
        <v>315</v>
      </c>
    </row>
    <row r="4" spans="1:3" x14ac:dyDescent="0.25">
      <c r="A4" s="3" t="s">
        <v>312</v>
      </c>
      <c r="B4" s="5">
        <v>4.7803607500000007</v>
      </c>
      <c r="C4" s="5">
        <v>0.31506249999999997</v>
      </c>
    </row>
    <row r="5" spans="1:3" x14ac:dyDescent="0.25">
      <c r="A5" s="3" t="s">
        <v>134</v>
      </c>
      <c r="B5" s="5">
        <v>6.5517163472833335</v>
      </c>
      <c r="C5" s="5">
        <v>0.52424299583333323</v>
      </c>
    </row>
    <row r="6" spans="1:3" x14ac:dyDescent="0.25">
      <c r="A6" s="3" t="s">
        <v>105</v>
      </c>
      <c r="B6" s="5">
        <v>2.5607214999999997</v>
      </c>
      <c r="C6" s="5">
        <v>0.63012499999999994</v>
      </c>
    </row>
    <row r="7" spans="1:3" x14ac:dyDescent="0.25">
      <c r="A7" s="3" t="s">
        <v>313</v>
      </c>
      <c r="B7" s="5">
        <v>3.7132999999999998</v>
      </c>
      <c r="C7" s="5">
        <v>1.7749999999999999</v>
      </c>
    </row>
    <row r="8" spans="1:3" x14ac:dyDescent="0.25">
      <c r="A8" s="3" t="s">
        <v>38</v>
      </c>
      <c r="B8" s="5">
        <v>17.606098597283335</v>
      </c>
      <c r="C8" s="5">
        <v>3.244430495833333</v>
      </c>
    </row>
  </sheetData>
  <pageMargins left="0.7" right="0.7" top="0.75" bottom="0.75" header="0.3" footer="0.3"/>
  <pageSetup paperSize="9" orientation="portrait" horizontalDpi="0" verticalDpi="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"/>
  <sheetViews>
    <sheetView workbookViewId="0">
      <pane xSplit="7" topLeftCell="Y1" activePane="topRight" state="frozen"/>
      <selection pane="topRight" activeCell="C4" sqref="C4"/>
    </sheetView>
  </sheetViews>
  <sheetFormatPr baseColWidth="10" defaultColWidth="9.140625" defaultRowHeight="15" x14ac:dyDescent="0.25"/>
  <cols>
    <col min="1" max="2" width="9.42578125" bestFit="1" customWidth="1"/>
    <col min="3" max="4" width="8.42578125" bestFit="1" customWidth="1"/>
    <col min="5" max="5" width="8.28515625" bestFit="1" customWidth="1"/>
    <col min="6" max="6" width="15.85546875" bestFit="1" customWidth="1"/>
    <col min="7" max="7" width="20" bestFit="1" customWidth="1"/>
    <col min="8" max="8" width="14.7109375" bestFit="1" customWidth="1"/>
    <col min="9" max="9" width="19.85546875" bestFit="1" customWidth="1"/>
    <col min="10" max="11" width="10.5703125" bestFit="1" customWidth="1"/>
    <col min="12" max="12" width="20.7109375" bestFit="1" customWidth="1"/>
    <col min="13" max="13" width="24.5703125" bestFit="1" customWidth="1"/>
    <col min="14" max="14" width="26.85546875" bestFit="1" customWidth="1"/>
    <col min="15" max="16" width="16.28515625" bestFit="1" customWidth="1"/>
    <col min="17" max="18" width="15.28515625" bestFit="1" customWidth="1"/>
    <col min="19" max="19" width="15.140625" bestFit="1" customWidth="1"/>
    <col min="20" max="20" width="18" bestFit="1" customWidth="1"/>
    <col min="21" max="22" width="16" bestFit="1" customWidth="1"/>
    <col min="23" max="24" width="16.42578125" bestFit="1" customWidth="1"/>
    <col min="25" max="25" width="24.28515625" bestFit="1" customWidth="1"/>
    <col min="26" max="27" width="23.85546875" bestFit="1" customWidth="1"/>
    <col min="28" max="29" width="12" bestFit="1" customWidth="1"/>
    <col min="30" max="30" width="18.7109375" bestFit="1" customWidth="1"/>
    <col min="31" max="31" width="58.5703125" bestFit="1" customWidth="1"/>
    <col min="32" max="32" width="29.85546875" bestFit="1" customWidth="1"/>
    <col min="33" max="34" width="10.140625" bestFit="1" customWidth="1"/>
    <col min="35" max="36" width="29.85546875" bestFit="1" customWidth="1"/>
    <col min="37" max="37" width="10.140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86</v>
      </c>
      <c r="F1" t="s">
        <v>4</v>
      </c>
      <c r="G1" t="s">
        <v>42</v>
      </c>
      <c r="H1" t="s">
        <v>5</v>
      </c>
      <c r="I1" t="s">
        <v>81</v>
      </c>
      <c r="J1" t="s">
        <v>317</v>
      </c>
      <c r="K1" t="s">
        <v>318</v>
      </c>
      <c r="L1" t="s">
        <v>78</v>
      </c>
      <c r="M1" t="s">
        <v>79</v>
      </c>
      <c r="N1" t="s">
        <v>80</v>
      </c>
      <c r="O1" t="s">
        <v>6</v>
      </c>
      <c r="P1" t="s">
        <v>7</v>
      </c>
      <c r="Q1" t="s">
        <v>8</v>
      </c>
      <c r="R1" t="s">
        <v>9</v>
      </c>
      <c r="S1" t="s">
        <v>101</v>
      </c>
      <c r="T1" t="s">
        <v>90</v>
      </c>
      <c r="U1" t="s">
        <v>34</v>
      </c>
      <c r="V1" t="s">
        <v>35</v>
      </c>
      <c r="W1" t="s">
        <v>96</v>
      </c>
      <c r="X1" t="s">
        <v>97</v>
      </c>
      <c r="Y1" t="s">
        <v>98</v>
      </c>
      <c r="Z1" t="s">
        <v>59</v>
      </c>
      <c r="AA1" t="s">
        <v>60</v>
      </c>
      <c r="AB1" t="s">
        <v>52</v>
      </c>
      <c r="AC1" t="s">
        <v>53</v>
      </c>
      <c r="AD1" t="s">
        <v>316</v>
      </c>
      <c r="AE1" t="s">
        <v>94</v>
      </c>
    </row>
    <row r="2" spans="1:31" x14ac:dyDescent="0.25">
      <c r="A2" t="s">
        <v>10</v>
      </c>
      <c r="B2">
        <v>1</v>
      </c>
      <c r="C2" t="s">
        <v>15</v>
      </c>
      <c r="D2">
        <v>2</v>
      </c>
      <c r="E2" t="s">
        <v>26</v>
      </c>
      <c r="F2" t="s">
        <v>16</v>
      </c>
      <c r="I2" t="str">
        <f>resultats[[#This Row],[etage]]&amp;"-"&amp;resultats[[#This Row],[Y_haut]]&amp;resultats[[#This Row],[X_haut]]&amp;"-"&amp;resultats[[#This Row],[Y_bas]]&amp;resultats[[#This Row],[X_bas]]</f>
        <v>RDC-A1-B2</v>
      </c>
      <c r="J2">
        <f>MIN(IF(AND(resultats[[#This Row],[Y_haut]]&lt;&gt;resultats[[#This Row],[Y_bas]],NOT(ISBLANK(resultats[[#This Row],[Y_bas]]))),VLOOKUP(resultats[[#This Row],[Y_haut]],cote_Y[],2,FALSE),0),IF(AND(resultats[[#This Row],[X_haut]]&lt;&gt;resultats[[#This Row],[X_bas]],NOT(ISBLANK(resultats[[#This Row],[X_bas]]))),VLOOKUP(resultats[[#This Row],[X_haut]],cote_X[],2,FALSE),0))</f>
        <v>0.71</v>
      </c>
      <c r="K2">
        <f>MAX(IF(AND(resultats[[#This Row],[Y_haut]]&lt;&gt;resultats[[#This Row],[Y_bas]],NOT(ISBLANK(resultats[[#This Row],[Y_bas]]))),VLOOKUP(resultats[[#This Row],[Y_haut]],cote_Y[],2,FALSE),0),IF(AND(resultats[[#This Row],[X_haut]]&lt;&gt;resultats[[#This Row],[X_bas]],NOT(ISBLANK(resultats[[#This Row],[X_bas]]))),VLOOKUP(resultats[[#This Row],[X_haut]],cote_X[],2,FALSE),0))</f>
        <v>1</v>
      </c>
      <c r="L2" cm="1">
        <f t="array" ref="L2">_xlfn.SWITCH(resultats[[#This Row],[type_élément]],"poteau",epaisseur_tout^2*m_vol_BA*VLOOKUP(resultats[[#This Row],[etage]],hauteur_etages[],2,FALSE),"poutre",epaisseur_tout*m_vol_BA*VLOOKUP(resultats[[#This Row],[CALC_idt_element]],h_poutres[],6,FALSE)*(IF(AND(resultats[[#This Row],[Y_haut]]&lt;&gt;resultats[[#This Row],[Y_bas]],NOT(ISBLANK(resultats[[#This Row],[Y_bas]]))),VLOOKUP(resultats[[#This Row],[Y_haut]],cote_Y[],2,FALSE),0)+IF(AND(resultats[[#This Row],[X_haut]]&lt;&gt;resultats[[#This Row],[X_bas]],NOT(ISBLANK(resultats[[#This Row],[X_bas]]))),VLOOKUP(resultats[[#This Row],[X_haut]],cote_X[],2,FALSE),0)),"dalle",epaisseur_tout*m_vol_BA*VLOOKUP(resultats[[#This Row],[X_haut]],cote_X[],2,FALSE)*VLOOKUP(resultats[[#This Row],[Y_haut]],cote_Y[],2,FALSE),"voile",epaisseur_tout*IF(resultats[[#This Row],[matériau_élément]]="chanvre",m_vol_BC,m_vol_BA)*VLOOKUP(resultats[[#This Row],[etage]],hauteur_etages[],2,FALSE)*(IF(AND(resultats[[#This Row],[Y_haut]]&lt;&gt;resultats[[#This Row],[Y_bas]],NOT(ISBLANK(resultats[[#This Row],[Y_bas]]))),VLOOKUP(resultats[[#This Row],[Y_haut]],cote_Y[],2,FALSE),0)+IF(AND(resultats[[#This Row],[X_haut]]&lt;&gt;resultats[[#This Row],[X_bas]],NOT(ISBLANK(resultats[[#This Row],[X_bas]]))),VLOOKUP(resultats[[#This Row],[X_haut]],cote_X[],2,FALSE),0)),"ERREUR:nonsupporté",)</f>
        <v>3.55</v>
      </c>
      <c r="M2" cm="1">
        <f t="array" ref="M2">_xlfn.SWITCH(resultats[[#This Row],[type_élément]],"poteau",0,"poutre",0,"dalle",VLOOKUP(resultats[[#This Row],[CALC_idt_element]],Reperage_Gprime_Q_par_m2[],7,FALSE)*VLOOKUP(resultats[[#This Row],[X_haut]],cote_X[],2,FALSE)*VLOOKUP(resultats[[#This Row],[Y_haut]],cote_Y[],2,FALSE),"voile",surcharges_voile[[#Totals],[valeur_charge]],"ERREUR:nonsupporté",)</f>
        <v>0.1633</v>
      </c>
      <c r="N2" cm="1">
        <f t="array" ref="N2">_xlfn.SWITCH(resultats[[#This Row],[type_élément]],"poteau",0,"poutre",0,"dalle",VLOOKUP(resultats[[#This Row],[CALC_idt_element]],Reperage_Gprime_Q_par_m2[],8,FALSE)*VLOOKUP(resultats[[#This Row],[X_haut]],cote_X[],2,FALSE)*VLOOKUP(resultats[[#This Row],[Y_haut]],cote_Y[],2,FALSE),"voile",0,"ERREUR:nonsupporté",)</f>
        <v>1.7749999999999999</v>
      </c>
      <c r="T2" t="str">
        <f>resultats[[#This Row],[parent_etage]]&amp;"-"&amp;resultats[[#This Row],[parent_Y_haut]]&amp;resultats[[#This Row],[parent_X_haut]]&amp;"-"&amp;resultats[[#This Row],[parent_Y_bas]]&amp;resultats[[#This Row],[parent_X_bas]]</f>
        <v>--</v>
      </c>
      <c r="U2" t="e">
        <f>VLOOKUP(resultats[[#This Row],[CALC_parent_idt]],resultats[[#All],[CALC_idt_element]:[CALC_Q]],COLUMN(resultats[[#This Row],[CALC_G]])-COLUMN(resultats[[#This Row],[CALC_idt_element]])+1,FALSE)</f>
        <v>#N/A</v>
      </c>
      <c r="V2" t="e">
        <f>VLOOKUP(resultats[[#This Row],[CALC_parent_idt]],resultats[[#All],[CALC_idt_element]:[CALC_Q]],COLUMN(resultats[[#This Row],[CALC_Q]])-COLUMN(resultats[[#This Row],[CALC_idt_element]])+1,FALSE)</f>
        <v>#N/A</v>
      </c>
      <c r="W2" t="e">
        <f>VLOOKUP(resultats[[#This Row],[CALC_parent_idt]],resultats[[#All],[CALC_idt_element]:[GET_Lx]],COLUMN(resultats[[#This Row],[GET_Lx]])-COLUMN(resultats[[#This Row],[CALC_idt_element]])+1,FALSE)</f>
        <v>#N/A</v>
      </c>
      <c r="X2" t="e">
        <f>VLOOKUP(resultats[[#This Row],[CALC_parent_idt]],resultats[[#All],[CALC_idt_element]:[GET_Ly]],COLUMN(resultats[[#This Row],[GET_Ly]])-COLUMN(resultats[[#This Row],[CALC_idt_element]])+1,FALSE)</f>
        <v>#N/A</v>
      </c>
      <c r="Y2" t="e" cm="1">
        <f t="array" ref="Y2">_xlfn.SWITCH(resultats[[#This Row],[type_surface]],"triangle",resultats[[#This Row],[GET_parent_Lx]]/3,"trapeze",(1-(resultats[[#This Row],[GET_parent_Lx]]/resultats[[#This Row],[GET_parent_Ly]])^2/3)*resultats[[#This Row],[GET_parent_Lx]]/2,"rectangle",resultats[[#This Row],[GET_parent_Lx]]*resultats[[#This Row],[GET_parent_Ly]]/2,"bande",MAX(resultats[[#This Row],[GET_parent_Lx]]/10,0.5),"droite",resultats[[#This Row],[GET_parent_Ly]]/2,"ERREUR:nonsupporté",)</f>
        <v>#N/A</v>
      </c>
      <c r="Z2" t="e">
        <f>resultats[[#This Row],[CALC_influence_parent]]/MAX(resultats[[#This Row],[GET_parent_Lx]]*resultats[[#This Row],[GET_parent_Ly]],resultats[[#This Row],[GET_parent_Ly]])*resultats[[#This Row],[GET_parent_G]]</f>
        <v>#N/A</v>
      </c>
      <c r="AA2" t="e">
        <f>resultats[[#This Row],[CALC_influence_parent]]/MAX(resultats[[#This Row],[GET_parent_Lx]]*resultats[[#This Row],[GET_parent_Ly]],resultats[[#This Row],[GET_parent_Ly]])*resultats[[#This Row],[GET_parent_Q]]</f>
        <v>#N/A</v>
      </c>
      <c r="AB2" cm="1">
        <f t="array" ref="AB2">_xlfn.SWITCH(resultats[[#This Row],[type_élément]],"poteau",resultats[[#This Row],[CALC_report_parent_G]]+resultats[[#This Row],[CALC_poids_propre]]+resultats[[#This Row],[CALC_surcharge_propre]],"poutre",resultats[[#This Row],[CALC_report_parent_G]]+resultats[[#This Row],[CALC_poids_propre]]+resultats[[#This Row],[CALC_surcharge_propre]],"dalle",resultats[[#This Row],[CALC_poids_propre]]+resultats[[#This Row],[CALC_surcharge_propre]],"voile",resultats[[#This Row],[CALC_report_parent_G]]+resultats[[#This Row],[CALC_poids_propre]]+resultats[[#This Row],[CALC_surcharge_propre]],,"ERREUR:nonsupporté",)</f>
        <v>3.7132999999999998</v>
      </c>
      <c r="AC2" cm="1">
        <f t="array" ref="AC2">_xlfn.SWITCH(resultats[[#This Row],[type_élément]],"poteau",resultats[[#This Row],[CALC_report_parent_Q]]+resultats[[#This Row],[CALC_exploitation_propre]],"poutre",resultats[[#This Row],[CALC_report_parent_Q]]+resultats[[#This Row],[CALC_exploitation_propre]],"dalle",resultats[[#This Row],[CALC_exploitation_propre]],"voile",resultats[[#This Row],[CALC_report_parent_Q]]+resultats[[#This Row],[CALC_exploitation_propre]],"ERREUR:nonsupporté",)</f>
        <v>1.7749999999999999</v>
      </c>
      <c r="AD2" t="str">
        <f>resultats[[#This Row],[CALC_idt_element]]&amp;"_"&amp;resultats[[#This Row],[CALC_parent_idt]]</f>
        <v>RDC-A1-B2_--</v>
      </c>
    </row>
    <row r="3" spans="1:31" x14ac:dyDescent="0.25">
      <c r="A3" t="s">
        <v>10</v>
      </c>
      <c r="B3">
        <v>1</v>
      </c>
      <c r="C3" t="s">
        <v>15</v>
      </c>
      <c r="D3">
        <v>1</v>
      </c>
      <c r="E3" t="s">
        <v>26</v>
      </c>
      <c r="F3" t="s">
        <v>14</v>
      </c>
      <c r="H3" t="s">
        <v>12</v>
      </c>
      <c r="I3" t="str">
        <f>resultats[[#This Row],[etage]]&amp;"-"&amp;resultats[[#This Row],[Y_haut]]&amp;resultats[[#This Row],[X_haut]]&amp;"-"&amp;resultats[[#This Row],[Y_bas]]&amp;resultats[[#This Row],[X_bas]]</f>
        <v>RDC-A1-B1</v>
      </c>
      <c r="J3">
        <f>MIN(IF(AND(resultats[[#This Row],[Y_haut]]&lt;&gt;resultats[[#This Row],[Y_bas]],NOT(ISBLANK(resultats[[#This Row],[Y_bas]]))),VLOOKUP(resultats[[#This Row],[Y_haut]],cote_Y[],2,FALSE),0),IF(AND(resultats[[#This Row],[X_haut]]&lt;&gt;resultats[[#This Row],[X_bas]],NOT(ISBLANK(resultats[[#This Row],[X_bas]]))),VLOOKUP(resultats[[#This Row],[X_haut]],cote_X[],2,FALSE),0))</f>
        <v>0</v>
      </c>
      <c r="K3">
        <f>MAX(IF(AND(resultats[[#This Row],[Y_haut]]&lt;&gt;resultats[[#This Row],[Y_bas]],NOT(ISBLANK(resultats[[#This Row],[Y_bas]]))),VLOOKUP(resultats[[#This Row],[Y_haut]],cote_Y[],2,FALSE),0),IF(AND(resultats[[#This Row],[X_haut]]&lt;&gt;resultats[[#This Row],[X_bas]],NOT(ISBLANK(resultats[[#This Row],[X_bas]]))),VLOOKUP(resultats[[#This Row],[X_haut]],cote_X[],2,FALSE),0))</f>
        <v>0.71</v>
      </c>
      <c r="L3" cm="1">
        <f t="array" ref="L3">_xlfn.SWITCH(resultats[[#This Row],[type_élément]],"poteau",epaisseur_tout^2*m_vol_BA*VLOOKUP(resultats[[#This Row],[etage]],hauteur_etages[],2,FALSE),"poutre",epaisseur_tout*m_vol_BA*VLOOKUP(resultats[[#This Row],[CALC_idt_element]],h_poutres[],6,FALSE)*(IF(AND(resultats[[#This Row],[Y_haut]]&lt;&gt;resultats[[#This Row],[Y_bas]],NOT(ISBLANK(resultats[[#This Row],[Y_bas]]))),VLOOKUP(resultats[[#This Row],[Y_haut]],cote_Y[],2,FALSE),0)+IF(AND(resultats[[#This Row],[X_haut]]&lt;&gt;resultats[[#This Row],[X_bas]],NOT(ISBLANK(resultats[[#This Row],[X_bas]]))),VLOOKUP(resultats[[#This Row],[X_haut]],cote_X[],2,FALSE),0)),"dalle",epaisseur_tout*m_vol_BA*VLOOKUP(resultats[[#This Row],[X_haut]],cote_X[],2,FALSE)*VLOOKUP(resultats[[#This Row],[Y_haut]],cote_Y[],2,FALSE),"voile",epaisseur_tout*IF(resultats[[#This Row],[matériau_élément]]="chanvre",m_vol_BC,m_vol_BA)*VLOOKUP(resultats[[#This Row],[etage]],hauteur_etages[],2,FALSE)*(IF(AND(resultats[[#This Row],[Y_haut]]&lt;&gt;resultats[[#This Row],[Y_bas]],NOT(ISBLANK(resultats[[#This Row],[Y_bas]]))),VLOOKUP(resultats[[#This Row],[Y_haut]],cote_Y[],2,FALSE),0)+IF(AND(resultats[[#This Row],[X_haut]]&lt;&gt;resultats[[#This Row],[X_bas]],NOT(ISBLANK(resultats[[#This Row],[X_bas]]))),VLOOKUP(resultats[[#This Row],[X_haut]],cote_X[],2,FALSE),0)),"ERREUR:nonsupporté",)</f>
        <v>1.2424999999999999</v>
      </c>
      <c r="M3" cm="1">
        <f t="array" ref="M3">_xlfn.SWITCH(resultats[[#This Row],[type_élément]],"poteau",0,"poutre",0,"dalle",VLOOKUP(resultats[[#This Row],[CALC_idt_element]],Reperage_Gprime_Q_par_m2[],7,FALSE)*VLOOKUP(resultats[[#This Row],[X_haut]],cote_X[],2,FALSE)*VLOOKUP(resultats[[#This Row],[Y_haut]],cote_Y[],2,FALSE),"voile",surcharges_voile[[#Totals],[valeur_charge]],"ERREUR:nonsupporté",)</f>
        <v>0</v>
      </c>
      <c r="N3" cm="1">
        <f t="array" ref="N3">_xlfn.SWITCH(resultats[[#This Row],[type_élément]],"poteau",0,"poutre",0,"dalle",VLOOKUP(resultats[[#This Row],[CALC_idt_element]],Reperage_Gprime_Q_par_m2[],8,FALSE)*VLOOKUP(resultats[[#This Row],[X_haut]],cote_X[],2,FALSE)*VLOOKUP(resultats[[#This Row],[Y_haut]],cote_Y[],2,FALSE),"voile",0,"ERREUR:nonsupporté",)</f>
        <v>0</v>
      </c>
      <c r="O3" t="s">
        <v>10</v>
      </c>
      <c r="P3">
        <v>1</v>
      </c>
      <c r="Q3" t="s">
        <v>15</v>
      </c>
      <c r="R3">
        <v>2</v>
      </c>
      <c r="S3" t="s">
        <v>26</v>
      </c>
      <c r="T3" t="str">
        <f>resultats[[#This Row],[parent_etage]]&amp;"-"&amp;resultats[[#This Row],[parent_Y_haut]]&amp;resultats[[#This Row],[parent_X_haut]]&amp;"-"&amp;resultats[[#This Row],[parent_Y_bas]]&amp;resultats[[#This Row],[parent_X_bas]]</f>
        <v>RDC-A1-B2</v>
      </c>
      <c r="U3">
        <f>VLOOKUP(resultats[[#This Row],[CALC_parent_idt]],resultats[[#All],[CALC_idt_element]:[CALC_Q]],COLUMN(resultats[[#This Row],[CALC_G]])-COLUMN(resultats[[#This Row],[CALC_idt_element]])+1,FALSE)</f>
        <v>3.7132999999999998</v>
      </c>
      <c r="V3">
        <f>VLOOKUP(resultats[[#This Row],[CALC_parent_idt]],resultats[[#All],[CALC_idt_element]:[CALC_Q]],COLUMN(resultats[[#This Row],[CALC_Q]])-COLUMN(resultats[[#This Row],[CALC_idt_element]])+1,FALSE)</f>
        <v>1.7749999999999999</v>
      </c>
      <c r="W3">
        <f>VLOOKUP(resultats[[#This Row],[CALC_parent_idt]],resultats[[#All],[CALC_idt_element]:[GET_Lx]],COLUMN(resultats[[#This Row],[GET_Lx]])-COLUMN(resultats[[#This Row],[CALC_idt_element]])+1,FALSE)</f>
        <v>0.71</v>
      </c>
      <c r="X3">
        <f>VLOOKUP(resultats[[#This Row],[CALC_parent_idt]],resultats[[#All],[CALC_idt_element]:[GET_Ly]],COLUMN(resultats[[#This Row],[GET_Ly]])-COLUMN(resultats[[#This Row],[CALC_idt_element]])+1,FALSE)</f>
        <v>1</v>
      </c>
      <c r="Y3" cm="1">
        <f t="array" ref="Y3">_xlfn.SWITCH(resultats[[#This Row],[type_surface]],"triangle",resultats[[#This Row],[GET_parent_Lx]]/3,"trapeze",(1-(resultats[[#This Row],[GET_parent_Lx]]/resultats[[#This Row],[GET_parent_Ly]])^2/3)*resultats[[#This Row],[GET_parent_Lx]]/2,"rectangle",resultats[[#This Row],[GET_parent_Lx]]*resultats[[#This Row],[GET_parent_Ly]]/2,"bande",MAX(resultats[[#This Row],[GET_parent_Lx]]/10,0.5),"droite",resultats[[#This Row],[GET_parent_Ly]]/2,"ERREUR:nonsupporté",)</f>
        <v>0.35499999999999998</v>
      </c>
      <c r="Z3">
        <f>resultats[[#This Row],[CALC_influence_parent]]/MAX(resultats[[#This Row],[GET_parent_Lx]]*resultats[[#This Row],[GET_parent_Ly]],resultats[[#This Row],[GET_parent_Ly]])*resultats[[#This Row],[GET_parent_G]]</f>
        <v>1.3182214999999999</v>
      </c>
      <c r="AA3">
        <f>resultats[[#This Row],[CALC_influence_parent]]/MAX(resultats[[#This Row],[GET_parent_Lx]]*resultats[[#This Row],[GET_parent_Ly]],resultats[[#This Row],[GET_parent_Ly]])*resultats[[#This Row],[GET_parent_Q]]</f>
        <v>0.63012499999999994</v>
      </c>
      <c r="AB3" cm="1">
        <f t="array" ref="AB3">_xlfn.SWITCH(resultats[[#This Row],[type_élément]],"poteau",resultats[[#This Row],[CALC_report_parent_G]]+resultats[[#This Row],[CALC_poids_propre]]+resultats[[#This Row],[CALC_surcharge_propre]],"poutre",resultats[[#This Row],[CALC_report_parent_G]]+resultats[[#This Row],[CALC_poids_propre]]+resultats[[#This Row],[CALC_surcharge_propre]],"dalle",resultats[[#This Row],[CALC_poids_propre]]+resultats[[#This Row],[CALC_surcharge_propre]],"voile",resultats[[#This Row],[CALC_report_parent_G]]+resultats[[#This Row],[CALC_poids_propre]]+resultats[[#This Row],[CALC_surcharge_propre]],,"ERREUR:nonsupporté",)</f>
        <v>2.5607214999999997</v>
      </c>
      <c r="AC3" cm="1">
        <f t="array" ref="AC3">_xlfn.SWITCH(resultats[[#This Row],[type_élément]],"poteau",resultats[[#This Row],[CALC_report_parent_Q]]+resultats[[#This Row],[CALC_exploitation_propre]],"poutre",resultats[[#This Row],[CALC_report_parent_Q]]+resultats[[#This Row],[CALC_exploitation_propre]],"dalle",resultats[[#This Row],[CALC_exploitation_propre]],"voile",resultats[[#This Row],[CALC_report_parent_Q]]+resultats[[#This Row],[CALC_exploitation_propre]],,"ERREUR:nonsupporté",)</f>
        <v>0.63012499999999994</v>
      </c>
      <c r="AD3" t="str">
        <f>resultats[[#This Row],[CALC_idt_element]]&amp;"_"&amp;resultats[[#This Row],[CALC_parent_idt]]</f>
        <v>RDC-A1-B1_RDC-A1-B2</v>
      </c>
    </row>
    <row r="4" spans="1:31" x14ac:dyDescent="0.25">
      <c r="A4" t="s">
        <v>10</v>
      </c>
      <c r="B4">
        <v>1</v>
      </c>
      <c r="E4" t="s">
        <v>26</v>
      </c>
      <c r="F4" t="s">
        <v>11</v>
      </c>
      <c r="G4" t="s">
        <v>43</v>
      </c>
      <c r="H4" t="s">
        <v>83</v>
      </c>
      <c r="I4" t="str">
        <f>resultats[[#This Row],[etage]]&amp;"-"&amp;resultats[[#This Row],[Y_haut]]&amp;resultats[[#This Row],[X_haut]]&amp;"-"&amp;resultats[[#This Row],[Y_bas]]&amp;resultats[[#This Row],[X_bas]]</f>
        <v>RDC-A1-</v>
      </c>
      <c r="J4">
        <f>MIN(IF(AND(resultats[[#This Row],[Y_haut]]&lt;&gt;resultats[[#This Row],[Y_bas]],NOT(ISBLANK(resultats[[#This Row],[Y_bas]]))),VLOOKUP(resultats[[#This Row],[Y_haut]],cote_Y[],2,FALSE),0),IF(AND(resultats[[#This Row],[X_haut]]&lt;&gt;resultats[[#This Row],[X_bas]],NOT(ISBLANK(resultats[[#This Row],[X_bas]]))),VLOOKUP(resultats[[#This Row],[X_haut]],cote_X[],2,FALSE),0))</f>
        <v>0</v>
      </c>
      <c r="K4">
        <f>MAX(IF(AND(resultats[[#This Row],[Y_haut]]&lt;&gt;resultats[[#This Row],[Y_bas]],NOT(ISBLANK(resultats[[#This Row],[Y_bas]]))),VLOOKUP(resultats[[#This Row],[Y_haut]],cote_Y[],2,FALSE),0),IF(AND(resultats[[#This Row],[X_haut]]&lt;&gt;resultats[[#This Row],[X_bas]],NOT(ISBLANK(resultats[[#This Row],[X_bas]]))),VLOOKUP(resultats[[#This Row],[X_haut]],cote_X[],2,FALSE),0))</f>
        <v>0</v>
      </c>
      <c r="L4" cm="1">
        <f t="array" ref="L4">_xlfn.SWITCH(resultats[[#This Row],[type_élément]],"poteau",epaisseur_tout^2*m_vol_BA*VLOOKUP(resultats[[#This Row],[etage]],hauteur_etages[],2,FALSE),"poutre",epaisseur_tout*m_vol_BA*VLOOKUP(resultats[[#This Row],[CALC_idt_element]],h_poutres[],6,FALSE)*(IF(AND(resultats[[#This Row],[Y_haut]]&lt;&gt;resultats[[#This Row],[Y_bas]],NOT(ISBLANK(resultats[[#This Row],[Y_bas]]))),VLOOKUP(resultats[[#This Row],[Y_haut]],cote_Y[],2,FALSE),0)+IF(AND(resultats[[#This Row],[X_haut]]&lt;&gt;resultats[[#This Row],[X_bas]],NOT(ISBLANK(resultats[[#This Row],[X_bas]]))),VLOOKUP(resultats[[#This Row],[X_haut]],cote_X[],2,FALSE),0)),"dalle",epaisseur_tout*m_vol_BA*VLOOKUP(resultats[[#This Row],[X_haut]],cote_X[],2,FALSE)*VLOOKUP(resultats[[#This Row],[Y_haut]],cote_Y[],2,FALSE),"voile",epaisseur_tout*IF(resultats[[#This Row],[matériau_élément]]="chanvre",m_vol_BC,m_vol_BA)*VLOOKUP(resultats[[#This Row],[etage]],hauteur_etages[],2,FALSE)*(IF(AND(resultats[[#This Row],[Y_haut]]&lt;&gt;resultats[[#This Row],[Y_bas]],NOT(ISBLANK(resultats[[#This Row],[Y_bas]]))),VLOOKUP(resultats[[#This Row],[Y_haut]],cote_Y[],2,FALSE),0)+IF(AND(resultats[[#This Row],[X_haut]]&lt;&gt;resultats[[#This Row],[X_bas]],NOT(ISBLANK(resultats[[#This Row],[X_bas]]))),VLOOKUP(resultats[[#This Row],[X_haut]],cote_X[],2,FALSE),0)),"ERREUR:nonsupporté",)</f>
        <v>3.5000000000000009</v>
      </c>
      <c r="M4" cm="1">
        <f t="array" ref="M4">_xlfn.SWITCH(resultats[[#This Row],[type_élément]],"poteau",0,"poutre",0,"dalle",VLOOKUP(resultats[[#This Row],[CALC_idt_element]],Reperage_Gprime_Q_par_m2[],7,FALSE)*VLOOKUP(resultats[[#This Row],[X_haut]],cote_X[],2,FALSE)*VLOOKUP(resultats[[#This Row],[Y_haut]],cote_Y[],2,FALSE),"voile",surcharges_voile[[#Totals],[valeur_charge]],"ERREUR:nonsupporté",)</f>
        <v>0</v>
      </c>
      <c r="N4" cm="1">
        <f t="array" ref="N4">_xlfn.SWITCH(resultats[[#This Row],[type_élément]],"poteau",0,"poutre",0,"dalle",VLOOKUP(resultats[[#This Row],[CALC_idt_element]],Reperage_Gprime_Q_par_m2[],8,FALSE)*VLOOKUP(resultats[[#This Row],[X_haut]],cote_X[],2,FALSE)*VLOOKUP(resultats[[#This Row],[Y_haut]],cote_Y[],2,FALSE),"voile",0,"ERREUR:nonsupporté",)</f>
        <v>0</v>
      </c>
      <c r="O4" t="s">
        <v>10</v>
      </c>
      <c r="P4">
        <v>1</v>
      </c>
      <c r="Q4" t="s">
        <v>15</v>
      </c>
      <c r="R4">
        <v>1</v>
      </c>
      <c r="S4" t="s">
        <v>26</v>
      </c>
      <c r="T4" t="str">
        <f>resultats[[#This Row],[parent_etage]]&amp;"-"&amp;resultats[[#This Row],[parent_Y_haut]]&amp;resultats[[#This Row],[parent_X_haut]]&amp;"-"&amp;resultats[[#This Row],[parent_Y_bas]]&amp;resultats[[#This Row],[parent_X_bas]]</f>
        <v>RDC-A1-B1</v>
      </c>
      <c r="U4">
        <f>VLOOKUP(resultats[[#This Row],[CALC_parent_idt]],resultats[[#All],[CALC_idt_element]:[CALC_Q]],COLUMN(resultats[[#This Row],[CALC_G]])-COLUMN(resultats[[#This Row],[CALC_idt_element]])+1,FALSE)</f>
        <v>2.5607214999999997</v>
      </c>
      <c r="V4">
        <f>VLOOKUP(resultats[[#This Row],[CALC_parent_idt]],resultats[[#All],[CALC_idt_element]:[CALC_Q]],COLUMN(resultats[[#This Row],[CALC_Q]])-COLUMN(resultats[[#This Row],[CALC_idt_element]])+1,FALSE)</f>
        <v>0.63012499999999994</v>
      </c>
      <c r="W4">
        <f>VLOOKUP(resultats[[#This Row],[CALC_parent_idt]],resultats[[#All],[CALC_idt_element]:[GET_Lx]],COLUMN(resultats[[#This Row],[GET_Lx]])-COLUMN(resultats[[#This Row],[CALC_idt_element]])+1,FALSE)</f>
        <v>0</v>
      </c>
      <c r="X4">
        <f>VLOOKUP(resultats[[#This Row],[CALC_parent_idt]],resultats[[#All],[CALC_idt_element]:[GET_Ly]],COLUMN(resultats[[#This Row],[GET_Ly]])-COLUMN(resultats[[#This Row],[CALC_idt_element]])+1,FALSE)</f>
        <v>0.71</v>
      </c>
      <c r="Y4" cm="1">
        <f t="array" ref="Y4">_xlfn.SWITCH(resultats[[#This Row],[type_surface]],"triangle",resultats[[#This Row],[GET_parent_Lx]]/3,"trapeze",(1-(resultats[[#This Row],[GET_parent_Lx]]/resultats[[#This Row],[GET_parent_Ly]])^2/3)*resultats[[#This Row],[GET_parent_Lx]]/2,"rectangle",resultats[[#This Row],[GET_parent_Lx]]*resultats[[#This Row],[GET_parent_Ly]]/2,"bande",MAX(resultats[[#This Row],[GET_parent_Lx]]/10,0.5),"droite",resultats[[#This Row],[GET_parent_Ly]]/2,"ERREUR:nonsupporté",)</f>
        <v>0.35499999999999998</v>
      </c>
      <c r="Z4">
        <f>resultats[[#This Row],[CALC_influence_parent]]/MAX(resultats[[#This Row],[GET_parent_Lx]]*resultats[[#This Row],[GET_parent_Ly]],resultats[[#This Row],[GET_parent_Ly]])*resultats[[#This Row],[GET_parent_G]]</f>
        <v>1.2803607499999998</v>
      </c>
      <c r="AA4">
        <f>resultats[[#This Row],[CALC_influence_parent]]/MAX(resultats[[#This Row],[GET_parent_Lx]]*resultats[[#This Row],[GET_parent_Ly]],resultats[[#This Row],[GET_parent_Ly]])*resultats[[#This Row],[GET_parent_Q]]</f>
        <v>0.31506249999999997</v>
      </c>
      <c r="AB4" cm="1">
        <f t="array" ref="AB4">_xlfn.SWITCH(resultats[[#This Row],[type_élément]],"poteau",resultats[[#This Row],[CALC_report_parent_G]]+resultats[[#This Row],[CALC_poids_propre]]+resultats[[#This Row],[CALC_surcharge_propre]],"poutre",resultats[[#This Row],[CALC_report_parent_G]]+resultats[[#This Row],[CALC_poids_propre]]+resultats[[#This Row],[CALC_surcharge_propre]],"dalle",resultats[[#This Row],[CALC_poids_propre]]+resultats[[#This Row],[CALC_surcharge_propre]],"voile",resultats[[#This Row],[CALC_report_parent_G]]+resultats[[#This Row],[CALC_poids_propre]]+resultats[[#This Row],[CALC_surcharge_propre]],,"ERREUR:nonsupporté",)</f>
        <v>4.7803607500000007</v>
      </c>
      <c r="AC4" cm="1">
        <f t="array" ref="AC4">_xlfn.SWITCH(resultats[[#This Row],[type_élément]],"poteau",resultats[[#This Row],[CALC_report_parent_Q]]+resultats[[#This Row],[CALC_exploitation_propre]],"poutre",resultats[[#This Row],[CALC_report_parent_Q]]+resultats[[#This Row],[CALC_exploitation_propre]],"dalle",resultats[[#This Row],[CALC_exploitation_propre]],"voile",resultats[[#This Row],[CALC_report_parent_Q]]+resultats[[#This Row],[CALC_exploitation_propre]],,"ERREUR:nonsupporté",)</f>
        <v>0.31506249999999997</v>
      </c>
      <c r="AD4" t="str">
        <f>resultats[[#This Row],[CALC_idt_element]]&amp;"_"&amp;resultats[[#This Row],[CALC_parent_idt]]</f>
        <v>RDC-A1-_RDC-A1-B1</v>
      </c>
      <c r="AE4" t="s">
        <v>103</v>
      </c>
    </row>
    <row r="5" spans="1:31" x14ac:dyDescent="0.25">
      <c r="A5" t="s">
        <v>10</v>
      </c>
      <c r="B5">
        <v>1</v>
      </c>
      <c r="C5" t="s">
        <v>10</v>
      </c>
      <c r="D5">
        <v>2</v>
      </c>
      <c r="E5" t="s">
        <v>26</v>
      </c>
      <c r="F5" t="s">
        <v>41</v>
      </c>
      <c r="G5" t="s">
        <v>43</v>
      </c>
      <c r="H5" t="s">
        <v>84</v>
      </c>
      <c r="I5" t="str">
        <f>resultats[[#This Row],[etage]]&amp;"-"&amp;resultats[[#This Row],[Y_haut]]&amp;resultats[[#This Row],[X_haut]]&amp;"-"&amp;resultats[[#This Row],[Y_bas]]&amp;resultats[[#This Row],[X_bas]]</f>
        <v>RDC-A1-A2</v>
      </c>
      <c r="J5">
        <f>MIN(IF(AND(resultats[[#This Row],[Y_haut]]&lt;&gt;resultats[[#This Row],[Y_bas]],NOT(ISBLANK(resultats[[#This Row],[Y_bas]]))),VLOOKUP(resultats[[#This Row],[Y_haut]],cote_Y[],2,FALSE),0),IF(AND(resultats[[#This Row],[X_haut]]&lt;&gt;resultats[[#This Row],[X_bas]],NOT(ISBLANK(resultats[[#This Row],[X_bas]]))),VLOOKUP(resultats[[#This Row],[X_haut]],cote_X[],2,FALSE),0))</f>
        <v>0</v>
      </c>
      <c r="K5">
        <f>MAX(IF(AND(resultats[[#This Row],[Y_haut]]&lt;&gt;resultats[[#This Row],[Y_bas]],NOT(ISBLANK(resultats[[#This Row],[Y_bas]]))),VLOOKUP(resultats[[#This Row],[Y_haut]],cote_Y[],2,FALSE),0),IF(AND(resultats[[#This Row],[X_haut]]&lt;&gt;resultats[[#This Row],[X_bas]],NOT(ISBLANK(resultats[[#This Row],[X_bas]]))),VLOOKUP(resultats[[#This Row],[X_haut]],cote_X[],2,FALSE),0))</f>
        <v>1</v>
      </c>
      <c r="L5" cm="1">
        <f t="array" ref="L5">_xlfn.SWITCH(resultats[[#This Row],[type_élément]],"poteau",epaisseur_tout^2*m_vol_BA*VLOOKUP(resultats[[#This Row],[etage]],hauteur_etages[],2,FALSE),"poutre",epaisseur_tout*m_vol_BA*VLOOKUP(resultats[[#This Row],[CALC_idt_element]],h_poutres[],6,FALSE)*(IF(AND(resultats[[#This Row],[Y_haut]]&lt;&gt;resultats[[#This Row],[Y_bas]],NOT(ISBLANK(resultats[[#This Row],[Y_bas]]))),VLOOKUP(resultats[[#This Row],[Y_haut]],cote_Y[],2,FALSE),0)+IF(AND(resultats[[#This Row],[X_haut]]&lt;&gt;resultats[[#This Row],[X_bas]],NOT(ISBLANK(resultats[[#This Row],[X_bas]]))),VLOOKUP(resultats[[#This Row],[X_haut]],cote_X[],2,FALSE),0)),"dalle",epaisseur_tout*m_vol_BA*VLOOKUP(resultats[[#This Row],[X_haut]],cote_X[],2,FALSE)*VLOOKUP(resultats[[#This Row],[Y_haut]],cote_Y[],2,FALSE),"voile",epaisseur_tout*IF(resultats[[#This Row],[matériau_élément]]="chanvre",m_vol_BC,m_vol_BA)*VLOOKUP(resultats[[#This Row],[etage]],hauteur_etages[],2,FALSE)*(IF(AND(resultats[[#This Row],[Y_haut]]&lt;&gt;resultats[[#This Row],[Y_bas]],NOT(ISBLANK(resultats[[#This Row],[Y_bas]]))),VLOOKUP(resultats[[#This Row],[Y_haut]],cote_Y[],2,FALSE),0)+IF(AND(resultats[[#This Row],[X_haut]]&lt;&gt;resultats[[#This Row],[X_bas]],NOT(ISBLANK(resultats[[#This Row],[X_bas]]))),VLOOKUP(resultats[[#This Row],[X_haut]],cote_X[],2,FALSE),0)),"ERREUR:nonsupporté",)</f>
        <v>5.3550000000000004</v>
      </c>
      <c r="M5" cm="1">
        <f t="array" ref="M5">_xlfn.SWITCH(resultats[[#This Row],[type_élément]],"poteau",0,"poutre",0,"dalle",VLOOKUP(resultats[[#This Row],[CALC_idt_element]],Reperage_Gprime_Q_par_m2[],7,FALSE)*VLOOKUP(resultats[[#This Row],[X_haut]],cote_X[],2,FALSE)*VLOOKUP(resultats[[#This Row],[Y_haut]],cote_Y[],2,FALSE),"voile",surcharges_voile[[#Totals],[valeur_charge]],"ERREUR:nonsupporté",)</f>
        <v>0.1</v>
      </c>
      <c r="N5" cm="1">
        <f t="array" ref="N5">_xlfn.SWITCH(resultats[[#This Row],[type_élément]],"poteau",0,"poutre",0,"dalle",VLOOKUP(resultats[[#This Row],[CALC_idt_element]],Reperage_Gprime_Q_par_m2[],8,FALSE)*VLOOKUP(resultats[[#This Row],[X_haut]],cote_X[],2,FALSE)*VLOOKUP(resultats[[#This Row],[Y_haut]],cote_Y[],2,FALSE),"voile",0,"ERREUR:nonsupporté",)</f>
        <v>0</v>
      </c>
      <c r="O5" t="s">
        <v>10</v>
      </c>
      <c r="P5">
        <v>1</v>
      </c>
      <c r="Q5" t="s">
        <v>15</v>
      </c>
      <c r="R5">
        <v>2</v>
      </c>
      <c r="S5" t="s">
        <v>26</v>
      </c>
      <c r="T5" s="5" t="str">
        <f>resultats[[#This Row],[parent_etage]]&amp;"-"&amp;resultats[[#This Row],[parent_Y_haut]]&amp;resultats[[#This Row],[parent_X_haut]]&amp;"-"&amp;resultats[[#This Row],[parent_Y_bas]]&amp;resultats[[#This Row],[parent_X_bas]]</f>
        <v>RDC-A1-B2</v>
      </c>
      <c r="U5" s="5">
        <f>VLOOKUP(resultats[[#This Row],[CALC_parent_idt]],resultats[[#All],[CALC_idt_element]:[CALC_Q]],COLUMN(resultats[[#This Row],[CALC_G]])-COLUMN(resultats[[#This Row],[CALC_idt_element]])+1,FALSE)</f>
        <v>3.7132999999999998</v>
      </c>
      <c r="V5" s="5">
        <f>VLOOKUP(resultats[[#This Row],[CALC_parent_idt]],resultats[[#All],[CALC_idt_element]:[CALC_Q]],COLUMN(resultats[[#This Row],[CALC_Q]])-COLUMN(resultats[[#This Row],[CALC_idt_element]])+1,FALSE)</f>
        <v>1.7749999999999999</v>
      </c>
      <c r="W5" s="5">
        <f>VLOOKUP(resultats[[#This Row],[CALC_parent_idt]],resultats[[#All],[CALC_idt_element]:[GET_Lx]],COLUMN(resultats[[#This Row],[GET_Lx]])-COLUMN(resultats[[#This Row],[CALC_idt_element]])+1,FALSE)</f>
        <v>0.71</v>
      </c>
      <c r="X5" s="5">
        <f>VLOOKUP(resultats[[#This Row],[CALC_parent_idt]],resultats[[#All],[CALC_idt_element]:[GET_Ly]],COLUMN(resultats[[#This Row],[GET_Ly]])-COLUMN(resultats[[#This Row],[CALC_idt_element]])+1,FALSE)</f>
        <v>1</v>
      </c>
      <c r="Y5" s="5" cm="1">
        <f t="array" ref="Y5">_xlfn.SWITCH(resultats[[#This Row],[type_surface]],"triangle",resultats[[#This Row],[GET_parent_Lx]]/3,"trapeze",(1-(resultats[[#This Row],[GET_parent_Lx]]/resultats[[#This Row],[GET_parent_Ly]])^2/3)*resultats[[#This Row],[GET_parent_Lx]]/2,"rectangle",resultats[[#This Row],[GET_parent_Lx]]*resultats[[#This Row],[GET_parent_Ly]]/2,"bande",MAX(resultats[[#This Row],[GET_parent_Lx]]/10,0.5),"droite",resultats[[#This Row],[GET_parent_Ly]]/2,"ERREUR:nonsupporté",)</f>
        <v>0.29534816666666663</v>
      </c>
      <c r="Z5">
        <f>resultats[[#This Row],[CALC_influence_parent]]/MAX(resultats[[#This Row],[GET_parent_Lx]]*resultats[[#This Row],[GET_parent_Ly]],resultats[[#This Row],[GET_parent_Ly]])*resultats[[#This Row],[GET_parent_G]]</f>
        <v>1.0967163472833332</v>
      </c>
      <c r="AA5">
        <f>resultats[[#This Row],[CALC_influence_parent]]/MAX(resultats[[#This Row],[GET_parent_Lx]]*resultats[[#This Row],[GET_parent_Ly]],resultats[[#This Row],[GET_parent_Ly]])*resultats[[#This Row],[GET_parent_Q]]</f>
        <v>0.52424299583333323</v>
      </c>
      <c r="AB5" cm="1">
        <f t="array" ref="AB5">_xlfn.SWITCH(resultats[[#This Row],[type_élément]],"poteau",resultats[[#This Row],[CALC_report_parent_G]]+resultats[[#This Row],[CALC_poids_propre]]+resultats[[#This Row],[CALC_surcharge_propre]],"poutre",resultats[[#This Row],[CALC_report_parent_G]]+resultats[[#This Row],[CALC_poids_propre]]+resultats[[#This Row],[CALC_surcharge_propre]],"dalle",resultats[[#This Row],[CALC_poids_propre]]+resultats[[#This Row],[CALC_surcharge_propre]],"voile",resultats[[#This Row],[CALC_report_parent_G]]+resultats[[#This Row],[CALC_poids_propre]]+resultats[[#This Row],[CALC_surcharge_propre]],,"ERREUR:nonsupporté",)</f>
        <v>6.5517163472833335</v>
      </c>
      <c r="AC5" cm="1">
        <f t="array" ref="AC5">_xlfn.SWITCH(resultats[[#This Row],[type_élément]],"poteau",resultats[[#This Row],[CALC_report_parent_Q]]+resultats[[#This Row],[CALC_exploitation_propre]],"poutre",resultats[[#This Row],[CALC_report_parent_Q]]+resultats[[#This Row],[CALC_exploitation_propre]],"dalle",resultats[[#This Row],[CALC_exploitation_propre]],"voile",resultats[[#This Row],[CALC_report_parent_Q]]+resultats[[#This Row],[CALC_exploitation_propre]],,"ERREUR:nonsupporté",)</f>
        <v>0.52424299583333323</v>
      </c>
      <c r="AD5" t="str">
        <f>resultats[[#This Row],[CALC_idt_element]]&amp;"_"&amp;resultats[[#This Row],[CALC_parent_idt]]</f>
        <v>RDC-A1-A2_RDC-A1-B2</v>
      </c>
      <c r="AE5" t="s">
        <v>95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626E0BDA-2454-4060-8AD3-3557277040B0}">
          <x14:formula1>
            <xm:f>'Validation données'!$C$1:$C$9</xm:f>
          </x14:formula1>
          <xm:sqref>A2:A5 C2:C5 Q2:Q5 O2:O5</xm:sqref>
        </x14:dataValidation>
        <x14:dataValidation type="list" allowBlank="1" showInputMessage="1" showErrorMessage="1" xr:uid="{63FF5825-72E6-450D-AE1B-75EA416C2604}">
          <x14:formula1>
            <xm:f>'Validation données'!$E$1:$E$8</xm:f>
          </x14:formula1>
          <xm:sqref>B2:B5 D2:D5 P2:P5 R2:R5</xm:sqref>
        </x14:dataValidation>
        <x14:dataValidation type="list" allowBlank="1" showInputMessage="1" showErrorMessage="1" xr:uid="{BBC8CBE7-B72F-4A3F-8CDA-FD4A8EE9742B}">
          <x14:formula1>
            <xm:f>'Validation données'!$A$1:$A$4</xm:f>
          </x14:formula1>
          <xm:sqref>F2:F5</xm:sqref>
        </x14:dataValidation>
        <x14:dataValidation type="list" allowBlank="1" showInputMessage="1" showErrorMessage="1" xr:uid="{4655DAE1-5137-4AE9-BD80-390384DD1707}">
          <x14:formula1>
            <xm:f>'Validation données'!$B$1:$B$5</xm:f>
          </x14:formula1>
          <xm:sqref>H2:H5</xm:sqref>
        </x14:dataValidation>
        <x14:dataValidation type="list" allowBlank="1" showInputMessage="1" showErrorMessage="1" xr:uid="{3AD5D5E9-E77F-4A79-B185-B94300110DC3}">
          <x14:formula1>
            <xm:f>'Validation données'!$G$1:$G$2</xm:f>
          </x14:formula1>
          <xm:sqref>G2:G5</xm:sqref>
        </x14:dataValidation>
        <x14:dataValidation type="list" allowBlank="1" showInputMessage="1" showErrorMessage="1" xr:uid="{C656AB01-95EE-408A-A5E6-B026552A5A84}">
          <x14:formula1>
            <xm:f>'Validation données'!$H$1:$H$3</xm:f>
          </x14:formula1>
          <xm:sqref>E2:E5 S2:S5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FE457-2D18-4BC3-8D49-BFB4F16B7D83}">
  <dimension ref="A1:H51"/>
  <sheetViews>
    <sheetView workbookViewId="0">
      <selection activeCell="K33" sqref="K33"/>
    </sheetView>
  </sheetViews>
  <sheetFormatPr baseColWidth="10" defaultRowHeight="15" outlineLevelCol="1" x14ac:dyDescent="0.25"/>
  <cols>
    <col min="1" max="1" width="23.5703125" bestFit="1" customWidth="1"/>
    <col min="2" max="2" width="10.7109375" customWidth="1"/>
    <col min="3" max="3" width="2.7109375" customWidth="1"/>
    <col min="4" max="5" width="11.42578125" hidden="1" customWidth="1" outlineLevel="1"/>
    <col min="6" max="6" width="14.140625" customWidth="1" collapsed="1"/>
    <col min="7" max="7" width="11.42578125" customWidth="1"/>
  </cols>
  <sheetData>
    <row r="1" spans="1:8" x14ac:dyDescent="0.25">
      <c r="A1" s="4" t="s">
        <v>56</v>
      </c>
      <c r="B1" s="4" t="s">
        <v>57</v>
      </c>
      <c r="C1" s="4"/>
      <c r="D1" s="4" t="s">
        <v>39</v>
      </c>
      <c r="E1" s="4" t="s">
        <v>40</v>
      </c>
      <c r="F1" s="4" t="s">
        <v>73</v>
      </c>
      <c r="G1" s="4" t="s">
        <v>76</v>
      </c>
      <c r="H1" s="4" t="s">
        <v>77</v>
      </c>
    </row>
    <row r="2" spans="1:8" x14ac:dyDescent="0.25">
      <c r="A2" s="7" t="str" cm="1">
        <f t="array" aca="1" ref="A2" ca="1">INDIRECT("'Calculs détaillés'!L"&amp;$D$2&amp;"C"&amp;E2,FALSE)</f>
        <v>Y_haut</v>
      </c>
      <c r="B2" t="str" cm="1">
        <f t="array" aca="1" ref="B2" ca="1">INDIRECT("'Calculs détaillés'!L"&amp;$D$3&amp;"C"&amp;E2,FALSE)</f>
        <v>A</v>
      </c>
      <c r="D2">
        <v>1</v>
      </c>
      <c r="E2">
        <v>1</v>
      </c>
      <c r="F2" t="s">
        <v>74</v>
      </c>
      <c r="G2" t="s">
        <v>75</v>
      </c>
    </row>
    <row r="3" spans="1:8" x14ac:dyDescent="0.25">
      <c r="A3" s="7" t="str" cm="1">
        <f t="array" aca="1" ref="A3" ca="1">INDIRECT("'Calculs détaillés'!L"&amp;$D$2&amp;"C"&amp;E3,FALSE)</f>
        <v>X_haut</v>
      </c>
      <c r="B3" cm="1">
        <f t="array" aca="1" ref="B3" ca="1">INDIRECT("'Calculs détaillés'!L"&amp;$D$3&amp;"C"&amp;E3,FALSE)</f>
        <v>1</v>
      </c>
      <c r="D3" s="6">
        <v>3</v>
      </c>
      <c r="E3">
        <v>2</v>
      </c>
      <c r="F3" t="s">
        <v>72</v>
      </c>
    </row>
    <row r="4" spans="1:8" x14ac:dyDescent="0.25">
      <c r="A4" s="7" t="str" cm="1">
        <f t="array" aca="1" ref="A4" ca="1">INDIRECT("'Calculs détaillés'!L"&amp;$D$2&amp;"C"&amp;E4,FALSE)</f>
        <v>Y_bas</v>
      </c>
      <c r="B4" t="str" cm="1">
        <f t="array" aca="1" ref="B4" ca="1">INDIRECT("'Calculs détaillés'!L"&amp;$D$3&amp;"C"&amp;E4,FALSE)</f>
        <v>B</v>
      </c>
      <c r="D4" t="s">
        <v>58</v>
      </c>
      <c r="E4">
        <v>3</v>
      </c>
      <c r="F4" t="s">
        <v>72</v>
      </c>
    </row>
    <row r="5" spans="1:8" x14ac:dyDescent="0.25">
      <c r="A5" s="7" t="str" cm="1">
        <f t="array" aca="1" ref="A5" ca="1">INDIRECT("'Calculs détaillés'!L"&amp;$D$2&amp;"C"&amp;E5,FALSE)</f>
        <v>X_bas</v>
      </c>
      <c r="B5" cm="1">
        <f t="array" aca="1" ref="B5" ca="1">INDIRECT("'Calculs détaillés'!L"&amp;$D$3&amp;"C"&amp;E5,FALSE)</f>
        <v>1</v>
      </c>
      <c r="D5" t="s">
        <v>39</v>
      </c>
      <c r="E5">
        <v>4</v>
      </c>
      <c r="F5" t="s">
        <v>72</v>
      </c>
    </row>
    <row r="6" spans="1:8" x14ac:dyDescent="0.25">
      <c r="A6" s="7" t="str" cm="1">
        <f t="array" aca="1" ref="A6" ca="1">INDIRECT("'Calculs détaillés'!L"&amp;$D$2&amp;"C"&amp;E6,FALSE)</f>
        <v>etage</v>
      </c>
      <c r="B6" t="str" cm="1">
        <f t="array" aca="1" ref="B6" ca="1">INDIRECT("'Calculs détaillés'!L"&amp;$D$3&amp;"C"&amp;E6,FALSE)</f>
        <v>RDC</v>
      </c>
      <c r="E6">
        <v>5</v>
      </c>
      <c r="F6" t="s">
        <v>72</v>
      </c>
    </row>
    <row r="7" spans="1:8" x14ac:dyDescent="0.25">
      <c r="A7" s="7" t="str" cm="1">
        <f t="array" aca="1" ref="A7" ca="1">INDIRECT("'Calculs détaillés'!L"&amp;$D$2&amp;"C"&amp;E7,FALSE)</f>
        <v>type_élément</v>
      </c>
      <c r="B7" t="str" cm="1">
        <f t="array" aca="1" ref="B7" ca="1">INDIRECT("'Calculs détaillés'!L"&amp;$D$3&amp;"C"&amp;E7,FALSE)</f>
        <v>poutre</v>
      </c>
      <c r="E7">
        <v>6</v>
      </c>
      <c r="F7" t="s">
        <v>72</v>
      </c>
    </row>
    <row r="8" spans="1:8" x14ac:dyDescent="0.25">
      <c r="A8" s="7" t="str" cm="1">
        <f t="array" aca="1" ref="A8" ca="1">INDIRECT("'Calculs détaillés'!L"&amp;$D$2&amp;"C"&amp;E8,FALSE)</f>
        <v>matériau_élément</v>
      </c>
      <c r="B8" cm="1">
        <f t="array" aca="1" ref="B8" ca="1">INDIRECT("'Calculs détaillés'!L"&amp;$D$3&amp;"C"&amp;E8,FALSE)</f>
        <v>0</v>
      </c>
      <c r="E8">
        <v>7</v>
      </c>
      <c r="F8" t="s">
        <v>72</v>
      </c>
    </row>
    <row r="9" spans="1:8" x14ac:dyDescent="0.25">
      <c r="A9" s="7" t="str" cm="1">
        <f t="array" aca="1" ref="A9" ca="1">INDIRECT("'Calculs détaillés'!L"&amp;$D$2&amp;"C"&amp;E9,FALSE)</f>
        <v>type_surface</v>
      </c>
      <c r="B9" t="str" cm="1">
        <f t="array" aca="1" ref="B9" ca="1">INDIRECT("'Calculs détaillés'!L"&amp;$D$3&amp;"C"&amp;E9,FALSE)</f>
        <v>rectangle</v>
      </c>
      <c r="E9">
        <v>8</v>
      </c>
      <c r="F9" t="s">
        <v>72</v>
      </c>
    </row>
    <row r="10" spans="1:8" x14ac:dyDescent="0.25">
      <c r="A10" s="7" t="str" cm="1">
        <f t="array" aca="1" ref="A10" ca="1">INDIRECT("'Calculs détaillés'!L"&amp;$D$2&amp;"C"&amp;E10,FALSE)</f>
        <v>CALC_idt_element</v>
      </c>
      <c r="B10" t="str" cm="1">
        <f t="array" aca="1" ref="B10" ca="1">INDIRECT("'Calculs détaillés'!L"&amp;$D$3&amp;"C"&amp;E10,FALSE)</f>
        <v>RDC-A1-B1</v>
      </c>
      <c r="E10">
        <v>9</v>
      </c>
      <c r="F10" t="s">
        <v>72</v>
      </c>
    </row>
    <row r="11" spans="1:8" x14ac:dyDescent="0.25">
      <c r="A11" s="11" t="str" cm="1">
        <f t="array" aca="1" ref="A11" ca="1">INDIRECT("'Calculs détaillés'!L"&amp;$D$2&amp;"C"&amp;E11,FALSE)</f>
        <v>GET_Lx</v>
      </c>
      <c r="B11" cm="1">
        <f t="array" aca="1" ref="B11" ca="1">INDIRECT("'Calculs détaillés'!L"&amp;$D$3&amp;"C"&amp;E11,FALSE)</f>
        <v>0</v>
      </c>
      <c r="E11">
        <v>10</v>
      </c>
      <c r="F11" t="s">
        <v>72</v>
      </c>
    </row>
    <row r="12" spans="1:8" x14ac:dyDescent="0.25">
      <c r="A12" s="11" t="str" cm="1">
        <f t="array" aca="1" ref="A12" ca="1">INDIRECT("'Calculs détaillés'!L"&amp;$D$2&amp;"C"&amp;E12,FALSE)</f>
        <v>GET_Ly</v>
      </c>
      <c r="B12" cm="1">
        <f t="array" aca="1" ref="B12" ca="1">INDIRECT("'Calculs détaillés'!L"&amp;$D$3&amp;"C"&amp;E12,FALSE)</f>
        <v>0.71</v>
      </c>
      <c r="E12">
        <v>11</v>
      </c>
      <c r="F12" t="s">
        <v>72</v>
      </c>
    </row>
    <row r="13" spans="1:8" x14ac:dyDescent="0.25">
      <c r="A13" s="12" t="str" cm="1">
        <f t="array" aca="1" ref="A13" ca="1">INDIRECT("'Calculs détaillés'!L"&amp;$D$2&amp;"C"&amp;E13,FALSE)</f>
        <v>CALC_poids_propre</v>
      </c>
      <c r="B13" cm="1">
        <f t="array" aca="1" ref="B13" ca="1">INDIRECT("'Calculs détaillés'!L"&amp;$D$3&amp;"C"&amp;E13,FALSE)</f>
        <v>1.2424999999999999</v>
      </c>
      <c r="E13">
        <v>12</v>
      </c>
      <c r="F13" t="s">
        <v>72</v>
      </c>
    </row>
    <row r="14" spans="1:8" x14ac:dyDescent="0.25">
      <c r="A14" s="12" t="str" cm="1">
        <f t="array" aca="1" ref="A14" ca="1">INDIRECT("'Calculs détaillés'!L"&amp;$D$2&amp;"C"&amp;E14,FALSE)</f>
        <v>CALC_surcharge_propre</v>
      </c>
      <c r="B14" cm="1">
        <f t="array" aca="1" ref="B14" ca="1">INDIRECT("'Calculs détaillés'!L"&amp;$D$3&amp;"C"&amp;E14,FALSE)</f>
        <v>0</v>
      </c>
      <c r="E14">
        <v>13</v>
      </c>
      <c r="F14" s="9" t="s">
        <v>72</v>
      </c>
      <c r="G14" t="s">
        <v>311</v>
      </c>
    </row>
    <row r="15" spans="1:8" x14ac:dyDescent="0.25">
      <c r="A15" s="12" t="str" cm="1">
        <f t="array" aca="1" ref="A15" ca="1">INDIRECT("'Calculs détaillés'!L"&amp;$D$2&amp;"C"&amp;E15,FALSE)</f>
        <v>CALC_exploitation_propre</v>
      </c>
      <c r="B15" cm="1">
        <f t="array" aca="1" ref="B15" ca="1">INDIRECT("'Calculs détaillés'!L"&amp;$D$3&amp;"C"&amp;E15,FALSE)</f>
        <v>0</v>
      </c>
      <c r="E15">
        <v>14</v>
      </c>
      <c r="F15" s="9" t="s">
        <v>72</v>
      </c>
      <c r="G15" t="s">
        <v>311</v>
      </c>
    </row>
    <row r="16" spans="1:8" x14ac:dyDescent="0.25">
      <c r="A16" s="13" t="str" cm="1">
        <f t="array" aca="1" ref="A16" ca="1">INDIRECT("'Calculs détaillés'!L"&amp;$D$2&amp;"C"&amp;E16,FALSE)</f>
        <v>parent_Y_haut</v>
      </c>
      <c r="B16" t="str" cm="1">
        <f t="array" aca="1" ref="B16" ca="1">INDIRECT("'Calculs détaillés'!L"&amp;$D$3&amp;"C"&amp;E16,FALSE)</f>
        <v>A</v>
      </c>
      <c r="E16">
        <v>15</v>
      </c>
      <c r="F16" s="9" t="s">
        <v>72</v>
      </c>
      <c r="G16" t="s">
        <v>311</v>
      </c>
    </row>
    <row r="17" spans="1:7" x14ac:dyDescent="0.25">
      <c r="A17" s="13" t="str" cm="1">
        <f t="array" aca="1" ref="A17" ca="1">INDIRECT("'Calculs détaillés'!L"&amp;$D$2&amp;"C"&amp;E17,FALSE)</f>
        <v>parent_X_haut</v>
      </c>
      <c r="B17" cm="1">
        <f t="array" aca="1" ref="B17" ca="1">INDIRECT("'Calculs détaillés'!L"&amp;$D$3&amp;"C"&amp;E17,FALSE)</f>
        <v>1</v>
      </c>
      <c r="E17">
        <v>16</v>
      </c>
      <c r="F17" t="s">
        <v>72</v>
      </c>
    </row>
    <row r="18" spans="1:7" ht="15" customHeight="1" x14ac:dyDescent="0.25">
      <c r="A18" s="13" t="str" cm="1">
        <f t="array" aca="1" ref="A18" ca="1">INDIRECT("'Calculs détaillés'!L"&amp;$D$2&amp;"C"&amp;E18,FALSE)</f>
        <v>parent_Y_bas</v>
      </c>
      <c r="B18" t="str" cm="1">
        <f t="array" aca="1" ref="B18" ca="1">INDIRECT("'Calculs détaillés'!L"&amp;$D$3&amp;"C"&amp;E18,FALSE)</f>
        <v>B</v>
      </c>
      <c r="E18">
        <v>17</v>
      </c>
      <c r="F18" t="s">
        <v>72</v>
      </c>
    </row>
    <row r="19" spans="1:7" x14ac:dyDescent="0.25">
      <c r="A19" s="13" t="str" cm="1">
        <f t="array" aca="1" ref="A19" ca="1">INDIRECT("'Calculs détaillés'!L"&amp;$D$2&amp;"C"&amp;E19,FALSE)</f>
        <v>parent_X_bas</v>
      </c>
      <c r="B19" cm="1">
        <f t="array" aca="1" ref="B19" ca="1">INDIRECT("'Calculs détaillés'!L"&amp;$D$3&amp;"C"&amp;E19,FALSE)</f>
        <v>2</v>
      </c>
      <c r="E19">
        <v>18</v>
      </c>
      <c r="F19" t="s">
        <v>72</v>
      </c>
    </row>
    <row r="20" spans="1:7" x14ac:dyDescent="0.25">
      <c r="A20" s="13" t="str" cm="1">
        <f t="array" aca="1" ref="A20" ca="1">INDIRECT("'Calculs détaillés'!L"&amp;$D$2&amp;"C"&amp;E20,FALSE)</f>
        <v>parent_etage</v>
      </c>
      <c r="B20" t="str" cm="1">
        <f t="array" aca="1" ref="B20" ca="1">INDIRECT("'Calculs détaillés'!L"&amp;$D$3&amp;"C"&amp;E20,FALSE)</f>
        <v>RDC</v>
      </c>
      <c r="E20">
        <v>19</v>
      </c>
      <c r="F20" t="s">
        <v>72</v>
      </c>
    </row>
    <row r="21" spans="1:7" x14ac:dyDescent="0.25">
      <c r="A21" s="13" t="str" cm="1">
        <f t="array" aca="1" ref="A21" ca="1">INDIRECT("'Calculs détaillés'!L"&amp;$D$2&amp;"C"&amp;E21,FALSE)</f>
        <v>CALC_parent_idt</v>
      </c>
      <c r="B21" t="str" cm="1">
        <f t="array" aca="1" ref="B21" ca="1">INDIRECT("'Calculs détaillés'!L"&amp;$D$3&amp;"C"&amp;E21,FALSE)</f>
        <v>RDC-A1-B2</v>
      </c>
      <c r="E21">
        <v>20</v>
      </c>
      <c r="F21" t="s">
        <v>72</v>
      </c>
    </row>
    <row r="22" spans="1:7" x14ac:dyDescent="0.25">
      <c r="A22" s="13" t="str" cm="1">
        <f t="array" aca="1" ref="A22" ca="1">INDIRECT("'Calculs détaillés'!L"&amp;$D$2&amp;"C"&amp;E22,FALSE)</f>
        <v>GET_parent_G</v>
      </c>
      <c r="B22" cm="1">
        <f t="array" aca="1" ref="B22" ca="1">INDIRECT("'Calculs détaillés'!L"&amp;$D$3&amp;"C"&amp;E22,FALSE)</f>
        <v>3.7132999999999998</v>
      </c>
      <c r="E22">
        <v>21</v>
      </c>
      <c r="F22" s="9" t="s">
        <v>72</v>
      </c>
      <c r="G22" s="9"/>
    </row>
    <row r="23" spans="1:7" x14ac:dyDescent="0.25">
      <c r="A23" s="13" t="str" cm="1">
        <f t="array" aca="1" ref="A23" ca="1">INDIRECT("'Calculs détaillés'!L"&amp;$D$2&amp;"C"&amp;E23,FALSE)</f>
        <v>GET_parent_Q</v>
      </c>
      <c r="B23" cm="1">
        <f t="array" aca="1" ref="B23" ca="1">INDIRECT("'Calculs détaillés'!L"&amp;$D$3&amp;"C"&amp;E23,FALSE)</f>
        <v>1.7749999999999999</v>
      </c>
      <c r="E23">
        <v>22</v>
      </c>
      <c r="F23" s="9" t="s">
        <v>72</v>
      </c>
      <c r="G23" s="10"/>
    </row>
    <row r="24" spans="1:7" x14ac:dyDescent="0.25">
      <c r="A24" s="13" t="str" cm="1">
        <f t="array" aca="1" ref="A24" ca="1">INDIRECT("'Calculs détaillés'!L"&amp;$D$2&amp;"C"&amp;E24,FALSE)</f>
        <v>GET_parent_Lx</v>
      </c>
      <c r="B24" cm="1">
        <f t="array" aca="1" ref="B24" ca="1">INDIRECT("'Calculs détaillés'!L"&amp;$D$3&amp;"C"&amp;E24,FALSE)</f>
        <v>0.71</v>
      </c>
      <c r="E24">
        <v>23</v>
      </c>
      <c r="F24" t="s">
        <v>72</v>
      </c>
    </row>
    <row r="25" spans="1:7" x14ac:dyDescent="0.25">
      <c r="A25" s="13" t="str" cm="1">
        <f t="array" aca="1" ref="A25" ca="1">INDIRECT("'Calculs détaillés'!L"&amp;$D$2&amp;"C"&amp;E25,FALSE)</f>
        <v>GET_parent_Ly</v>
      </c>
      <c r="B25" cm="1">
        <f t="array" aca="1" ref="B25" ca="1">INDIRECT("'Calculs détaillés'!L"&amp;$D$3&amp;"C"&amp;E25,FALSE)</f>
        <v>1</v>
      </c>
      <c r="E25">
        <v>24</v>
      </c>
      <c r="F25" t="s">
        <v>72</v>
      </c>
    </row>
    <row r="26" spans="1:7" x14ac:dyDescent="0.25">
      <c r="A26" s="15" t="str" cm="1">
        <f t="array" aca="1" ref="A26" ca="1">INDIRECT("'Calculs détaillés'!L"&amp;$D$2&amp;"C"&amp;E26,FALSE)</f>
        <v>CALC_influence_parent</v>
      </c>
      <c r="B26" cm="1">
        <f t="array" aca="1" ref="B26" ca="1">INDIRECT("'Calculs détaillés'!L"&amp;$D$3&amp;"C"&amp;E26,FALSE)</f>
        <v>0.35499999999999998</v>
      </c>
      <c r="E26">
        <v>25</v>
      </c>
      <c r="F26" t="s">
        <v>72</v>
      </c>
    </row>
    <row r="27" spans="1:7" x14ac:dyDescent="0.25">
      <c r="A27" s="15" t="str" cm="1">
        <f t="array" aca="1" ref="A27" ca="1">INDIRECT("'Calculs détaillés'!L"&amp;$D$2&amp;"C"&amp;E27,FALSE)</f>
        <v>CALC_report_parent_G</v>
      </c>
      <c r="B27" cm="1">
        <f t="array" aca="1" ref="B27" ca="1">INDIRECT("'Calculs détaillés'!L"&amp;$D$3&amp;"C"&amp;E27,FALSE)</f>
        <v>1.3182214999999999</v>
      </c>
      <c r="E27">
        <v>26</v>
      </c>
      <c r="F27" s="9" t="s">
        <v>72</v>
      </c>
      <c r="G27" t="s">
        <v>99</v>
      </c>
    </row>
    <row r="28" spans="1:7" x14ac:dyDescent="0.25">
      <c r="A28" s="15" t="str" cm="1">
        <f t="array" aca="1" ref="A28" ca="1">INDIRECT("'Calculs détaillés'!L"&amp;$D$2&amp;"C"&amp;E28,FALSE)</f>
        <v>CALC_report_parent_Q</v>
      </c>
      <c r="B28" cm="1">
        <f t="array" aca="1" ref="B28" ca="1">INDIRECT("'Calculs détaillés'!L"&amp;$D$3&amp;"C"&amp;E28,FALSE)</f>
        <v>0.63012499999999994</v>
      </c>
      <c r="E28">
        <v>27</v>
      </c>
      <c r="F28" s="9" t="s">
        <v>72</v>
      </c>
      <c r="G28" s="10"/>
    </row>
    <row r="29" spans="1:7" x14ac:dyDescent="0.25">
      <c r="A29" s="16" t="str" cm="1">
        <f t="array" aca="1" ref="A29" ca="1">INDIRECT("'Calculs détaillés'!L"&amp;$D$2&amp;"C"&amp;E29,FALSE)</f>
        <v>CALC_G</v>
      </c>
      <c r="B29" cm="1">
        <f t="array" aca="1" ref="B29" ca="1">INDIRECT("'Calculs détaillés'!L"&amp;$D$3&amp;"C"&amp;E29,FALSE)</f>
        <v>2.5607214999999997</v>
      </c>
      <c r="E29">
        <v>28</v>
      </c>
      <c r="F29" t="s">
        <v>72</v>
      </c>
    </row>
    <row r="30" spans="1:7" x14ac:dyDescent="0.25">
      <c r="A30" s="16" t="str" cm="1">
        <f t="array" aca="1" ref="A30" ca="1">INDIRECT("'Calculs détaillés'!L"&amp;$D$2&amp;"C"&amp;E30,FALSE)</f>
        <v>CALC_Q</v>
      </c>
      <c r="B30" cm="1">
        <f t="array" aca="1" ref="B30" ca="1">INDIRECT("'Calculs détaillés'!L"&amp;$D$3&amp;"C"&amp;E30,FALSE)</f>
        <v>0.63012499999999994</v>
      </c>
      <c r="E30">
        <v>29</v>
      </c>
      <c r="F30" s="9" t="s">
        <v>72</v>
      </c>
      <c r="G30" t="s">
        <v>100</v>
      </c>
    </row>
    <row r="31" spans="1:7" x14ac:dyDescent="0.25">
      <c r="A31" s="14" t="str" cm="1">
        <f t="array" aca="1" ref="A31" ca="1">INDIRECT("'Calculs détaillés'!L"&amp;$D$2&amp;"C"&amp;E31,FALSE)</f>
        <v>CALC_idt_surface</v>
      </c>
      <c r="B31" t="str" cm="1">
        <f t="array" aca="1" ref="B31" ca="1">INDIRECT("'Calculs détaillés'!L"&amp;$D$3&amp;"C"&amp;E31,FALSE)</f>
        <v>RDC-A1-B1_RDC-A1-B2</v>
      </c>
      <c r="E31">
        <v>30</v>
      </c>
      <c r="F31" s="9" t="s">
        <v>72</v>
      </c>
      <c r="G31" t="s">
        <v>100</v>
      </c>
    </row>
    <row r="32" spans="1:7" x14ac:dyDescent="0.25">
      <c r="A32" s="7" t="str" cm="1">
        <f t="array" aca="1" ref="A32" ca="1">INDIRECT("'Calculs détaillés'!L"&amp;$D$2&amp;"C"&amp;E32,FALSE)</f>
        <v>Commentaire</v>
      </c>
      <c r="B32" cm="1">
        <f t="array" aca="1" ref="B32" ca="1">INDIRECT("'Calculs détaillés'!L"&amp;$D$3&amp;"C"&amp;E32,FALSE)</f>
        <v>0</v>
      </c>
      <c r="E32">
        <v>31</v>
      </c>
      <c r="F32" s="9"/>
    </row>
    <row r="33" spans="1:5" x14ac:dyDescent="0.25">
      <c r="A33" s="7" cm="1">
        <f t="array" aca="1" ref="A33" ca="1">INDIRECT("'Calculs détaillés'!L"&amp;$D$2&amp;"C"&amp;E33,FALSE)</f>
        <v>0</v>
      </c>
      <c r="B33" cm="1">
        <f t="array" aca="1" ref="B33" ca="1">INDIRECT("'Calculs détaillés'!L"&amp;$D$3&amp;"C"&amp;E33,FALSE)</f>
        <v>0</v>
      </c>
      <c r="E33">
        <v>32</v>
      </c>
    </row>
    <row r="34" spans="1:5" x14ac:dyDescent="0.25">
      <c r="A34" s="7" cm="1">
        <f t="array" aca="1" ref="A34" ca="1">INDIRECT("'Calculs détaillés'!L"&amp;$D$2&amp;"C"&amp;E34,FALSE)</f>
        <v>0</v>
      </c>
      <c r="B34" cm="1">
        <f t="array" aca="1" ref="B34" ca="1">INDIRECT("'Calculs détaillés'!L"&amp;$D$3&amp;"C"&amp;E34,FALSE)</f>
        <v>0</v>
      </c>
      <c r="E34">
        <v>33</v>
      </c>
    </row>
    <row r="35" spans="1:5" x14ac:dyDescent="0.25">
      <c r="A35" s="7" cm="1">
        <f t="array" aca="1" ref="A35" ca="1">INDIRECT("'Calculs détaillés'!L"&amp;$D$2&amp;"C"&amp;E35,FALSE)</f>
        <v>0</v>
      </c>
      <c r="B35" cm="1">
        <f t="array" aca="1" ref="B35" ca="1">INDIRECT("'Calculs détaillés'!L"&amp;$D$3&amp;"C"&amp;E35,FALSE)</f>
        <v>0</v>
      </c>
      <c r="E35">
        <v>34</v>
      </c>
    </row>
    <row r="36" spans="1:5" x14ac:dyDescent="0.25">
      <c r="A36" s="7" cm="1">
        <f t="array" aca="1" ref="A36" ca="1">INDIRECT("'Calculs détaillés'!L"&amp;$D$2&amp;"C"&amp;E36,FALSE)</f>
        <v>0</v>
      </c>
      <c r="B36" cm="1">
        <f t="array" aca="1" ref="B36" ca="1">INDIRECT("'Calculs détaillés'!L"&amp;$D$3&amp;"C"&amp;E36,FALSE)</f>
        <v>0</v>
      </c>
      <c r="E36">
        <v>35</v>
      </c>
    </row>
    <row r="37" spans="1:5" x14ac:dyDescent="0.25">
      <c r="A37" s="7" cm="1">
        <f t="array" aca="1" ref="A37" ca="1">INDIRECT("'Calculs détaillés'!L"&amp;$D$2&amp;"C"&amp;E37,FALSE)</f>
        <v>0</v>
      </c>
      <c r="B37" cm="1">
        <f t="array" aca="1" ref="B37" ca="1">INDIRECT("'Calculs détaillés'!L"&amp;$D$3&amp;"C"&amp;E37,FALSE)</f>
        <v>0</v>
      </c>
      <c r="E37">
        <v>36</v>
      </c>
    </row>
    <row r="38" spans="1:5" x14ac:dyDescent="0.25">
      <c r="A38" s="7" cm="1">
        <f t="array" aca="1" ref="A38" ca="1">INDIRECT("'Calculs détaillés'!L"&amp;$D$2&amp;"C"&amp;E38,FALSE)</f>
        <v>0</v>
      </c>
      <c r="B38" cm="1">
        <f t="array" aca="1" ref="B38" ca="1">INDIRECT("'Calculs détaillés'!L"&amp;$D$3&amp;"C"&amp;E38,FALSE)</f>
        <v>0</v>
      </c>
      <c r="E38">
        <v>37</v>
      </c>
    </row>
    <row r="39" spans="1:5" x14ac:dyDescent="0.25">
      <c r="A39" s="7" cm="1">
        <f t="array" aca="1" ref="A39" ca="1">INDIRECT("'Calculs détaillés'!L"&amp;$D$2&amp;"C"&amp;E39,FALSE)</f>
        <v>0</v>
      </c>
      <c r="B39" cm="1">
        <f t="array" aca="1" ref="B39" ca="1">INDIRECT("'Calculs détaillés'!L"&amp;$D$3&amp;"C"&amp;E39,FALSE)</f>
        <v>0</v>
      </c>
      <c r="E39">
        <v>38</v>
      </c>
    </row>
    <row r="40" spans="1:5" x14ac:dyDescent="0.25">
      <c r="A40" s="7" cm="1">
        <f t="array" aca="1" ref="A40" ca="1">INDIRECT("'Calculs détaillés'!L"&amp;$D$2&amp;"C"&amp;E40,FALSE)</f>
        <v>0</v>
      </c>
      <c r="B40" cm="1">
        <f t="array" aca="1" ref="B40" ca="1">INDIRECT("'Calculs détaillés'!L"&amp;$D$3&amp;"C"&amp;E40,FALSE)</f>
        <v>0</v>
      </c>
      <c r="E40">
        <v>39</v>
      </c>
    </row>
    <row r="41" spans="1:5" x14ac:dyDescent="0.25">
      <c r="A41" s="7" cm="1">
        <f t="array" aca="1" ref="A41" ca="1">INDIRECT("'Calculs détaillés'!L"&amp;$D$2&amp;"C"&amp;E41,FALSE)</f>
        <v>0</v>
      </c>
      <c r="B41" cm="1">
        <f t="array" aca="1" ref="B41" ca="1">INDIRECT("'Calculs détaillés'!L"&amp;$D$3&amp;"C"&amp;E41,FALSE)</f>
        <v>0</v>
      </c>
      <c r="E41">
        <v>40</v>
      </c>
    </row>
    <row r="42" spans="1:5" x14ac:dyDescent="0.25">
      <c r="A42" s="7" cm="1">
        <f t="array" aca="1" ref="A42" ca="1">INDIRECT("'Calculs détaillés'!L"&amp;$D$2&amp;"C"&amp;E42,FALSE)</f>
        <v>0</v>
      </c>
      <c r="B42" cm="1">
        <f t="array" aca="1" ref="B42" ca="1">INDIRECT("'Calculs détaillés'!L"&amp;$D$3&amp;"C"&amp;E42,FALSE)</f>
        <v>0</v>
      </c>
      <c r="E42">
        <v>41</v>
      </c>
    </row>
    <row r="43" spans="1:5" x14ac:dyDescent="0.25">
      <c r="A43" s="7" cm="1">
        <f t="array" aca="1" ref="A43" ca="1">INDIRECT("'Calculs détaillés'!L"&amp;$D$2&amp;"C"&amp;E43,FALSE)</f>
        <v>0</v>
      </c>
      <c r="B43" cm="1">
        <f t="array" aca="1" ref="B43" ca="1">INDIRECT("'Calculs détaillés'!L"&amp;$D$3&amp;"C"&amp;E43,FALSE)</f>
        <v>0</v>
      </c>
      <c r="E43">
        <v>42</v>
      </c>
    </row>
    <row r="44" spans="1:5" x14ac:dyDescent="0.25">
      <c r="A44" s="7" cm="1">
        <f t="array" aca="1" ref="A44" ca="1">INDIRECT("'Calculs détaillés'!L"&amp;$D$2&amp;"C"&amp;E44,FALSE)</f>
        <v>0</v>
      </c>
      <c r="B44" cm="1">
        <f t="array" aca="1" ref="B44" ca="1">INDIRECT("'Calculs détaillés'!L"&amp;$D$3&amp;"C"&amp;E44,FALSE)</f>
        <v>0</v>
      </c>
      <c r="E44">
        <v>43</v>
      </c>
    </row>
    <row r="45" spans="1:5" x14ac:dyDescent="0.25">
      <c r="A45" s="7" cm="1">
        <f t="array" aca="1" ref="A45" ca="1">INDIRECT("'Calculs détaillés'!L"&amp;$D$2&amp;"C"&amp;E45,FALSE)</f>
        <v>0</v>
      </c>
      <c r="B45" cm="1">
        <f t="array" aca="1" ref="B45" ca="1">INDIRECT("'Calculs détaillés'!L"&amp;$D$3&amp;"C"&amp;E45,FALSE)</f>
        <v>0</v>
      </c>
      <c r="E45">
        <v>44</v>
      </c>
    </row>
    <row r="46" spans="1:5" x14ac:dyDescent="0.25">
      <c r="A46" s="7" cm="1">
        <f t="array" aca="1" ref="A46" ca="1">INDIRECT("'Calculs détaillés'!L"&amp;$D$2&amp;"C"&amp;E46,FALSE)</f>
        <v>0</v>
      </c>
      <c r="B46" cm="1">
        <f t="array" aca="1" ref="B46" ca="1">INDIRECT("'Calculs détaillés'!L"&amp;$D$3&amp;"C"&amp;E46,FALSE)</f>
        <v>0</v>
      </c>
      <c r="E46">
        <v>45</v>
      </c>
    </row>
    <row r="47" spans="1:5" x14ac:dyDescent="0.25">
      <c r="A47" s="7" cm="1">
        <f t="array" aca="1" ref="A47" ca="1">INDIRECT("'Calculs détaillés'!L"&amp;$D$2&amp;"C"&amp;E47,FALSE)</f>
        <v>0</v>
      </c>
      <c r="B47" cm="1">
        <f t="array" aca="1" ref="B47" ca="1">INDIRECT("'Calculs détaillés'!L"&amp;$D$3&amp;"C"&amp;E47,FALSE)</f>
        <v>0</v>
      </c>
      <c r="E47">
        <v>46</v>
      </c>
    </row>
    <row r="48" spans="1:5" x14ac:dyDescent="0.25">
      <c r="A48" s="7" cm="1">
        <f t="array" aca="1" ref="A48" ca="1">INDIRECT("'Calculs détaillés'!L"&amp;$D$2&amp;"C"&amp;E48,FALSE)</f>
        <v>0</v>
      </c>
      <c r="B48" cm="1">
        <f t="array" aca="1" ref="B48" ca="1">INDIRECT("'Calculs détaillés'!L"&amp;$D$3&amp;"C"&amp;E48,FALSE)</f>
        <v>0</v>
      </c>
      <c r="E48">
        <v>47</v>
      </c>
    </row>
    <row r="49" spans="1:5" x14ac:dyDescent="0.25">
      <c r="A49" s="7" cm="1">
        <f t="array" aca="1" ref="A49" ca="1">INDIRECT("'Calculs détaillés'!L"&amp;$D$2&amp;"C"&amp;E49,FALSE)</f>
        <v>0</v>
      </c>
      <c r="B49" cm="1">
        <f t="array" aca="1" ref="B49" ca="1">INDIRECT("'Calculs détaillés'!L"&amp;$D$3&amp;"C"&amp;E49,FALSE)</f>
        <v>0</v>
      </c>
      <c r="E49">
        <v>48</v>
      </c>
    </row>
    <row r="50" spans="1:5" x14ac:dyDescent="0.25">
      <c r="A50" s="7" cm="1">
        <f t="array" aca="1" ref="A50" ca="1">INDIRECT("'Calculs détaillés'!L"&amp;$D$2&amp;"C"&amp;E50,FALSE)</f>
        <v>0</v>
      </c>
      <c r="B50" cm="1">
        <f t="array" aca="1" ref="B50" ca="1">INDIRECT("'Calculs détaillés'!L"&amp;$D$3&amp;"C"&amp;E50,FALSE)</f>
        <v>0</v>
      </c>
      <c r="E50">
        <v>49</v>
      </c>
    </row>
    <row r="51" spans="1:5" x14ac:dyDescent="0.25">
      <c r="A51" s="7" cm="1">
        <f t="array" aca="1" ref="A51" ca="1">INDIRECT("'Calculs détaillés'!L"&amp;$D$2&amp;"C"&amp;E51,FALSE)</f>
        <v>0</v>
      </c>
      <c r="B51" cm="1">
        <f t="array" aca="1" ref="B51" ca="1">INDIRECT("'Calculs détaillés'!L"&amp;$D$3&amp;"C"&amp;E51,FALSE)</f>
        <v>0</v>
      </c>
      <c r="E51">
        <v>50</v>
      </c>
    </row>
  </sheetData>
  <conditionalFormatting sqref="F22:F23 F27:F28 F2:F15 F32:F51">
    <cfRule type="containsText" dxfId="6" priority="5" operator="containsText" text="OK">
      <formula>NOT(ISERROR(SEARCH("OK",F2)))</formula>
    </cfRule>
  </conditionalFormatting>
  <conditionalFormatting sqref="F24:F26 F17:F21">
    <cfRule type="containsText" dxfId="5" priority="4" operator="containsText" text="OK">
      <formula>NOT(ISERROR(SEARCH("OK",F17)))</formula>
    </cfRule>
  </conditionalFormatting>
  <conditionalFormatting sqref="F29">
    <cfRule type="containsText" dxfId="4" priority="3" operator="containsText" text="OK">
      <formula>NOT(ISERROR(SEARCH("OK",F29)))</formula>
    </cfRule>
  </conditionalFormatting>
  <conditionalFormatting sqref="F16">
    <cfRule type="containsText" dxfId="3" priority="2" operator="containsText" text="OK">
      <formula>NOT(ISERROR(SEARCH("OK",F16)))</formula>
    </cfRule>
  </conditionalFormatting>
  <conditionalFormatting sqref="F30:F31">
    <cfRule type="containsText" dxfId="2" priority="1" operator="containsText" text="OK">
      <formula>NOT(ISERROR(SEARCH("OK",F30)))</formula>
    </cfRule>
  </conditionalFormatting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60A87-B983-43D8-9D14-89A389D9B03E}">
  <sheetPr>
    <tabColor theme="5" tint="-0.499984740745262"/>
  </sheetPr>
  <dimension ref="A1:J9"/>
  <sheetViews>
    <sheetView workbookViewId="0">
      <selection activeCell="I6" sqref="I6"/>
    </sheetView>
  </sheetViews>
  <sheetFormatPr baseColWidth="10" defaultColWidth="11.42578125" defaultRowHeight="15" x14ac:dyDescent="0.25"/>
  <cols>
    <col min="1" max="1" width="7.28515625" bestFit="1" customWidth="1"/>
    <col min="2" max="2" width="9.28515625" bestFit="1" customWidth="1"/>
    <col min="7" max="7" width="13.85546875" bestFit="1" customWidth="1"/>
    <col min="8" max="8" width="14.7109375" customWidth="1"/>
    <col min="9" max="9" width="15" customWidth="1"/>
    <col min="11" max="11" width="23.85546875" bestFit="1" customWidth="1"/>
  </cols>
  <sheetData>
    <row r="1" spans="1:10" x14ac:dyDescent="0.25">
      <c r="A1" t="s">
        <v>11</v>
      </c>
      <c r="B1" t="s">
        <v>13</v>
      </c>
      <c r="C1" t="s">
        <v>10</v>
      </c>
      <c r="D1">
        <v>71</v>
      </c>
      <c r="E1">
        <v>1</v>
      </c>
      <c r="F1">
        <v>100</v>
      </c>
      <c r="G1" t="s">
        <v>44</v>
      </c>
      <c r="H1" t="s">
        <v>26</v>
      </c>
    </row>
    <row r="2" spans="1:10" x14ac:dyDescent="0.25">
      <c r="A2" t="s">
        <v>14</v>
      </c>
      <c r="B2" t="s">
        <v>84</v>
      </c>
      <c r="C2" t="s">
        <v>15</v>
      </c>
      <c r="D2">
        <f>332-71</f>
        <v>261</v>
      </c>
      <c r="E2">
        <v>2</v>
      </c>
      <c r="F2">
        <v>293</v>
      </c>
      <c r="G2" t="s">
        <v>43</v>
      </c>
      <c r="H2" t="s">
        <v>32</v>
      </c>
    </row>
    <row r="3" spans="1:10" x14ac:dyDescent="0.25">
      <c r="A3" t="s">
        <v>16</v>
      </c>
      <c r="B3" t="s">
        <v>12</v>
      </c>
      <c r="C3" t="s">
        <v>17</v>
      </c>
      <c r="D3">
        <v>393</v>
      </c>
      <c r="E3">
        <v>3</v>
      </c>
      <c r="F3">
        <v>409</v>
      </c>
      <c r="H3" t="s">
        <v>31</v>
      </c>
    </row>
    <row r="4" spans="1:10" x14ac:dyDescent="0.25">
      <c r="A4" t="s">
        <v>41</v>
      </c>
      <c r="B4" t="s">
        <v>82</v>
      </c>
      <c r="C4" t="s">
        <v>18</v>
      </c>
      <c r="D4">
        <v>201</v>
      </c>
      <c r="E4">
        <v>4</v>
      </c>
      <c r="F4">
        <v>174</v>
      </c>
    </row>
    <row r="5" spans="1:10" x14ac:dyDescent="0.25">
      <c r="B5" t="s">
        <v>83</v>
      </c>
      <c r="C5" t="s">
        <v>19</v>
      </c>
      <c r="D5">
        <v>238</v>
      </c>
      <c r="E5">
        <v>5</v>
      </c>
      <c r="F5">
        <v>165</v>
      </c>
    </row>
    <row r="6" spans="1:10" x14ac:dyDescent="0.25">
      <c r="C6" t="s">
        <v>20</v>
      </c>
      <c r="D6">
        <f>451-D5</f>
        <v>213</v>
      </c>
      <c r="E6">
        <v>6</v>
      </c>
      <c r="F6">
        <v>461</v>
      </c>
      <c r="I6" t="s">
        <v>10</v>
      </c>
      <c r="J6" t="s">
        <v>15</v>
      </c>
    </row>
    <row r="7" spans="1:10" x14ac:dyDescent="0.25">
      <c r="C7" t="s">
        <v>21</v>
      </c>
      <c r="D7">
        <v>211</v>
      </c>
      <c r="E7">
        <v>8</v>
      </c>
      <c r="F7">
        <v>351</v>
      </c>
    </row>
    <row r="8" spans="1:10" x14ac:dyDescent="0.25">
      <c r="C8" t="s">
        <v>22</v>
      </c>
      <c r="D8">
        <v>94</v>
      </c>
      <c r="E8">
        <v>9</v>
      </c>
    </row>
    <row r="9" spans="1:10" x14ac:dyDescent="0.25">
      <c r="C9" t="s">
        <v>23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FD9A1-D3E4-414C-84C2-4028E60E5913}">
  <sheetPr>
    <tabColor theme="5" tint="-0.499984740745262"/>
  </sheetPr>
  <dimension ref="A1:AI222"/>
  <sheetViews>
    <sheetView tabSelected="1" zoomScale="160" zoomScaleNormal="160" workbookViewId="0">
      <selection activeCell="A6" sqref="A6"/>
    </sheetView>
  </sheetViews>
  <sheetFormatPr baseColWidth="10" defaultColWidth="11.42578125" defaultRowHeight="15" x14ac:dyDescent="0.25"/>
  <cols>
    <col min="1" max="1" width="25.140625" bestFit="1" customWidth="1"/>
    <col min="2" max="2" width="6.5703125" bestFit="1" customWidth="1"/>
    <col min="3" max="3" width="7" bestFit="1" customWidth="1"/>
    <col min="4" max="4" width="2.85546875" customWidth="1"/>
    <col min="5" max="5" width="10.5703125" bestFit="1" customWidth="1"/>
    <col min="6" max="7" width="9.42578125" bestFit="1" customWidth="1"/>
    <col min="8" max="9" width="8.42578125" bestFit="1" customWidth="1"/>
    <col min="10" max="10" width="10.28515625" bestFit="1" customWidth="1"/>
    <col min="11" max="11" width="8.28515625" bestFit="1" customWidth="1"/>
    <col min="12" max="12" width="3.42578125" customWidth="1"/>
    <col min="13" max="13" width="10.5703125" bestFit="1" customWidth="1"/>
    <col min="14" max="15" width="9.42578125" bestFit="1" customWidth="1"/>
    <col min="16" max="17" width="8.42578125" bestFit="1" customWidth="1"/>
    <col min="18" max="18" width="8.28515625" bestFit="1" customWidth="1"/>
    <col min="19" max="19" width="10" bestFit="1" customWidth="1"/>
    <col min="20" max="20" width="4.7109375" bestFit="1" customWidth="1"/>
    <col min="21" max="21" width="10.5703125" bestFit="1" customWidth="1"/>
    <col min="22" max="22" width="3.42578125" customWidth="1"/>
    <col min="23" max="23" width="13.28515625" bestFit="1" customWidth="1"/>
    <col min="24" max="24" width="10.28515625" bestFit="1" customWidth="1"/>
    <col min="25" max="25" width="3.7109375" customWidth="1"/>
    <col min="26" max="26" width="16.85546875" bestFit="1" customWidth="1"/>
    <col min="27" max="27" width="15.7109375" bestFit="1" customWidth="1"/>
    <col min="28" max="28" width="3.5703125" customWidth="1"/>
    <col min="29" max="29" width="12" bestFit="1" customWidth="1"/>
    <col min="30" max="30" width="7.140625" bestFit="1" customWidth="1"/>
    <col min="31" max="31" width="9.5703125" bestFit="1" customWidth="1"/>
    <col min="32" max="32" width="3.28515625" customWidth="1"/>
    <col min="33" max="33" width="10.5703125" bestFit="1" customWidth="1"/>
    <col min="34" max="34" width="7.140625" bestFit="1" customWidth="1"/>
    <col min="35" max="35" width="9.5703125" bestFit="1" customWidth="1"/>
  </cols>
  <sheetData>
    <row r="1" spans="1:35" ht="20.25" thickBot="1" x14ac:dyDescent="0.35">
      <c r="A1" s="1" t="s">
        <v>33</v>
      </c>
      <c r="E1" t="s">
        <v>91</v>
      </c>
      <c r="F1" t="s">
        <v>0</v>
      </c>
      <c r="G1" t="s">
        <v>1</v>
      </c>
      <c r="H1" t="s">
        <v>2</v>
      </c>
      <c r="I1" t="s">
        <v>3</v>
      </c>
      <c r="J1" t="s">
        <v>309</v>
      </c>
      <c r="K1" t="s">
        <v>86</v>
      </c>
      <c r="M1" t="s">
        <v>91</v>
      </c>
      <c r="N1" t="s">
        <v>0</v>
      </c>
      <c r="O1" t="s">
        <v>1</v>
      </c>
      <c r="P1" t="s">
        <v>2</v>
      </c>
      <c r="Q1" t="s">
        <v>3</v>
      </c>
      <c r="R1" t="s">
        <v>24</v>
      </c>
      <c r="S1" t="s">
        <v>306</v>
      </c>
      <c r="T1" t="s">
        <v>307</v>
      </c>
      <c r="U1" t="s">
        <v>25</v>
      </c>
      <c r="W1" t="s">
        <v>45</v>
      </c>
      <c r="X1" t="s">
        <v>309</v>
      </c>
      <c r="Z1" t="s">
        <v>47</v>
      </c>
      <c r="AA1" t="s">
        <v>308</v>
      </c>
      <c r="AC1" t="s">
        <v>87</v>
      </c>
      <c r="AD1" t="s">
        <v>310</v>
      </c>
      <c r="AE1" t="s">
        <v>89</v>
      </c>
      <c r="AG1" t="s">
        <v>88</v>
      </c>
      <c r="AH1" t="s">
        <v>310</v>
      </c>
      <c r="AI1" t="s">
        <v>89</v>
      </c>
    </row>
    <row r="2" spans="1:35" ht="15.75" thickTop="1" x14ac:dyDescent="0.25">
      <c r="A2" s="4" t="s">
        <v>66</v>
      </c>
      <c r="B2" s="4" t="s">
        <v>67</v>
      </c>
      <c r="C2" s="4" t="s">
        <v>68</v>
      </c>
      <c r="E2" t="s">
        <v>105</v>
      </c>
      <c r="F2" t="s">
        <v>10</v>
      </c>
      <c r="G2">
        <v>1</v>
      </c>
      <c r="H2" t="s">
        <v>15</v>
      </c>
      <c r="I2">
        <v>1</v>
      </c>
      <c r="J2">
        <v>0.35</v>
      </c>
      <c r="K2" t="s">
        <v>26</v>
      </c>
      <c r="M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RDC-A1-B2</v>
      </c>
      <c r="N2" t="s">
        <v>10</v>
      </c>
      <c r="O2">
        <v>1</v>
      </c>
      <c r="P2" t="s">
        <v>15</v>
      </c>
      <c r="Q2">
        <v>2</v>
      </c>
      <c r="R2" t="s">
        <v>26</v>
      </c>
      <c r="S2">
        <v>0.23</v>
      </c>
      <c r="T2">
        <v>2.5</v>
      </c>
      <c r="U2" t="s">
        <v>104</v>
      </c>
      <c r="W2" t="s">
        <v>26</v>
      </c>
      <c r="X2">
        <v>3.5</v>
      </c>
      <c r="Z2" t="s">
        <v>48</v>
      </c>
      <c r="AA2">
        <v>0.1</v>
      </c>
      <c r="AC2" t="s">
        <v>10</v>
      </c>
      <c r="AD2">
        <v>0.71</v>
      </c>
      <c r="AE2">
        <v>2</v>
      </c>
      <c r="AG2">
        <v>1</v>
      </c>
      <c r="AH2">
        <v>1</v>
      </c>
      <c r="AI2">
        <v>2</v>
      </c>
    </row>
    <row r="3" spans="1:35" x14ac:dyDescent="0.25">
      <c r="A3" t="s">
        <v>46</v>
      </c>
      <c r="B3">
        <v>0.2</v>
      </c>
      <c r="C3" t="s">
        <v>69</v>
      </c>
      <c r="E3" t="s">
        <v>106</v>
      </c>
      <c r="F3" t="s">
        <v>15</v>
      </c>
      <c r="G3">
        <v>1</v>
      </c>
      <c r="H3" t="s">
        <v>17</v>
      </c>
      <c r="I3">
        <v>1</v>
      </c>
      <c r="J3">
        <v>0.35</v>
      </c>
      <c r="K3" t="s">
        <v>26</v>
      </c>
      <c r="M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RDC-B1-C2</v>
      </c>
      <c r="N3" t="s">
        <v>15</v>
      </c>
      <c r="O3">
        <v>1</v>
      </c>
      <c r="P3" t="s">
        <v>17</v>
      </c>
      <c r="Q3">
        <v>2</v>
      </c>
      <c r="R3" t="s">
        <v>26</v>
      </c>
      <c r="S3">
        <v>0.23</v>
      </c>
      <c r="T3">
        <v>2.5</v>
      </c>
      <c r="U3" t="s">
        <v>104</v>
      </c>
      <c r="W3" t="s">
        <v>32</v>
      </c>
      <c r="X3">
        <v>3</v>
      </c>
      <c r="Z3" t="s">
        <v>102</v>
      </c>
      <c r="AA3">
        <f>SUBTOTAL(109,surcharges_voile[valeur_charge])</f>
        <v>0.1</v>
      </c>
      <c r="AC3" t="s">
        <v>15</v>
      </c>
      <c r="AD3">
        <v>2.61</v>
      </c>
      <c r="AE3">
        <v>3</v>
      </c>
      <c r="AG3">
        <v>2</v>
      </c>
      <c r="AH3">
        <v>2.93</v>
      </c>
      <c r="AI3">
        <v>3</v>
      </c>
    </row>
    <row r="4" spans="1:35" x14ac:dyDescent="0.25">
      <c r="A4" t="s">
        <v>49</v>
      </c>
      <c r="B4">
        <v>25</v>
      </c>
      <c r="C4" t="s">
        <v>70</v>
      </c>
      <c r="E4" t="s">
        <v>107</v>
      </c>
      <c r="F4" t="s">
        <v>17</v>
      </c>
      <c r="G4">
        <v>1</v>
      </c>
      <c r="H4" t="s">
        <v>18</v>
      </c>
      <c r="I4">
        <v>1</v>
      </c>
      <c r="J4">
        <v>0.35</v>
      </c>
      <c r="K4" t="s">
        <v>26</v>
      </c>
      <c r="M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RDC-C1-D2</v>
      </c>
      <c r="N4" t="s">
        <v>17</v>
      </c>
      <c r="O4">
        <v>1</v>
      </c>
      <c r="P4" t="s">
        <v>18</v>
      </c>
      <c r="Q4">
        <v>2</v>
      </c>
      <c r="R4" t="s">
        <v>26</v>
      </c>
      <c r="S4">
        <v>0.23</v>
      </c>
      <c r="T4">
        <v>2.5</v>
      </c>
      <c r="U4" t="s">
        <v>104</v>
      </c>
      <c r="W4" t="s">
        <v>31</v>
      </c>
      <c r="X4">
        <v>3</v>
      </c>
      <c r="AC4" t="s">
        <v>17</v>
      </c>
      <c r="AD4">
        <v>3.93</v>
      </c>
      <c r="AE4">
        <v>4</v>
      </c>
      <c r="AG4">
        <v>3</v>
      </c>
      <c r="AH4">
        <v>4.09</v>
      </c>
      <c r="AI4">
        <v>4</v>
      </c>
    </row>
    <row r="5" spans="1:35" x14ac:dyDescent="0.25">
      <c r="A5" t="s">
        <v>50</v>
      </c>
      <c r="B5">
        <v>7.65</v>
      </c>
      <c r="C5" t="s">
        <v>70</v>
      </c>
      <c r="E5" t="s">
        <v>108</v>
      </c>
      <c r="F5" t="s">
        <v>18</v>
      </c>
      <c r="G5">
        <v>1</v>
      </c>
      <c r="H5" t="s">
        <v>19</v>
      </c>
      <c r="I5">
        <v>1</v>
      </c>
      <c r="J5">
        <v>0.35</v>
      </c>
      <c r="K5" t="s">
        <v>26</v>
      </c>
      <c r="M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RDC-A2-B3</v>
      </c>
      <c r="N5" t="s">
        <v>10</v>
      </c>
      <c r="O5">
        <v>2</v>
      </c>
      <c r="P5" t="s">
        <v>15</v>
      </c>
      <c r="Q5">
        <v>3</v>
      </c>
      <c r="R5" t="s">
        <v>26</v>
      </c>
      <c r="S5">
        <v>0.23</v>
      </c>
      <c r="T5">
        <v>2.5</v>
      </c>
      <c r="U5" t="s">
        <v>104</v>
      </c>
      <c r="AC5" t="s">
        <v>18</v>
      </c>
      <c r="AD5">
        <v>2.0100000000000002</v>
      </c>
      <c r="AE5">
        <v>5</v>
      </c>
      <c r="AG5">
        <v>4</v>
      </c>
      <c r="AH5">
        <v>1.74</v>
      </c>
      <c r="AI5">
        <v>5</v>
      </c>
    </row>
    <row r="6" spans="1:35" x14ac:dyDescent="0.25">
      <c r="A6" t="s">
        <v>51</v>
      </c>
      <c r="B6">
        <v>4.04</v>
      </c>
      <c r="C6" t="s">
        <v>71</v>
      </c>
      <c r="E6" t="s">
        <v>109</v>
      </c>
      <c r="F6" t="s">
        <v>19</v>
      </c>
      <c r="G6">
        <v>1</v>
      </c>
      <c r="H6" t="s">
        <v>20</v>
      </c>
      <c r="I6">
        <v>1</v>
      </c>
      <c r="J6">
        <v>0.35</v>
      </c>
      <c r="K6" t="s">
        <v>26</v>
      </c>
      <c r="M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RDC-B2-C3</v>
      </c>
      <c r="N6" t="s">
        <v>15</v>
      </c>
      <c r="O6">
        <v>2</v>
      </c>
      <c r="P6" t="s">
        <v>17</v>
      </c>
      <c r="Q6">
        <v>3</v>
      </c>
      <c r="R6" t="s">
        <v>26</v>
      </c>
      <c r="S6">
        <v>0.23</v>
      </c>
      <c r="T6">
        <v>2.5</v>
      </c>
      <c r="U6" t="s">
        <v>104</v>
      </c>
      <c r="AC6" t="s">
        <v>19</v>
      </c>
      <c r="AD6">
        <v>2.38</v>
      </c>
      <c r="AE6">
        <v>6</v>
      </c>
      <c r="AG6">
        <v>5</v>
      </c>
      <c r="AH6">
        <v>1.6500000000000001</v>
      </c>
      <c r="AI6">
        <v>6</v>
      </c>
    </row>
    <row r="7" spans="1:35" x14ac:dyDescent="0.25">
      <c r="E7" t="s">
        <v>110</v>
      </c>
      <c r="F7" t="s">
        <v>10</v>
      </c>
      <c r="G7">
        <v>9</v>
      </c>
      <c r="H7" t="s">
        <v>15</v>
      </c>
      <c r="I7">
        <v>9</v>
      </c>
      <c r="J7">
        <v>0.4</v>
      </c>
      <c r="K7" t="s">
        <v>26</v>
      </c>
      <c r="M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RDC-C2-D3</v>
      </c>
      <c r="N7" t="s">
        <v>17</v>
      </c>
      <c r="O7">
        <v>2</v>
      </c>
      <c r="P7" t="s">
        <v>18</v>
      </c>
      <c r="Q7">
        <v>3</v>
      </c>
      <c r="R7" t="s">
        <v>26</v>
      </c>
      <c r="S7">
        <v>0.23</v>
      </c>
      <c r="T7">
        <v>2.5</v>
      </c>
      <c r="U7" t="s">
        <v>104</v>
      </c>
      <c r="AC7" t="s">
        <v>20</v>
      </c>
      <c r="AD7">
        <v>2.13</v>
      </c>
      <c r="AE7">
        <v>7</v>
      </c>
      <c r="AG7">
        <v>6</v>
      </c>
      <c r="AH7">
        <v>4.6100000000000003</v>
      </c>
      <c r="AI7">
        <v>7</v>
      </c>
    </row>
    <row r="8" spans="1:35" x14ac:dyDescent="0.25">
      <c r="E8" t="s">
        <v>111</v>
      </c>
      <c r="F8" t="s">
        <v>15</v>
      </c>
      <c r="G8">
        <v>9</v>
      </c>
      <c r="H8" t="s">
        <v>17</v>
      </c>
      <c r="I8">
        <v>9</v>
      </c>
      <c r="J8">
        <v>0.4</v>
      </c>
      <c r="K8" t="s">
        <v>26</v>
      </c>
      <c r="M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RDC-A1-B3</v>
      </c>
      <c r="N8" t="s">
        <v>10</v>
      </c>
      <c r="O8">
        <v>1</v>
      </c>
      <c r="P8" t="s">
        <v>15</v>
      </c>
      <c r="Q8">
        <v>3</v>
      </c>
      <c r="R8" t="s">
        <v>26</v>
      </c>
      <c r="S8">
        <v>0.23</v>
      </c>
      <c r="T8">
        <v>1.5</v>
      </c>
      <c r="U8" t="s">
        <v>27</v>
      </c>
      <c r="AC8" t="s">
        <v>21</v>
      </c>
      <c r="AD8">
        <v>2.11</v>
      </c>
      <c r="AE8">
        <v>8</v>
      </c>
      <c r="AG8">
        <v>8</v>
      </c>
      <c r="AH8">
        <v>3.5100000000000002</v>
      </c>
      <c r="AI8">
        <v>8</v>
      </c>
    </row>
    <row r="9" spans="1:35" x14ac:dyDescent="0.25">
      <c r="E9" t="s">
        <v>112</v>
      </c>
      <c r="F9" t="s">
        <v>17</v>
      </c>
      <c r="G9">
        <v>9</v>
      </c>
      <c r="H9" t="s">
        <v>18</v>
      </c>
      <c r="I9">
        <v>9</v>
      </c>
      <c r="J9">
        <v>0.4</v>
      </c>
      <c r="K9" t="s">
        <v>26</v>
      </c>
      <c r="M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RDC-B1-C3</v>
      </c>
      <c r="N9" t="s">
        <v>15</v>
      </c>
      <c r="O9">
        <v>1</v>
      </c>
      <c r="P9" t="s">
        <v>17</v>
      </c>
      <c r="Q9">
        <v>3</v>
      </c>
      <c r="R9" t="s">
        <v>26</v>
      </c>
      <c r="S9">
        <v>0.23</v>
      </c>
      <c r="T9">
        <v>1.5</v>
      </c>
      <c r="U9" t="s">
        <v>27</v>
      </c>
      <c r="AC9" t="s">
        <v>22</v>
      </c>
      <c r="AD9">
        <v>0.94000000000000006</v>
      </c>
      <c r="AE9">
        <v>9</v>
      </c>
      <c r="AG9">
        <v>9</v>
      </c>
      <c r="AH9">
        <v>0</v>
      </c>
      <c r="AI9">
        <v>9</v>
      </c>
    </row>
    <row r="10" spans="1:35" x14ac:dyDescent="0.25">
      <c r="E10" t="s">
        <v>113</v>
      </c>
      <c r="F10" t="s">
        <v>18</v>
      </c>
      <c r="G10">
        <v>9</v>
      </c>
      <c r="H10" t="s">
        <v>19</v>
      </c>
      <c r="I10">
        <v>9</v>
      </c>
      <c r="J10">
        <v>0.4</v>
      </c>
      <c r="K10" t="s">
        <v>26</v>
      </c>
      <c r="M1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RDC-C1-D3</v>
      </c>
      <c r="N10" t="s">
        <v>17</v>
      </c>
      <c r="O10">
        <v>1</v>
      </c>
      <c r="P10" t="s">
        <v>18</v>
      </c>
      <c r="Q10">
        <v>3</v>
      </c>
      <c r="R10" t="s">
        <v>26</v>
      </c>
      <c r="S10">
        <v>0.23</v>
      </c>
      <c r="T10">
        <v>1.5</v>
      </c>
      <c r="U10" t="s">
        <v>27</v>
      </c>
      <c r="AC10" t="s">
        <v>23</v>
      </c>
      <c r="AD10">
        <v>0</v>
      </c>
      <c r="AE10">
        <v>10</v>
      </c>
    </row>
    <row r="11" spans="1:35" x14ac:dyDescent="0.25">
      <c r="E11" t="s">
        <v>114</v>
      </c>
      <c r="F11" t="s">
        <v>19</v>
      </c>
      <c r="G11">
        <v>9</v>
      </c>
      <c r="H11" t="s">
        <v>20</v>
      </c>
      <c r="I11">
        <v>9</v>
      </c>
      <c r="J11">
        <v>0.4</v>
      </c>
      <c r="K11" t="s">
        <v>26</v>
      </c>
      <c r="M1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RDC-A3-B4</v>
      </c>
      <c r="N11" t="s">
        <v>10</v>
      </c>
      <c r="O11">
        <v>3</v>
      </c>
      <c r="P11" t="s">
        <v>15</v>
      </c>
      <c r="Q11">
        <v>4</v>
      </c>
      <c r="R11" t="s">
        <v>26</v>
      </c>
      <c r="S11">
        <v>0.23</v>
      </c>
      <c r="T11">
        <v>1.5</v>
      </c>
      <c r="U11" t="s">
        <v>27</v>
      </c>
    </row>
    <row r="12" spans="1:35" x14ac:dyDescent="0.25">
      <c r="E12" t="s">
        <v>115</v>
      </c>
      <c r="F12" t="s">
        <v>20</v>
      </c>
      <c r="G12">
        <v>9</v>
      </c>
      <c r="H12" t="s">
        <v>21</v>
      </c>
      <c r="I12">
        <v>9</v>
      </c>
      <c r="J12">
        <v>0.4</v>
      </c>
      <c r="K12" t="s">
        <v>26</v>
      </c>
      <c r="M1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RDC-B3-C4</v>
      </c>
      <c r="N12" t="s">
        <v>15</v>
      </c>
      <c r="O12">
        <v>3</v>
      </c>
      <c r="P12" t="s">
        <v>17</v>
      </c>
      <c r="Q12">
        <v>4</v>
      </c>
      <c r="R12" t="s">
        <v>26</v>
      </c>
      <c r="S12">
        <v>0.23</v>
      </c>
      <c r="T12">
        <v>1.5</v>
      </c>
      <c r="U12" t="s">
        <v>27</v>
      </c>
    </row>
    <row r="13" spans="1:35" x14ac:dyDescent="0.25">
      <c r="E13" t="s">
        <v>116</v>
      </c>
      <c r="F13" t="s">
        <v>21</v>
      </c>
      <c r="G13">
        <v>9</v>
      </c>
      <c r="H13" t="s">
        <v>22</v>
      </c>
      <c r="I13">
        <v>9</v>
      </c>
      <c r="J13">
        <v>0.4</v>
      </c>
      <c r="K13" t="s">
        <v>26</v>
      </c>
      <c r="M1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RDC-C3-D4</v>
      </c>
      <c r="N13" t="s">
        <v>17</v>
      </c>
      <c r="O13">
        <v>3</v>
      </c>
      <c r="P13" t="s">
        <v>18</v>
      </c>
      <c r="Q13">
        <v>4</v>
      </c>
      <c r="R13" t="s">
        <v>26</v>
      </c>
      <c r="S13">
        <v>0.23</v>
      </c>
      <c r="T13">
        <v>1.5</v>
      </c>
      <c r="U13" t="s">
        <v>27</v>
      </c>
    </row>
    <row r="14" spans="1:35" x14ac:dyDescent="0.25">
      <c r="E14" t="s">
        <v>117</v>
      </c>
      <c r="F14" t="s">
        <v>22</v>
      </c>
      <c r="G14">
        <v>9</v>
      </c>
      <c r="H14" t="s">
        <v>23</v>
      </c>
      <c r="I14">
        <v>9</v>
      </c>
      <c r="J14">
        <v>0.4</v>
      </c>
      <c r="K14" t="s">
        <v>26</v>
      </c>
      <c r="M1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RDC-A4-B5</v>
      </c>
      <c r="N14" t="s">
        <v>10</v>
      </c>
      <c r="O14">
        <v>4</v>
      </c>
      <c r="P14" t="s">
        <v>15</v>
      </c>
      <c r="Q14">
        <v>5</v>
      </c>
      <c r="R14" t="s">
        <v>26</v>
      </c>
      <c r="S14">
        <v>0.23</v>
      </c>
      <c r="T14">
        <v>1.5</v>
      </c>
      <c r="U14" t="s">
        <v>27</v>
      </c>
    </row>
    <row r="15" spans="1:35" x14ac:dyDescent="0.25">
      <c r="E15" t="s">
        <v>118</v>
      </c>
      <c r="F15" t="s">
        <v>19</v>
      </c>
      <c r="G15">
        <v>3</v>
      </c>
      <c r="H15" t="s">
        <v>20</v>
      </c>
      <c r="I15">
        <v>3</v>
      </c>
      <c r="J15">
        <v>0.4</v>
      </c>
      <c r="K15" t="s">
        <v>26</v>
      </c>
      <c r="M1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RDC-B4-C5</v>
      </c>
      <c r="N15" t="s">
        <v>15</v>
      </c>
      <c r="O15">
        <v>4</v>
      </c>
      <c r="P15" t="s">
        <v>17</v>
      </c>
      <c r="Q15">
        <v>5</v>
      </c>
      <c r="R15" t="s">
        <v>26</v>
      </c>
      <c r="S15">
        <v>0.23</v>
      </c>
      <c r="T15">
        <v>1.5</v>
      </c>
      <c r="U15" t="s">
        <v>27</v>
      </c>
    </row>
    <row r="16" spans="1:35" x14ac:dyDescent="0.25">
      <c r="E16" t="s">
        <v>119</v>
      </c>
      <c r="F16" t="s">
        <v>20</v>
      </c>
      <c r="G16">
        <v>3</v>
      </c>
      <c r="H16" t="s">
        <v>21</v>
      </c>
      <c r="I16">
        <v>3</v>
      </c>
      <c r="J16">
        <v>0.4</v>
      </c>
      <c r="K16" t="s">
        <v>26</v>
      </c>
      <c r="M1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RDC-C4-D5</v>
      </c>
      <c r="N16" t="s">
        <v>17</v>
      </c>
      <c r="O16">
        <v>4</v>
      </c>
      <c r="P16" t="s">
        <v>18</v>
      </c>
      <c r="Q16">
        <v>5</v>
      </c>
      <c r="R16" t="s">
        <v>26</v>
      </c>
      <c r="S16">
        <v>0.23</v>
      </c>
      <c r="T16">
        <v>1.5</v>
      </c>
      <c r="U16" t="s">
        <v>27</v>
      </c>
    </row>
    <row r="17" spans="5:21" x14ac:dyDescent="0.25">
      <c r="E17" t="s">
        <v>120</v>
      </c>
      <c r="F17" t="s">
        <v>21</v>
      </c>
      <c r="G17">
        <v>3</v>
      </c>
      <c r="H17" t="s">
        <v>22</v>
      </c>
      <c r="I17">
        <v>3</v>
      </c>
      <c r="J17">
        <v>0.4</v>
      </c>
      <c r="K17" t="s">
        <v>26</v>
      </c>
      <c r="M1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RDC-A5-B6</v>
      </c>
      <c r="N17" t="s">
        <v>10</v>
      </c>
      <c r="O17">
        <v>5</v>
      </c>
      <c r="P17" t="s">
        <v>15</v>
      </c>
      <c r="Q17">
        <v>6</v>
      </c>
      <c r="R17" t="s">
        <v>26</v>
      </c>
      <c r="S17">
        <v>0.23</v>
      </c>
      <c r="T17">
        <v>1.5</v>
      </c>
      <c r="U17" t="s">
        <v>27</v>
      </c>
    </row>
    <row r="18" spans="5:21" x14ac:dyDescent="0.25">
      <c r="E18" t="s">
        <v>121</v>
      </c>
      <c r="F18" t="s">
        <v>22</v>
      </c>
      <c r="G18">
        <v>3</v>
      </c>
      <c r="H18" t="s">
        <v>23</v>
      </c>
      <c r="I18">
        <v>3</v>
      </c>
      <c r="J18">
        <v>0.4</v>
      </c>
      <c r="K18" t="s">
        <v>26</v>
      </c>
      <c r="M1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RDC-B5-C6</v>
      </c>
      <c r="N18" t="s">
        <v>15</v>
      </c>
      <c r="O18">
        <v>5</v>
      </c>
      <c r="P18" t="s">
        <v>17</v>
      </c>
      <c r="Q18">
        <v>6</v>
      </c>
      <c r="R18" t="s">
        <v>26</v>
      </c>
      <c r="S18">
        <v>0.23</v>
      </c>
      <c r="T18">
        <v>1.5</v>
      </c>
      <c r="U18" t="s">
        <v>27</v>
      </c>
    </row>
    <row r="19" spans="5:21" x14ac:dyDescent="0.25">
      <c r="E19" t="s">
        <v>122</v>
      </c>
      <c r="F19" t="s">
        <v>15</v>
      </c>
      <c r="G19">
        <v>2</v>
      </c>
      <c r="H19" t="s">
        <v>17</v>
      </c>
      <c r="I19">
        <v>2</v>
      </c>
      <c r="J19">
        <v>0.4</v>
      </c>
      <c r="K19" t="s">
        <v>26</v>
      </c>
      <c r="M1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RDC-C5-D6</v>
      </c>
      <c r="N19" t="s">
        <v>17</v>
      </c>
      <c r="O19">
        <v>5</v>
      </c>
      <c r="P19" t="s">
        <v>18</v>
      </c>
      <c r="Q19">
        <v>6</v>
      </c>
      <c r="R19" t="s">
        <v>26</v>
      </c>
      <c r="S19">
        <v>0.23</v>
      </c>
      <c r="T19">
        <v>1.5</v>
      </c>
      <c r="U19" t="s">
        <v>27</v>
      </c>
    </row>
    <row r="20" spans="5:21" x14ac:dyDescent="0.25">
      <c r="E20" t="s">
        <v>123</v>
      </c>
      <c r="F20" t="s">
        <v>17</v>
      </c>
      <c r="G20">
        <v>2</v>
      </c>
      <c r="H20" t="s">
        <v>18</v>
      </c>
      <c r="I20">
        <v>2</v>
      </c>
      <c r="J20">
        <v>0.4</v>
      </c>
      <c r="K20" t="s">
        <v>26</v>
      </c>
      <c r="M2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RDC-A6-B8</v>
      </c>
      <c r="N20" t="s">
        <v>10</v>
      </c>
      <c r="O20">
        <v>6</v>
      </c>
      <c r="P20" t="s">
        <v>15</v>
      </c>
      <c r="Q20">
        <v>8</v>
      </c>
      <c r="R20" t="s">
        <v>26</v>
      </c>
      <c r="S20">
        <v>0.23</v>
      </c>
      <c r="T20">
        <v>1.5</v>
      </c>
      <c r="U20" t="s">
        <v>27</v>
      </c>
    </row>
    <row r="21" spans="5:21" x14ac:dyDescent="0.25">
      <c r="E21" t="s">
        <v>124</v>
      </c>
      <c r="F21" t="s">
        <v>18</v>
      </c>
      <c r="G21">
        <v>2</v>
      </c>
      <c r="H21" t="s">
        <v>19</v>
      </c>
      <c r="I21">
        <v>2</v>
      </c>
      <c r="J21">
        <v>0.4</v>
      </c>
      <c r="K21" t="s">
        <v>26</v>
      </c>
      <c r="M2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RDC-B6-C8</v>
      </c>
      <c r="N21" t="s">
        <v>15</v>
      </c>
      <c r="O21">
        <v>6</v>
      </c>
      <c r="P21" t="s">
        <v>17</v>
      </c>
      <c r="Q21">
        <v>8</v>
      </c>
      <c r="R21" t="s">
        <v>26</v>
      </c>
      <c r="S21">
        <v>0.23</v>
      </c>
      <c r="T21">
        <v>1.5</v>
      </c>
      <c r="U21" t="s">
        <v>27</v>
      </c>
    </row>
    <row r="22" spans="5:21" x14ac:dyDescent="0.25">
      <c r="E22" t="s">
        <v>125</v>
      </c>
      <c r="F22" t="s">
        <v>19</v>
      </c>
      <c r="G22">
        <v>2</v>
      </c>
      <c r="H22" t="s">
        <v>20</v>
      </c>
      <c r="I22">
        <v>2</v>
      </c>
      <c r="J22">
        <v>0.4</v>
      </c>
      <c r="K22" t="s">
        <v>26</v>
      </c>
      <c r="M2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RDC-C6-D8</v>
      </c>
      <c r="N22" t="s">
        <v>17</v>
      </c>
      <c r="O22">
        <v>6</v>
      </c>
      <c r="P22" t="s">
        <v>18</v>
      </c>
      <c r="Q22">
        <v>8</v>
      </c>
      <c r="R22" t="s">
        <v>26</v>
      </c>
      <c r="S22">
        <v>0.23</v>
      </c>
      <c r="T22">
        <v>1.5</v>
      </c>
      <c r="U22" t="s">
        <v>27</v>
      </c>
    </row>
    <row r="23" spans="5:21" x14ac:dyDescent="0.25">
      <c r="E23" t="s">
        <v>126</v>
      </c>
      <c r="F23" t="s">
        <v>20</v>
      </c>
      <c r="G23">
        <v>2</v>
      </c>
      <c r="H23" t="s">
        <v>21</v>
      </c>
      <c r="I23">
        <v>2</v>
      </c>
      <c r="J23">
        <v>0.4</v>
      </c>
      <c r="K23" t="s">
        <v>26</v>
      </c>
      <c r="M2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RDC-A8-B9</v>
      </c>
      <c r="N23" t="s">
        <v>10</v>
      </c>
      <c r="O23">
        <v>8</v>
      </c>
      <c r="P23" t="s">
        <v>15</v>
      </c>
      <c r="Q23">
        <v>9</v>
      </c>
      <c r="R23" t="s">
        <v>26</v>
      </c>
      <c r="S23">
        <v>0.23</v>
      </c>
      <c r="T23">
        <v>1.5</v>
      </c>
      <c r="U23" t="s">
        <v>27</v>
      </c>
    </row>
    <row r="24" spans="5:21" x14ac:dyDescent="0.25">
      <c r="E24" t="s">
        <v>127</v>
      </c>
      <c r="F24" t="s">
        <v>21</v>
      </c>
      <c r="G24">
        <v>2</v>
      </c>
      <c r="H24" t="s">
        <v>22</v>
      </c>
      <c r="I24">
        <v>2</v>
      </c>
      <c r="J24">
        <v>0.4</v>
      </c>
      <c r="K24" t="s">
        <v>26</v>
      </c>
      <c r="M2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RDC-B8-C9</v>
      </c>
      <c r="N24" t="s">
        <v>15</v>
      </c>
      <c r="O24">
        <v>8</v>
      </c>
      <c r="P24" t="s">
        <v>17</v>
      </c>
      <c r="Q24">
        <v>9</v>
      </c>
      <c r="R24" t="s">
        <v>26</v>
      </c>
      <c r="S24">
        <v>0.23</v>
      </c>
      <c r="T24">
        <v>1.5</v>
      </c>
      <c r="U24" t="s">
        <v>27</v>
      </c>
    </row>
    <row r="25" spans="5:21" x14ac:dyDescent="0.25">
      <c r="E25" t="s">
        <v>128</v>
      </c>
      <c r="F25" t="s">
        <v>15</v>
      </c>
      <c r="G25">
        <v>8</v>
      </c>
      <c r="H25" t="s">
        <v>17</v>
      </c>
      <c r="I25">
        <v>8</v>
      </c>
      <c r="J25">
        <v>0.4</v>
      </c>
      <c r="K25" t="s">
        <v>26</v>
      </c>
      <c r="M2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RDC-C8-D9</v>
      </c>
      <c r="N25" t="s">
        <v>17</v>
      </c>
      <c r="O25">
        <v>8</v>
      </c>
      <c r="P25" t="s">
        <v>18</v>
      </c>
      <c r="Q25">
        <v>9</v>
      </c>
      <c r="R25" t="s">
        <v>26</v>
      </c>
      <c r="S25">
        <v>0.23</v>
      </c>
      <c r="T25">
        <v>1.5</v>
      </c>
      <c r="U25" t="s">
        <v>27</v>
      </c>
    </row>
    <row r="26" spans="5:21" x14ac:dyDescent="0.25">
      <c r="E26" t="s">
        <v>129</v>
      </c>
      <c r="F26" t="s">
        <v>17</v>
      </c>
      <c r="G26">
        <v>8</v>
      </c>
      <c r="H26" t="s">
        <v>18</v>
      </c>
      <c r="I26">
        <v>8</v>
      </c>
      <c r="J26">
        <v>0.4</v>
      </c>
      <c r="K26" t="s">
        <v>26</v>
      </c>
      <c r="M2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RDC-D1-E2</v>
      </c>
      <c r="N26" t="s">
        <v>18</v>
      </c>
      <c r="O26">
        <v>1</v>
      </c>
      <c r="P26" t="s">
        <v>19</v>
      </c>
      <c r="Q26">
        <v>2</v>
      </c>
      <c r="R26" t="s">
        <v>26</v>
      </c>
      <c r="S26">
        <v>0.23</v>
      </c>
      <c r="T26">
        <v>1.5</v>
      </c>
      <c r="U26" t="s">
        <v>28</v>
      </c>
    </row>
    <row r="27" spans="5:21" x14ac:dyDescent="0.25">
      <c r="E27" t="s">
        <v>130</v>
      </c>
      <c r="F27" t="s">
        <v>18</v>
      </c>
      <c r="G27">
        <v>8</v>
      </c>
      <c r="H27" t="s">
        <v>19</v>
      </c>
      <c r="I27">
        <v>8</v>
      </c>
      <c r="J27">
        <v>0.4</v>
      </c>
      <c r="K27" t="s">
        <v>26</v>
      </c>
      <c r="M2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RDC-D2-E3</v>
      </c>
      <c r="N27" t="s">
        <v>18</v>
      </c>
      <c r="O27">
        <v>2</v>
      </c>
      <c r="P27" t="s">
        <v>19</v>
      </c>
      <c r="Q27">
        <v>3</v>
      </c>
      <c r="R27" t="s">
        <v>26</v>
      </c>
      <c r="S27">
        <v>0.23</v>
      </c>
      <c r="T27">
        <v>1.5</v>
      </c>
      <c r="U27" t="s">
        <v>28</v>
      </c>
    </row>
    <row r="28" spans="5:21" x14ac:dyDescent="0.25">
      <c r="E28" t="s">
        <v>131</v>
      </c>
      <c r="F28" t="s">
        <v>19</v>
      </c>
      <c r="G28">
        <v>8</v>
      </c>
      <c r="H28" t="s">
        <v>20</v>
      </c>
      <c r="I28">
        <v>8</v>
      </c>
      <c r="J28">
        <v>0.4</v>
      </c>
      <c r="K28" t="s">
        <v>26</v>
      </c>
      <c r="M2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RDC-D3-E4</v>
      </c>
      <c r="N28" t="s">
        <v>18</v>
      </c>
      <c r="O28">
        <v>3</v>
      </c>
      <c r="P28" t="s">
        <v>19</v>
      </c>
      <c r="Q28">
        <v>4</v>
      </c>
      <c r="R28" t="s">
        <v>26</v>
      </c>
      <c r="S28">
        <v>0.23</v>
      </c>
      <c r="T28">
        <v>1.5</v>
      </c>
      <c r="U28" t="s">
        <v>28</v>
      </c>
    </row>
    <row r="29" spans="5:21" x14ac:dyDescent="0.25">
      <c r="E29" t="s">
        <v>132</v>
      </c>
      <c r="F29" t="s">
        <v>20</v>
      </c>
      <c r="G29">
        <v>8</v>
      </c>
      <c r="H29" t="s">
        <v>21</v>
      </c>
      <c r="I29">
        <v>8</v>
      </c>
      <c r="J29">
        <v>0.4</v>
      </c>
      <c r="K29" t="s">
        <v>26</v>
      </c>
      <c r="M2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RDC-D4-E5</v>
      </c>
      <c r="N29" t="s">
        <v>18</v>
      </c>
      <c r="O29">
        <v>4</v>
      </c>
      <c r="P29" t="s">
        <v>19</v>
      </c>
      <c r="Q29">
        <v>5</v>
      </c>
      <c r="R29" t="s">
        <v>26</v>
      </c>
      <c r="S29">
        <v>0.23</v>
      </c>
      <c r="T29">
        <v>1.5</v>
      </c>
      <c r="U29" t="s">
        <v>28</v>
      </c>
    </row>
    <row r="30" spans="5:21" x14ac:dyDescent="0.25">
      <c r="E30" t="s">
        <v>133</v>
      </c>
      <c r="F30" t="s">
        <v>21</v>
      </c>
      <c r="G30">
        <v>8</v>
      </c>
      <c r="H30" t="s">
        <v>22</v>
      </c>
      <c r="I30">
        <v>8</v>
      </c>
      <c r="J30">
        <v>0.4</v>
      </c>
      <c r="K30" t="s">
        <v>26</v>
      </c>
      <c r="M3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RDC-D5-E6</v>
      </c>
      <c r="N30" t="s">
        <v>18</v>
      </c>
      <c r="O30">
        <v>5</v>
      </c>
      <c r="P30" t="s">
        <v>19</v>
      </c>
      <c r="Q30">
        <v>6</v>
      </c>
      <c r="R30" t="s">
        <v>26</v>
      </c>
      <c r="S30">
        <v>0.23</v>
      </c>
      <c r="T30">
        <v>1.5</v>
      </c>
      <c r="U30" t="s">
        <v>28</v>
      </c>
    </row>
    <row r="31" spans="5:21" x14ac:dyDescent="0.25">
      <c r="E31" t="s">
        <v>134</v>
      </c>
      <c r="F31" t="s">
        <v>10</v>
      </c>
      <c r="G31">
        <v>1</v>
      </c>
      <c r="H31" t="s">
        <v>10</v>
      </c>
      <c r="I31">
        <v>2</v>
      </c>
      <c r="J31">
        <v>0.4</v>
      </c>
      <c r="K31" t="s">
        <v>26</v>
      </c>
      <c r="M3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RDC-D6-E8</v>
      </c>
      <c r="N31" t="s">
        <v>18</v>
      </c>
      <c r="O31">
        <v>6</v>
      </c>
      <c r="P31" t="s">
        <v>19</v>
      </c>
      <c r="Q31">
        <v>8</v>
      </c>
      <c r="R31" t="s">
        <v>26</v>
      </c>
      <c r="S31">
        <v>0.23</v>
      </c>
      <c r="T31">
        <v>1.5</v>
      </c>
      <c r="U31" t="s">
        <v>28</v>
      </c>
    </row>
    <row r="32" spans="5:21" x14ac:dyDescent="0.25">
      <c r="E32" t="s">
        <v>135</v>
      </c>
      <c r="F32" t="s">
        <v>10</v>
      </c>
      <c r="G32">
        <v>2</v>
      </c>
      <c r="H32" t="s">
        <v>10</v>
      </c>
      <c r="I32">
        <v>3</v>
      </c>
      <c r="J32">
        <v>0.4</v>
      </c>
      <c r="K32" t="s">
        <v>26</v>
      </c>
      <c r="M3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RDC-D8-E9</v>
      </c>
      <c r="N32" t="s">
        <v>18</v>
      </c>
      <c r="O32">
        <v>8</v>
      </c>
      <c r="P32" t="s">
        <v>19</v>
      </c>
      <c r="Q32">
        <v>9</v>
      </c>
      <c r="R32" t="s">
        <v>26</v>
      </c>
      <c r="S32">
        <v>0.23</v>
      </c>
      <c r="T32">
        <v>1.5</v>
      </c>
      <c r="U32" t="s">
        <v>28</v>
      </c>
    </row>
    <row r="33" spans="5:21" x14ac:dyDescent="0.25">
      <c r="E33" t="s">
        <v>136</v>
      </c>
      <c r="F33" t="s">
        <v>10</v>
      </c>
      <c r="G33">
        <v>3</v>
      </c>
      <c r="H33" t="s">
        <v>10</v>
      </c>
      <c r="I33">
        <v>4</v>
      </c>
      <c r="J33">
        <v>0.4</v>
      </c>
      <c r="K33" t="s">
        <v>26</v>
      </c>
      <c r="M3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RDC-E1-F9</v>
      </c>
      <c r="N33" t="s">
        <v>19</v>
      </c>
      <c r="O33">
        <v>1</v>
      </c>
      <c r="P33" t="s">
        <v>20</v>
      </c>
      <c r="Q33">
        <v>9</v>
      </c>
      <c r="R33" t="s">
        <v>26</v>
      </c>
      <c r="S33">
        <v>0.2</v>
      </c>
      <c r="T33">
        <v>3.5</v>
      </c>
      <c r="U33" t="s">
        <v>29</v>
      </c>
    </row>
    <row r="34" spans="5:21" x14ac:dyDescent="0.25">
      <c r="E34" t="s">
        <v>137</v>
      </c>
      <c r="F34" t="s">
        <v>10</v>
      </c>
      <c r="G34">
        <v>4</v>
      </c>
      <c r="H34" t="s">
        <v>10</v>
      </c>
      <c r="I34">
        <v>5</v>
      </c>
      <c r="J34">
        <v>0.4</v>
      </c>
      <c r="K34" t="s">
        <v>26</v>
      </c>
      <c r="M3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RDC-F1-G9</v>
      </c>
      <c r="N34" t="s">
        <v>20</v>
      </c>
      <c r="O34">
        <v>1</v>
      </c>
      <c r="P34" t="s">
        <v>21</v>
      </c>
      <c r="Q34">
        <v>9</v>
      </c>
      <c r="R34" t="s">
        <v>26</v>
      </c>
      <c r="S34">
        <v>0.2</v>
      </c>
      <c r="T34">
        <v>3.5</v>
      </c>
      <c r="U34" t="s">
        <v>29</v>
      </c>
    </row>
    <row r="35" spans="5:21" x14ac:dyDescent="0.25">
      <c r="E35" t="s">
        <v>138</v>
      </c>
      <c r="F35" t="s">
        <v>10</v>
      </c>
      <c r="G35">
        <v>5</v>
      </c>
      <c r="H35" t="s">
        <v>10</v>
      </c>
      <c r="I35">
        <v>6</v>
      </c>
      <c r="J35">
        <v>0.4</v>
      </c>
      <c r="K35" t="s">
        <v>26</v>
      </c>
      <c r="M3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RDC-E2-F3</v>
      </c>
      <c r="N35" t="s">
        <v>19</v>
      </c>
      <c r="O35">
        <v>2</v>
      </c>
      <c r="P35" t="s">
        <v>20</v>
      </c>
      <c r="Q35">
        <v>3</v>
      </c>
      <c r="R35" t="s">
        <v>26</v>
      </c>
      <c r="S35">
        <v>0.2</v>
      </c>
      <c r="T35">
        <v>3.5</v>
      </c>
      <c r="U35" t="s">
        <v>29</v>
      </c>
    </row>
    <row r="36" spans="5:21" x14ac:dyDescent="0.25">
      <c r="E36" t="s">
        <v>139</v>
      </c>
      <c r="F36" t="s">
        <v>10</v>
      </c>
      <c r="G36">
        <v>6</v>
      </c>
      <c r="H36" t="s">
        <v>10</v>
      </c>
      <c r="I36">
        <v>8</v>
      </c>
      <c r="J36">
        <v>0.4</v>
      </c>
      <c r="K36" t="s">
        <v>26</v>
      </c>
      <c r="M3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RDC-F2-G3</v>
      </c>
      <c r="N36" t="s">
        <v>20</v>
      </c>
      <c r="O36">
        <v>2</v>
      </c>
      <c r="P36" t="s">
        <v>21</v>
      </c>
      <c r="Q36">
        <v>3</v>
      </c>
      <c r="R36" t="s">
        <v>26</v>
      </c>
      <c r="S36">
        <v>0.2</v>
      </c>
      <c r="T36">
        <v>3.5</v>
      </c>
      <c r="U36" t="s">
        <v>29</v>
      </c>
    </row>
    <row r="37" spans="5:21" x14ac:dyDescent="0.25">
      <c r="E37" t="s">
        <v>140</v>
      </c>
      <c r="F37" t="s">
        <v>10</v>
      </c>
      <c r="G37">
        <v>8</v>
      </c>
      <c r="H37" t="s">
        <v>10</v>
      </c>
      <c r="I37">
        <v>9</v>
      </c>
      <c r="J37">
        <v>0.4</v>
      </c>
      <c r="K37" t="s">
        <v>26</v>
      </c>
      <c r="M3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RDC-E1-F3</v>
      </c>
      <c r="N37" t="s">
        <v>19</v>
      </c>
      <c r="O37">
        <v>1</v>
      </c>
      <c r="P37" t="s">
        <v>20</v>
      </c>
      <c r="Q37">
        <v>3</v>
      </c>
      <c r="R37" t="s">
        <v>26</v>
      </c>
      <c r="S37">
        <v>0.23</v>
      </c>
      <c r="T37">
        <v>1.5</v>
      </c>
      <c r="U37" t="s">
        <v>27</v>
      </c>
    </row>
    <row r="38" spans="5:21" x14ac:dyDescent="0.25">
      <c r="E38" t="s">
        <v>141</v>
      </c>
      <c r="F38" t="s">
        <v>15</v>
      </c>
      <c r="G38">
        <v>2</v>
      </c>
      <c r="H38" t="s">
        <v>15</v>
      </c>
      <c r="I38">
        <v>3</v>
      </c>
      <c r="J38">
        <v>0.4</v>
      </c>
      <c r="K38" t="s">
        <v>26</v>
      </c>
      <c r="M3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RDC-F1-G3</v>
      </c>
      <c r="N38" t="s">
        <v>20</v>
      </c>
      <c r="O38">
        <v>1</v>
      </c>
      <c r="P38" t="s">
        <v>21</v>
      </c>
      <c r="Q38">
        <v>3</v>
      </c>
      <c r="R38" t="s">
        <v>26</v>
      </c>
      <c r="S38">
        <v>0.23</v>
      </c>
      <c r="T38">
        <v>1.5</v>
      </c>
      <c r="U38" t="s">
        <v>27</v>
      </c>
    </row>
    <row r="39" spans="5:21" x14ac:dyDescent="0.25">
      <c r="E39" t="s">
        <v>142</v>
      </c>
      <c r="F39" t="s">
        <v>15</v>
      </c>
      <c r="G39">
        <v>3</v>
      </c>
      <c r="H39" t="s">
        <v>15</v>
      </c>
      <c r="I39">
        <v>4</v>
      </c>
      <c r="J39">
        <v>0.4</v>
      </c>
      <c r="K39" t="s">
        <v>26</v>
      </c>
      <c r="M3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RDC-G1-H3</v>
      </c>
      <c r="N39" t="s">
        <v>21</v>
      </c>
      <c r="O39">
        <v>1</v>
      </c>
      <c r="P39" t="s">
        <v>22</v>
      </c>
      <c r="Q39">
        <v>3</v>
      </c>
      <c r="R39" t="s">
        <v>26</v>
      </c>
      <c r="S39">
        <v>0.23</v>
      </c>
      <c r="T39">
        <v>1.5</v>
      </c>
      <c r="U39" t="s">
        <v>27</v>
      </c>
    </row>
    <row r="40" spans="5:21" x14ac:dyDescent="0.25">
      <c r="E40" t="s">
        <v>143</v>
      </c>
      <c r="F40" t="s">
        <v>15</v>
      </c>
      <c r="G40">
        <v>4</v>
      </c>
      <c r="H40" t="s">
        <v>15</v>
      </c>
      <c r="I40">
        <v>5</v>
      </c>
      <c r="J40">
        <v>0.4</v>
      </c>
      <c r="K40" t="s">
        <v>26</v>
      </c>
      <c r="M4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RDC-G2-H3</v>
      </c>
      <c r="N40" t="s">
        <v>21</v>
      </c>
      <c r="O40">
        <v>2</v>
      </c>
      <c r="P40" t="s">
        <v>22</v>
      </c>
      <c r="Q40">
        <v>3</v>
      </c>
      <c r="R40" t="s">
        <v>26</v>
      </c>
      <c r="S40">
        <v>0.23</v>
      </c>
      <c r="T40">
        <v>1.5</v>
      </c>
      <c r="U40" t="s">
        <v>27</v>
      </c>
    </row>
    <row r="41" spans="5:21" x14ac:dyDescent="0.25">
      <c r="E41" t="s">
        <v>144</v>
      </c>
      <c r="F41" t="s">
        <v>15</v>
      </c>
      <c r="G41">
        <v>5</v>
      </c>
      <c r="H41" t="s">
        <v>15</v>
      </c>
      <c r="I41">
        <v>6</v>
      </c>
      <c r="J41">
        <v>0.4</v>
      </c>
      <c r="K41" t="s">
        <v>26</v>
      </c>
      <c r="M4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RDC-E1-F4</v>
      </c>
      <c r="N41" t="s">
        <v>19</v>
      </c>
      <c r="O41">
        <v>1</v>
      </c>
      <c r="P41" t="s">
        <v>20</v>
      </c>
      <c r="Q41">
        <v>4</v>
      </c>
      <c r="R41" t="s">
        <v>26</v>
      </c>
      <c r="S41">
        <v>0.23</v>
      </c>
      <c r="T41">
        <v>2.5</v>
      </c>
      <c r="U41" t="s">
        <v>30</v>
      </c>
    </row>
    <row r="42" spans="5:21" x14ac:dyDescent="0.25">
      <c r="E42" t="s">
        <v>145</v>
      </c>
      <c r="F42" t="s">
        <v>15</v>
      </c>
      <c r="G42">
        <v>6</v>
      </c>
      <c r="H42" t="s">
        <v>15</v>
      </c>
      <c r="I42">
        <v>8</v>
      </c>
      <c r="J42">
        <v>0.4</v>
      </c>
      <c r="K42" t="s">
        <v>26</v>
      </c>
      <c r="M4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RDC-F1-G4</v>
      </c>
      <c r="N42" t="s">
        <v>20</v>
      </c>
      <c r="O42">
        <v>1</v>
      </c>
      <c r="P42" t="s">
        <v>21</v>
      </c>
      <c r="Q42">
        <v>4</v>
      </c>
      <c r="R42" t="s">
        <v>26</v>
      </c>
      <c r="S42">
        <v>0.23</v>
      </c>
      <c r="T42">
        <v>2.5</v>
      </c>
      <c r="U42" t="s">
        <v>30</v>
      </c>
    </row>
    <row r="43" spans="5:21" x14ac:dyDescent="0.25">
      <c r="E43" t="s">
        <v>146</v>
      </c>
      <c r="F43" t="s">
        <v>15</v>
      </c>
      <c r="G43">
        <v>8</v>
      </c>
      <c r="H43" t="s">
        <v>15</v>
      </c>
      <c r="I43">
        <v>9</v>
      </c>
      <c r="J43">
        <v>0.4</v>
      </c>
      <c r="K43" t="s">
        <v>26</v>
      </c>
      <c r="M4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RDC-G1-H4</v>
      </c>
      <c r="N43" t="s">
        <v>21</v>
      </c>
      <c r="O43">
        <v>1</v>
      </c>
      <c r="P43" t="s">
        <v>22</v>
      </c>
      <c r="Q43">
        <v>4</v>
      </c>
      <c r="R43" t="s">
        <v>26</v>
      </c>
      <c r="S43">
        <v>0.23</v>
      </c>
      <c r="T43">
        <v>2.5</v>
      </c>
      <c r="U43" t="s">
        <v>30</v>
      </c>
    </row>
    <row r="44" spans="5:21" x14ac:dyDescent="0.25">
      <c r="E44" t="s">
        <v>147</v>
      </c>
      <c r="F44" t="s">
        <v>21</v>
      </c>
      <c r="G44">
        <v>2</v>
      </c>
      <c r="H44" t="s">
        <v>21</v>
      </c>
      <c r="I44">
        <v>3</v>
      </c>
      <c r="J44">
        <v>0.35</v>
      </c>
      <c r="K44" t="s">
        <v>26</v>
      </c>
      <c r="M4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RDC-H1-I4</v>
      </c>
      <c r="N44" t="s">
        <v>22</v>
      </c>
      <c r="O44">
        <v>1</v>
      </c>
      <c r="P44" t="s">
        <v>23</v>
      </c>
      <c r="Q44">
        <v>4</v>
      </c>
      <c r="R44" t="s">
        <v>26</v>
      </c>
      <c r="S44">
        <v>0.23</v>
      </c>
      <c r="T44">
        <v>2.5</v>
      </c>
      <c r="U44" t="s">
        <v>30</v>
      </c>
    </row>
    <row r="45" spans="5:21" x14ac:dyDescent="0.25">
      <c r="E45" t="s">
        <v>148</v>
      </c>
      <c r="F45" t="s">
        <v>21</v>
      </c>
      <c r="G45">
        <v>3</v>
      </c>
      <c r="H45" t="s">
        <v>21</v>
      </c>
      <c r="I45">
        <v>4</v>
      </c>
      <c r="J45">
        <v>0.35</v>
      </c>
      <c r="K45" t="s">
        <v>26</v>
      </c>
      <c r="M4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RDC-E2-F4</v>
      </c>
      <c r="N45" t="s">
        <v>19</v>
      </c>
      <c r="O45">
        <v>2</v>
      </c>
      <c r="P45" t="s">
        <v>20</v>
      </c>
      <c r="Q45">
        <v>4</v>
      </c>
      <c r="R45" t="s">
        <v>26</v>
      </c>
      <c r="S45">
        <v>0.23</v>
      </c>
      <c r="T45">
        <v>2.5</v>
      </c>
      <c r="U45" t="s">
        <v>30</v>
      </c>
    </row>
    <row r="46" spans="5:21" x14ac:dyDescent="0.25">
      <c r="E46" t="s">
        <v>149</v>
      </c>
      <c r="F46" t="s">
        <v>21</v>
      </c>
      <c r="G46">
        <v>4</v>
      </c>
      <c r="H46" t="s">
        <v>21</v>
      </c>
      <c r="I46">
        <v>5</v>
      </c>
      <c r="J46">
        <v>0.35</v>
      </c>
      <c r="K46" t="s">
        <v>26</v>
      </c>
      <c r="M4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RDC-F2-G4</v>
      </c>
      <c r="N46" t="s">
        <v>20</v>
      </c>
      <c r="O46">
        <v>2</v>
      </c>
      <c r="P46" t="s">
        <v>21</v>
      </c>
      <c r="Q46">
        <v>4</v>
      </c>
      <c r="R46" t="s">
        <v>26</v>
      </c>
      <c r="S46">
        <v>0.23</v>
      </c>
      <c r="T46">
        <v>2.5</v>
      </c>
      <c r="U46" t="s">
        <v>30</v>
      </c>
    </row>
    <row r="47" spans="5:21" x14ac:dyDescent="0.25">
      <c r="E47" t="s">
        <v>150</v>
      </c>
      <c r="F47" t="s">
        <v>19</v>
      </c>
      <c r="G47">
        <v>1</v>
      </c>
      <c r="H47" t="s">
        <v>19</v>
      </c>
      <c r="I47">
        <v>2</v>
      </c>
      <c r="J47">
        <v>0.35</v>
      </c>
      <c r="K47" t="s">
        <v>26</v>
      </c>
      <c r="M4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RDC-G2-H4</v>
      </c>
      <c r="N47" t="s">
        <v>21</v>
      </c>
      <c r="O47">
        <v>2</v>
      </c>
      <c r="P47" t="s">
        <v>22</v>
      </c>
      <c r="Q47">
        <v>4</v>
      </c>
      <c r="R47" t="s">
        <v>26</v>
      </c>
      <c r="S47">
        <v>0.23</v>
      </c>
      <c r="T47">
        <v>2.5</v>
      </c>
      <c r="U47" t="s">
        <v>30</v>
      </c>
    </row>
    <row r="48" spans="5:21" x14ac:dyDescent="0.25">
      <c r="E48" t="s">
        <v>151</v>
      </c>
      <c r="F48" t="s">
        <v>19</v>
      </c>
      <c r="G48">
        <v>2</v>
      </c>
      <c r="H48" t="s">
        <v>19</v>
      </c>
      <c r="I48">
        <v>3</v>
      </c>
      <c r="J48">
        <v>0.35</v>
      </c>
      <c r="K48" t="s">
        <v>26</v>
      </c>
      <c r="M4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RDC-H2-I4</v>
      </c>
      <c r="N48" t="s">
        <v>22</v>
      </c>
      <c r="O48">
        <v>2</v>
      </c>
      <c r="P48" t="s">
        <v>23</v>
      </c>
      <c r="Q48">
        <v>4</v>
      </c>
      <c r="R48" t="s">
        <v>26</v>
      </c>
      <c r="S48">
        <v>0.23</v>
      </c>
      <c r="T48">
        <v>2.5</v>
      </c>
      <c r="U48" t="s">
        <v>30</v>
      </c>
    </row>
    <row r="49" spans="5:21" x14ac:dyDescent="0.25">
      <c r="E49" t="s">
        <v>152</v>
      </c>
      <c r="F49" t="s">
        <v>19</v>
      </c>
      <c r="G49">
        <v>3</v>
      </c>
      <c r="H49" t="s">
        <v>19</v>
      </c>
      <c r="I49">
        <v>4</v>
      </c>
      <c r="J49">
        <v>0.35</v>
      </c>
      <c r="K49" t="s">
        <v>26</v>
      </c>
      <c r="M4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RDC-E3-F4</v>
      </c>
      <c r="N49" t="s">
        <v>19</v>
      </c>
      <c r="O49">
        <v>3</v>
      </c>
      <c r="P49" t="s">
        <v>20</v>
      </c>
      <c r="Q49">
        <v>4</v>
      </c>
      <c r="R49" t="s">
        <v>26</v>
      </c>
      <c r="S49">
        <v>0.23</v>
      </c>
      <c r="T49">
        <v>2.5</v>
      </c>
      <c r="U49" t="s">
        <v>30</v>
      </c>
    </row>
    <row r="50" spans="5:21" x14ac:dyDescent="0.25">
      <c r="E50" t="s">
        <v>153</v>
      </c>
      <c r="F50" t="s">
        <v>19</v>
      </c>
      <c r="G50">
        <v>4</v>
      </c>
      <c r="H50" t="s">
        <v>19</v>
      </c>
      <c r="I50">
        <v>5</v>
      </c>
      <c r="J50">
        <v>0.35</v>
      </c>
      <c r="K50" t="s">
        <v>26</v>
      </c>
      <c r="M5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RDC-F3-G4</v>
      </c>
      <c r="N50" t="s">
        <v>20</v>
      </c>
      <c r="O50">
        <v>3</v>
      </c>
      <c r="P50" t="s">
        <v>21</v>
      </c>
      <c r="Q50">
        <v>4</v>
      </c>
      <c r="R50" t="s">
        <v>26</v>
      </c>
      <c r="S50">
        <v>0.23</v>
      </c>
      <c r="T50">
        <v>2.5</v>
      </c>
      <c r="U50" t="s">
        <v>30</v>
      </c>
    </row>
    <row r="51" spans="5:21" x14ac:dyDescent="0.25">
      <c r="E51" t="s">
        <v>154</v>
      </c>
      <c r="F51" t="s">
        <v>19</v>
      </c>
      <c r="G51">
        <v>5</v>
      </c>
      <c r="H51" t="s">
        <v>19</v>
      </c>
      <c r="I51">
        <v>6</v>
      </c>
      <c r="J51">
        <v>0.35</v>
      </c>
      <c r="K51" t="s">
        <v>26</v>
      </c>
      <c r="M5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RDC-G3-H4</v>
      </c>
      <c r="N51" t="s">
        <v>21</v>
      </c>
      <c r="O51">
        <v>3</v>
      </c>
      <c r="P51" t="s">
        <v>22</v>
      </c>
      <c r="Q51">
        <v>4</v>
      </c>
      <c r="R51" t="s">
        <v>26</v>
      </c>
      <c r="S51">
        <v>0.23</v>
      </c>
      <c r="T51">
        <v>2.5</v>
      </c>
      <c r="U51" t="s">
        <v>30</v>
      </c>
    </row>
    <row r="52" spans="5:21" x14ac:dyDescent="0.25">
      <c r="E52" t="s">
        <v>155</v>
      </c>
      <c r="F52" t="s">
        <v>22</v>
      </c>
      <c r="G52">
        <v>6</v>
      </c>
      <c r="H52" t="s">
        <v>22</v>
      </c>
      <c r="I52">
        <v>8</v>
      </c>
      <c r="J52">
        <v>0.4</v>
      </c>
      <c r="K52" t="s">
        <v>26</v>
      </c>
      <c r="M5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RDC-H3-I4</v>
      </c>
      <c r="N52" t="s">
        <v>22</v>
      </c>
      <c r="O52">
        <v>3</v>
      </c>
      <c r="P52" t="s">
        <v>23</v>
      </c>
      <c r="Q52">
        <v>4</v>
      </c>
      <c r="R52" t="s">
        <v>26</v>
      </c>
      <c r="S52">
        <v>0.23</v>
      </c>
      <c r="T52">
        <v>2.5</v>
      </c>
      <c r="U52" t="s">
        <v>30</v>
      </c>
    </row>
    <row r="53" spans="5:21" x14ac:dyDescent="0.25">
      <c r="E53" t="s">
        <v>156</v>
      </c>
      <c r="F53" t="s">
        <v>22</v>
      </c>
      <c r="G53">
        <v>8</v>
      </c>
      <c r="H53" t="s">
        <v>22</v>
      </c>
      <c r="I53">
        <v>9</v>
      </c>
      <c r="J53">
        <v>0.4</v>
      </c>
      <c r="K53" t="s">
        <v>26</v>
      </c>
      <c r="M5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RDC-E4-F5</v>
      </c>
      <c r="N53" t="s">
        <v>19</v>
      </c>
      <c r="O53">
        <v>4</v>
      </c>
      <c r="P53" t="s">
        <v>20</v>
      </c>
      <c r="Q53">
        <v>5</v>
      </c>
      <c r="R53" t="s">
        <v>26</v>
      </c>
      <c r="S53">
        <v>0.23</v>
      </c>
      <c r="T53">
        <v>2.5</v>
      </c>
      <c r="U53" t="s">
        <v>30</v>
      </c>
    </row>
    <row r="54" spans="5:21" x14ac:dyDescent="0.25">
      <c r="E54" t="s">
        <v>157</v>
      </c>
      <c r="F54" t="s">
        <v>22</v>
      </c>
      <c r="G54">
        <v>3</v>
      </c>
      <c r="H54" t="s">
        <v>22</v>
      </c>
      <c r="I54">
        <v>4</v>
      </c>
      <c r="J54">
        <v>0.5</v>
      </c>
      <c r="K54" t="s">
        <v>26</v>
      </c>
      <c r="M5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RDC-F4-G5</v>
      </c>
      <c r="N54" t="s">
        <v>20</v>
      </c>
      <c r="O54">
        <v>4</v>
      </c>
      <c r="P54" t="s">
        <v>21</v>
      </c>
      <c r="Q54">
        <v>5</v>
      </c>
      <c r="R54" t="s">
        <v>26</v>
      </c>
      <c r="S54">
        <v>0.23</v>
      </c>
      <c r="T54">
        <v>2.5</v>
      </c>
      <c r="U54" t="s">
        <v>30</v>
      </c>
    </row>
    <row r="55" spans="5:21" x14ac:dyDescent="0.25">
      <c r="E55" t="s">
        <v>158</v>
      </c>
      <c r="F55" t="s">
        <v>22</v>
      </c>
      <c r="G55">
        <v>4</v>
      </c>
      <c r="H55" t="s">
        <v>22</v>
      </c>
      <c r="I55">
        <v>5</v>
      </c>
      <c r="J55">
        <v>0.5</v>
      </c>
      <c r="K55" t="s">
        <v>26</v>
      </c>
      <c r="M5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RDC-G4-H5</v>
      </c>
      <c r="N55" t="s">
        <v>21</v>
      </c>
      <c r="O55">
        <v>4</v>
      </c>
      <c r="P55" t="s">
        <v>22</v>
      </c>
      <c r="Q55">
        <v>5</v>
      </c>
      <c r="R55" t="s">
        <v>26</v>
      </c>
      <c r="S55">
        <v>0.23</v>
      </c>
      <c r="T55">
        <v>2.5</v>
      </c>
      <c r="U55" t="s">
        <v>30</v>
      </c>
    </row>
    <row r="56" spans="5:21" x14ac:dyDescent="0.25">
      <c r="E56" t="s">
        <v>159</v>
      </c>
      <c r="F56" t="s">
        <v>23</v>
      </c>
      <c r="G56">
        <v>4</v>
      </c>
      <c r="H56" t="s">
        <v>23</v>
      </c>
      <c r="I56">
        <v>5</v>
      </c>
      <c r="J56">
        <v>0.2</v>
      </c>
      <c r="K56" t="s">
        <v>26</v>
      </c>
      <c r="M5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RDC-H4-I5</v>
      </c>
      <c r="N56" t="s">
        <v>22</v>
      </c>
      <c r="O56">
        <v>4</v>
      </c>
      <c r="P56" t="s">
        <v>23</v>
      </c>
      <c r="Q56">
        <v>5</v>
      </c>
      <c r="R56" t="s">
        <v>26</v>
      </c>
      <c r="S56">
        <v>0.23</v>
      </c>
      <c r="T56">
        <v>2.5</v>
      </c>
      <c r="U56" t="s">
        <v>30</v>
      </c>
    </row>
    <row r="57" spans="5:21" x14ac:dyDescent="0.25">
      <c r="E57" t="s">
        <v>160</v>
      </c>
      <c r="F57" t="s">
        <v>23</v>
      </c>
      <c r="G57">
        <v>5</v>
      </c>
      <c r="H57" t="s">
        <v>23</v>
      </c>
      <c r="I57">
        <v>6</v>
      </c>
      <c r="J57">
        <v>0.2</v>
      </c>
      <c r="K57" t="s">
        <v>26</v>
      </c>
      <c r="M5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RDC-E5-F6</v>
      </c>
      <c r="N57" t="s">
        <v>19</v>
      </c>
      <c r="O57">
        <v>5</v>
      </c>
      <c r="P57" t="s">
        <v>20</v>
      </c>
      <c r="Q57">
        <v>6</v>
      </c>
      <c r="R57" t="s">
        <v>26</v>
      </c>
      <c r="S57">
        <v>0.23</v>
      </c>
      <c r="T57">
        <v>2.5</v>
      </c>
      <c r="U57" t="s">
        <v>30</v>
      </c>
    </row>
    <row r="58" spans="5:21" x14ac:dyDescent="0.25">
      <c r="E58" t="s">
        <v>161</v>
      </c>
      <c r="F58" t="s">
        <v>23</v>
      </c>
      <c r="G58">
        <v>6</v>
      </c>
      <c r="H58" t="s">
        <v>23</v>
      </c>
      <c r="I58">
        <v>8</v>
      </c>
      <c r="J58">
        <v>0.2</v>
      </c>
      <c r="K58" t="s">
        <v>26</v>
      </c>
      <c r="M5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RDC-F5-G6</v>
      </c>
      <c r="N58" t="s">
        <v>20</v>
      </c>
      <c r="O58">
        <v>5</v>
      </c>
      <c r="P58" t="s">
        <v>21</v>
      </c>
      <c r="Q58">
        <v>6</v>
      </c>
      <c r="R58" t="s">
        <v>26</v>
      </c>
      <c r="S58">
        <v>0.23</v>
      </c>
      <c r="T58">
        <v>2.5</v>
      </c>
      <c r="U58" t="s">
        <v>30</v>
      </c>
    </row>
    <row r="59" spans="5:21" x14ac:dyDescent="0.25">
      <c r="E59" t="s">
        <v>162</v>
      </c>
      <c r="F59" t="s">
        <v>21</v>
      </c>
      <c r="G59">
        <v>4</v>
      </c>
      <c r="H59" t="s">
        <v>22</v>
      </c>
      <c r="I59">
        <v>4</v>
      </c>
      <c r="J59">
        <v>0.2</v>
      </c>
      <c r="K59" t="s">
        <v>26</v>
      </c>
      <c r="M5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RDC-G5-H6</v>
      </c>
      <c r="N59" t="s">
        <v>21</v>
      </c>
      <c r="O59">
        <v>5</v>
      </c>
      <c r="P59" t="s">
        <v>22</v>
      </c>
      <c r="Q59">
        <v>6</v>
      </c>
      <c r="R59" t="s">
        <v>26</v>
      </c>
      <c r="S59">
        <v>0.23</v>
      </c>
      <c r="T59">
        <v>2.5</v>
      </c>
      <c r="U59" t="s">
        <v>30</v>
      </c>
    </row>
    <row r="60" spans="5:21" x14ac:dyDescent="0.25">
      <c r="E60" t="s">
        <v>163</v>
      </c>
      <c r="F60" t="s">
        <v>22</v>
      </c>
      <c r="G60">
        <v>4</v>
      </c>
      <c r="H60" t="s">
        <v>23</v>
      </c>
      <c r="I60">
        <v>4</v>
      </c>
      <c r="J60">
        <v>0.2</v>
      </c>
      <c r="K60" t="s">
        <v>26</v>
      </c>
      <c r="M6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RDC-H5-I6</v>
      </c>
      <c r="N60" t="s">
        <v>22</v>
      </c>
      <c r="O60">
        <v>5</v>
      </c>
      <c r="P60" t="s">
        <v>23</v>
      </c>
      <c r="Q60">
        <v>6</v>
      </c>
      <c r="R60" t="s">
        <v>26</v>
      </c>
      <c r="S60">
        <v>0.23</v>
      </c>
      <c r="T60">
        <v>2.5</v>
      </c>
      <c r="U60" t="s">
        <v>30</v>
      </c>
    </row>
    <row r="61" spans="5:21" x14ac:dyDescent="0.25">
      <c r="E61" t="s">
        <v>164</v>
      </c>
      <c r="F61" t="s">
        <v>21</v>
      </c>
      <c r="G61">
        <v>6</v>
      </c>
      <c r="H61" t="s">
        <v>22</v>
      </c>
      <c r="I61">
        <v>6</v>
      </c>
      <c r="J61">
        <v>0.2</v>
      </c>
      <c r="K61" t="s">
        <v>26</v>
      </c>
      <c r="M6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RDC-E1-F6</v>
      </c>
      <c r="N61" t="s">
        <v>19</v>
      </c>
      <c r="O61">
        <v>1</v>
      </c>
      <c r="P61" t="s">
        <v>20</v>
      </c>
      <c r="Q61">
        <v>6</v>
      </c>
      <c r="R61" t="s">
        <v>26</v>
      </c>
      <c r="S61">
        <v>0.23</v>
      </c>
      <c r="T61">
        <v>1.5</v>
      </c>
      <c r="U61" t="s">
        <v>27</v>
      </c>
    </row>
    <row r="62" spans="5:21" x14ac:dyDescent="0.25">
      <c r="E62" t="s">
        <v>165</v>
      </c>
      <c r="F62" t="s">
        <v>22</v>
      </c>
      <c r="G62">
        <v>6</v>
      </c>
      <c r="H62" t="s">
        <v>23</v>
      </c>
      <c r="I62">
        <v>6</v>
      </c>
      <c r="J62">
        <v>0.2</v>
      </c>
      <c r="K62" t="s">
        <v>26</v>
      </c>
      <c r="M6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RDC-F1-G6</v>
      </c>
      <c r="N62" t="s">
        <v>20</v>
      </c>
      <c r="O62">
        <v>1</v>
      </c>
      <c r="P62" t="s">
        <v>21</v>
      </c>
      <c r="Q62">
        <v>6</v>
      </c>
      <c r="R62" t="s">
        <v>26</v>
      </c>
      <c r="S62">
        <v>0.23</v>
      </c>
      <c r="T62">
        <v>1.5</v>
      </c>
      <c r="U62" t="s">
        <v>27</v>
      </c>
    </row>
    <row r="63" spans="5:21" x14ac:dyDescent="0.25">
      <c r="E63" t="s">
        <v>166</v>
      </c>
      <c r="F63" t="s">
        <v>21</v>
      </c>
      <c r="G63">
        <v>6</v>
      </c>
      <c r="H63" t="s">
        <v>21</v>
      </c>
      <c r="I63">
        <v>8</v>
      </c>
      <c r="J63">
        <v>0.4</v>
      </c>
      <c r="K63" t="s">
        <v>26</v>
      </c>
      <c r="M6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RDC-G1-H6</v>
      </c>
      <c r="N63" t="s">
        <v>21</v>
      </c>
      <c r="O63">
        <v>1</v>
      </c>
      <c r="P63" t="s">
        <v>22</v>
      </c>
      <c r="Q63">
        <v>6</v>
      </c>
      <c r="R63" t="s">
        <v>26</v>
      </c>
      <c r="S63">
        <v>0.23</v>
      </c>
      <c r="T63">
        <v>1.5</v>
      </c>
      <c r="U63" t="s">
        <v>27</v>
      </c>
    </row>
    <row r="64" spans="5:21" x14ac:dyDescent="0.25">
      <c r="E64" t="s">
        <v>167</v>
      </c>
      <c r="F64" t="s">
        <v>21</v>
      </c>
      <c r="G64">
        <v>8</v>
      </c>
      <c r="H64" t="s">
        <v>21</v>
      </c>
      <c r="I64">
        <v>9</v>
      </c>
      <c r="J64">
        <v>0.4</v>
      </c>
      <c r="K64" t="s">
        <v>26</v>
      </c>
      <c r="M6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RDC-E2-F6</v>
      </c>
      <c r="N64" t="s">
        <v>19</v>
      </c>
      <c r="O64">
        <v>2</v>
      </c>
      <c r="P64" t="s">
        <v>20</v>
      </c>
      <c r="Q64">
        <v>6</v>
      </c>
      <c r="R64" t="s">
        <v>26</v>
      </c>
      <c r="S64">
        <v>0.23</v>
      </c>
      <c r="T64">
        <v>1.5</v>
      </c>
      <c r="U64" t="s">
        <v>27</v>
      </c>
    </row>
    <row r="65" spans="5:21" x14ac:dyDescent="0.25">
      <c r="E65" t="s">
        <v>168</v>
      </c>
      <c r="F65" t="s">
        <v>18</v>
      </c>
      <c r="G65">
        <v>4</v>
      </c>
      <c r="H65" t="s">
        <v>18</v>
      </c>
      <c r="I65">
        <v>5</v>
      </c>
      <c r="J65">
        <v>0.4</v>
      </c>
      <c r="K65" t="s">
        <v>26</v>
      </c>
      <c r="M6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RDC-F2-G6</v>
      </c>
      <c r="N65" t="s">
        <v>20</v>
      </c>
      <c r="O65">
        <v>2</v>
      </c>
      <c r="P65" t="s">
        <v>21</v>
      </c>
      <c r="Q65">
        <v>6</v>
      </c>
      <c r="R65" t="s">
        <v>26</v>
      </c>
      <c r="S65">
        <v>0.23</v>
      </c>
      <c r="T65">
        <v>1.5</v>
      </c>
      <c r="U65" t="s">
        <v>27</v>
      </c>
    </row>
    <row r="66" spans="5:21" x14ac:dyDescent="0.25">
      <c r="E66" t="s">
        <v>169</v>
      </c>
      <c r="F66" t="s">
        <v>18</v>
      </c>
      <c r="G66">
        <v>5</v>
      </c>
      <c r="H66" t="s">
        <v>18</v>
      </c>
      <c r="I66">
        <v>6</v>
      </c>
      <c r="J66">
        <v>0.4</v>
      </c>
      <c r="K66" t="s">
        <v>26</v>
      </c>
      <c r="M6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RDC-G2-H6</v>
      </c>
      <c r="N66" t="s">
        <v>21</v>
      </c>
      <c r="O66">
        <v>2</v>
      </c>
      <c r="P66" t="s">
        <v>22</v>
      </c>
      <c r="Q66">
        <v>6</v>
      </c>
      <c r="R66" t="s">
        <v>26</v>
      </c>
      <c r="S66">
        <v>0.23</v>
      </c>
      <c r="T66">
        <v>1.5</v>
      </c>
      <c r="U66" t="s">
        <v>27</v>
      </c>
    </row>
    <row r="67" spans="5:21" x14ac:dyDescent="0.25">
      <c r="E67" t="s">
        <v>170</v>
      </c>
      <c r="F67" t="s">
        <v>18</v>
      </c>
      <c r="G67">
        <v>6</v>
      </c>
      <c r="H67" t="s">
        <v>18</v>
      </c>
      <c r="I67">
        <v>8</v>
      </c>
      <c r="J67">
        <v>0.4</v>
      </c>
      <c r="K67" t="s">
        <v>26</v>
      </c>
      <c r="M6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RDC-E3-F6</v>
      </c>
      <c r="N67" t="s">
        <v>19</v>
      </c>
      <c r="O67">
        <v>3</v>
      </c>
      <c r="P67" t="s">
        <v>20</v>
      </c>
      <c r="Q67">
        <v>6</v>
      </c>
      <c r="R67" t="s">
        <v>26</v>
      </c>
      <c r="S67">
        <v>0.23</v>
      </c>
      <c r="T67">
        <v>1.5</v>
      </c>
      <c r="U67" t="s">
        <v>27</v>
      </c>
    </row>
    <row r="68" spans="5:21" x14ac:dyDescent="0.25">
      <c r="E68" t="s">
        <v>171</v>
      </c>
      <c r="F68" t="s">
        <v>18</v>
      </c>
      <c r="G68">
        <v>8</v>
      </c>
      <c r="H68" t="s">
        <v>18</v>
      </c>
      <c r="I68">
        <v>9</v>
      </c>
      <c r="J68">
        <v>0.4</v>
      </c>
      <c r="K68" t="s">
        <v>26</v>
      </c>
      <c r="M6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RDC-F3-G6</v>
      </c>
      <c r="N68" t="s">
        <v>20</v>
      </c>
      <c r="O68">
        <v>3</v>
      </c>
      <c r="P68" t="s">
        <v>21</v>
      </c>
      <c r="Q68">
        <v>6</v>
      </c>
      <c r="R68" t="s">
        <v>26</v>
      </c>
      <c r="S68">
        <v>0.23</v>
      </c>
      <c r="T68">
        <v>1.5</v>
      </c>
      <c r="U68" t="s">
        <v>27</v>
      </c>
    </row>
    <row r="69" spans="5:21" x14ac:dyDescent="0.25">
      <c r="E69" s="5" t="s">
        <v>172</v>
      </c>
      <c r="F69" t="s">
        <v>10</v>
      </c>
      <c r="G69">
        <v>1</v>
      </c>
      <c r="H69" t="s">
        <v>15</v>
      </c>
      <c r="I69">
        <v>1</v>
      </c>
      <c r="J69">
        <v>0.35</v>
      </c>
      <c r="K69" t="s">
        <v>32</v>
      </c>
      <c r="M6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RDC-G3-H6</v>
      </c>
      <c r="N69" t="s">
        <v>21</v>
      </c>
      <c r="O69">
        <v>3</v>
      </c>
      <c r="P69" t="s">
        <v>22</v>
      </c>
      <c r="Q69">
        <v>6</v>
      </c>
      <c r="R69" t="s">
        <v>26</v>
      </c>
      <c r="S69">
        <v>0.23</v>
      </c>
      <c r="T69">
        <v>1.5</v>
      </c>
      <c r="U69" t="s">
        <v>27</v>
      </c>
    </row>
    <row r="70" spans="5:21" x14ac:dyDescent="0.25">
      <c r="E70" s="5" t="s">
        <v>173</v>
      </c>
      <c r="F70" t="s">
        <v>15</v>
      </c>
      <c r="G70">
        <v>1</v>
      </c>
      <c r="H70" t="s">
        <v>17</v>
      </c>
      <c r="I70">
        <v>1</v>
      </c>
      <c r="J70">
        <v>0.35</v>
      </c>
      <c r="K70" t="s">
        <v>32</v>
      </c>
      <c r="M7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RDC-E4-F6</v>
      </c>
      <c r="N70" t="s">
        <v>19</v>
      </c>
      <c r="O70">
        <v>4</v>
      </c>
      <c r="P70" t="s">
        <v>20</v>
      </c>
      <c r="Q70">
        <v>6</v>
      </c>
      <c r="R70" t="s">
        <v>26</v>
      </c>
      <c r="S70">
        <v>0.23</v>
      </c>
      <c r="T70">
        <v>1.5</v>
      </c>
      <c r="U70" t="s">
        <v>27</v>
      </c>
    </row>
    <row r="71" spans="5:21" x14ac:dyDescent="0.25">
      <c r="E71" s="5" t="s">
        <v>174</v>
      </c>
      <c r="F71" t="s">
        <v>17</v>
      </c>
      <c r="G71">
        <v>1</v>
      </c>
      <c r="H71" t="s">
        <v>18</v>
      </c>
      <c r="I71">
        <v>1</v>
      </c>
      <c r="J71">
        <v>0.35</v>
      </c>
      <c r="K71" t="s">
        <v>32</v>
      </c>
      <c r="M7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RDC-F4-G6</v>
      </c>
      <c r="N71" t="s">
        <v>20</v>
      </c>
      <c r="O71">
        <v>4</v>
      </c>
      <c r="P71" t="s">
        <v>21</v>
      </c>
      <c r="Q71">
        <v>6</v>
      </c>
      <c r="R71" t="s">
        <v>26</v>
      </c>
      <c r="S71">
        <v>0.23</v>
      </c>
      <c r="T71">
        <v>1.5</v>
      </c>
      <c r="U71" t="s">
        <v>27</v>
      </c>
    </row>
    <row r="72" spans="5:21" x14ac:dyDescent="0.25">
      <c r="E72" s="5" t="s">
        <v>175</v>
      </c>
      <c r="F72" t="s">
        <v>18</v>
      </c>
      <c r="G72">
        <v>1</v>
      </c>
      <c r="H72" t="s">
        <v>19</v>
      </c>
      <c r="I72">
        <v>1</v>
      </c>
      <c r="J72">
        <v>0.35</v>
      </c>
      <c r="K72" t="s">
        <v>32</v>
      </c>
      <c r="M7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RDC-G4-H6</v>
      </c>
      <c r="N72" t="s">
        <v>21</v>
      </c>
      <c r="O72">
        <v>4</v>
      </c>
      <c r="P72" t="s">
        <v>22</v>
      </c>
      <c r="Q72">
        <v>6</v>
      </c>
      <c r="R72" t="s">
        <v>26</v>
      </c>
      <c r="S72">
        <v>0.23</v>
      </c>
      <c r="T72">
        <v>1.5</v>
      </c>
      <c r="U72" t="s">
        <v>27</v>
      </c>
    </row>
    <row r="73" spans="5:21" x14ac:dyDescent="0.25">
      <c r="E73" s="5" t="s">
        <v>176</v>
      </c>
      <c r="F73" t="s">
        <v>19</v>
      </c>
      <c r="G73">
        <v>1</v>
      </c>
      <c r="H73" t="s">
        <v>20</v>
      </c>
      <c r="I73">
        <v>1</v>
      </c>
      <c r="J73">
        <v>0.35</v>
      </c>
      <c r="K73" t="s">
        <v>32</v>
      </c>
      <c r="M7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RDC-E6-F8</v>
      </c>
      <c r="N73" t="s">
        <v>19</v>
      </c>
      <c r="O73">
        <v>6</v>
      </c>
      <c r="P73" t="s">
        <v>20</v>
      </c>
      <c r="Q73">
        <v>8</v>
      </c>
      <c r="R73" t="s">
        <v>26</v>
      </c>
      <c r="S73">
        <v>0.23</v>
      </c>
      <c r="T73">
        <v>1.5</v>
      </c>
      <c r="U73" t="s">
        <v>27</v>
      </c>
    </row>
    <row r="74" spans="5:21" x14ac:dyDescent="0.25">
      <c r="E74" s="5" t="s">
        <v>177</v>
      </c>
      <c r="F74" t="s">
        <v>10</v>
      </c>
      <c r="G74">
        <v>9</v>
      </c>
      <c r="H74" t="s">
        <v>15</v>
      </c>
      <c r="I74">
        <v>9</v>
      </c>
      <c r="J74">
        <v>0.4</v>
      </c>
      <c r="K74" t="s">
        <v>32</v>
      </c>
      <c r="M7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RDC-F6-G8</v>
      </c>
      <c r="N74" t="s">
        <v>20</v>
      </c>
      <c r="O74">
        <v>6</v>
      </c>
      <c r="P74" t="s">
        <v>21</v>
      </c>
      <c r="Q74">
        <v>8</v>
      </c>
      <c r="R74" t="s">
        <v>26</v>
      </c>
      <c r="S74">
        <v>0.23</v>
      </c>
      <c r="T74">
        <v>1.5</v>
      </c>
      <c r="U74" t="s">
        <v>27</v>
      </c>
    </row>
    <row r="75" spans="5:21" x14ac:dyDescent="0.25">
      <c r="E75" s="5" t="s">
        <v>178</v>
      </c>
      <c r="F75" t="s">
        <v>15</v>
      </c>
      <c r="G75">
        <v>9</v>
      </c>
      <c r="H75" t="s">
        <v>17</v>
      </c>
      <c r="I75">
        <v>9</v>
      </c>
      <c r="J75">
        <v>0.4</v>
      </c>
      <c r="K75" t="s">
        <v>32</v>
      </c>
      <c r="M7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RDC-G6-H8</v>
      </c>
      <c r="N75" t="s">
        <v>21</v>
      </c>
      <c r="O75">
        <v>6</v>
      </c>
      <c r="P75" t="s">
        <v>22</v>
      </c>
      <c r="Q75">
        <v>8</v>
      </c>
      <c r="R75" t="s">
        <v>26</v>
      </c>
      <c r="S75">
        <v>0.23</v>
      </c>
      <c r="T75">
        <v>1.5</v>
      </c>
      <c r="U75" t="s">
        <v>27</v>
      </c>
    </row>
    <row r="76" spans="5:21" x14ac:dyDescent="0.25">
      <c r="E76" s="5" t="s">
        <v>179</v>
      </c>
      <c r="F76" t="s">
        <v>17</v>
      </c>
      <c r="G76">
        <v>9</v>
      </c>
      <c r="H76" t="s">
        <v>18</v>
      </c>
      <c r="I76">
        <v>9</v>
      </c>
      <c r="J76">
        <v>0.4</v>
      </c>
      <c r="K76" t="s">
        <v>32</v>
      </c>
      <c r="M7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RDC-E8-F9</v>
      </c>
      <c r="N76" t="s">
        <v>19</v>
      </c>
      <c r="O76">
        <v>8</v>
      </c>
      <c r="P76" t="s">
        <v>20</v>
      </c>
      <c r="Q76">
        <v>9</v>
      </c>
      <c r="R76" t="s">
        <v>26</v>
      </c>
      <c r="S76">
        <v>0.23</v>
      </c>
      <c r="T76">
        <v>1.5</v>
      </c>
      <c r="U76" t="s">
        <v>27</v>
      </c>
    </row>
    <row r="77" spans="5:21" x14ac:dyDescent="0.25">
      <c r="E77" s="5" t="s">
        <v>180</v>
      </c>
      <c r="F77" t="s">
        <v>18</v>
      </c>
      <c r="G77">
        <v>9</v>
      </c>
      <c r="H77" t="s">
        <v>19</v>
      </c>
      <c r="I77">
        <v>9</v>
      </c>
      <c r="J77">
        <v>0.4</v>
      </c>
      <c r="K77" t="s">
        <v>32</v>
      </c>
      <c r="M7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RDC-F8-G9</v>
      </c>
      <c r="N77" t="s">
        <v>20</v>
      </c>
      <c r="O77">
        <v>8</v>
      </c>
      <c r="P77" t="s">
        <v>21</v>
      </c>
      <c r="Q77">
        <v>9</v>
      </c>
      <c r="R77" t="s">
        <v>26</v>
      </c>
      <c r="S77">
        <v>0.23</v>
      </c>
      <c r="T77">
        <v>1.5</v>
      </c>
      <c r="U77" t="s">
        <v>27</v>
      </c>
    </row>
    <row r="78" spans="5:21" x14ac:dyDescent="0.25">
      <c r="E78" s="5" t="s">
        <v>181</v>
      </c>
      <c r="F78" t="s">
        <v>19</v>
      </c>
      <c r="G78">
        <v>9</v>
      </c>
      <c r="H78" t="s">
        <v>20</v>
      </c>
      <c r="I78">
        <v>9</v>
      </c>
      <c r="J78">
        <v>0.4</v>
      </c>
      <c r="K78" t="s">
        <v>32</v>
      </c>
      <c r="M7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RDC-G8-H9</v>
      </c>
      <c r="N78" t="s">
        <v>21</v>
      </c>
      <c r="O78">
        <v>8</v>
      </c>
      <c r="P78" t="s">
        <v>22</v>
      </c>
      <c r="Q78">
        <v>9</v>
      </c>
      <c r="R78" t="s">
        <v>26</v>
      </c>
      <c r="S78">
        <v>0.23</v>
      </c>
      <c r="T78">
        <v>1.5</v>
      </c>
      <c r="U78" t="s">
        <v>27</v>
      </c>
    </row>
    <row r="79" spans="5:21" x14ac:dyDescent="0.25">
      <c r="E79" s="5" t="s">
        <v>182</v>
      </c>
      <c r="F79" t="s">
        <v>20</v>
      </c>
      <c r="G79">
        <v>9</v>
      </c>
      <c r="H79" t="s">
        <v>21</v>
      </c>
      <c r="I79">
        <v>9</v>
      </c>
      <c r="J79">
        <v>0.4</v>
      </c>
      <c r="K79" t="s">
        <v>32</v>
      </c>
      <c r="M7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R+1-A1-B2</v>
      </c>
      <c r="N79" t="s">
        <v>10</v>
      </c>
      <c r="O79">
        <v>1</v>
      </c>
      <c r="P79" t="s">
        <v>15</v>
      </c>
      <c r="Q79">
        <v>2</v>
      </c>
      <c r="R79" t="s">
        <v>32</v>
      </c>
      <c r="S79">
        <v>0.23</v>
      </c>
      <c r="T79">
        <v>1.5</v>
      </c>
      <c r="U79" t="s">
        <v>27</v>
      </c>
    </row>
    <row r="80" spans="5:21" x14ac:dyDescent="0.25">
      <c r="E80" s="5" t="s">
        <v>183</v>
      </c>
      <c r="F80" t="s">
        <v>21</v>
      </c>
      <c r="G80">
        <v>9</v>
      </c>
      <c r="H80" t="s">
        <v>22</v>
      </c>
      <c r="I80">
        <v>9</v>
      </c>
      <c r="J80">
        <v>0.4</v>
      </c>
      <c r="K80" t="s">
        <v>32</v>
      </c>
      <c r="M8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R+1-B1-C2</v>
      </c>
      <c r="N80" t="s">
        <v>15</v>
      </c>
      <c r="O80">
        <v>1</v>
      </c>
      <c r="P80" t="s">
        <v>17</v>
      </c>
      <c r="Q80">
        <v>2</v>
      </c>
      <c r="R80" t="s">
        <v>32</v>
      </c>
      <c r="S80">
        <v>0.23</v>
      </c>
      <c r="T80">
        <v>1.5</v>
      </c>
      <c r="U80" t="s">
        <v>27</v>
      </c>
    </row>
    <row r="81" spans="5:21" x14ac:dyDescent="0.25">
      <c r="E81" s="5" t="s">
        <v>184</v>
      </c>
      <c r="F81" t="s">
        <v>22</v>
      </c>
      <c r="G81">
        <v>9</v>
      </c>
      <c r="H81" t="s">
        <v>23</v>
      </c>
      <c r="I81">
        <v>9</v>
      </c>
      <c r="J81">
        <v>0.4</v>
      </c>
      <c r="K81" t="s">
        <v>32</v>
      </c>
      <c r="M8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R+1-C1-D2</v>
      </c>
      <c r="N81" t="s">
        <v>17</v>
      </c>
      <c r="O81">
        <v>1</v>
      </c>
      <c r="P81" t="s">
        <v>18</v>
      </c>
      <c r="Q81">
        <v>2</v>
      </c>
      <c r="R81" t="s">
        <v>32</v>
      </c>
      <c r="S81">
        <v>0.23</v>
      </c>
      <c r="T81">
        <v>1.5</v>
      </c>
      <c r="U81" t="s">
        <v>27</v>
      </c>
    </row>
    <row r="82" spans="5:21" x14ac:dyDescent="0.25">
      <c r="E82" s="5" t="s">
        <v>185</v>
      </c>
      <c r="F82" t="s">
        <v>19</v>
      </c>
      <c r="G82">
        <v>3</v>
      </c>
      <c r="H82" t="s">
        <v>20</v>
      </c>
      <c r="I82">
        <v>3</v>
      </c>
      <c r="J82">
        <v>0.4</v>
      </c>
      <c r="K82" t="s">
        <v>32</v>
      </c>
      <c r="M8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R+1-A2-B3</v>
      </c>
      <c r="N82" t="s">
        <v>10</v>
      </c>
      <c r="O82">
        <v>2</v>
      </c>
      <c r="P82" t="s">
        <v>15</v>
      </c>
      <c r="Q82">
        <v>3</v>
      </c>
      <c r="R82" t="s">
        <v>32</v>
      </c>
      <c r="S82">
        <v>0.23</v>
      </c>
      <c r="T82">
        <v>1.5</v>
      </c>
      <c r="U82" t="s">
        <v>27</v>
      </c>
    </row>
    <row r="83" spans="5:21" x14ac:dyDescent="0.25">
      <c r="E83" s="5" t="s">
        <v>186</v>
      </c>
      <c r="F83" t="s">
        <v>20</v>
      </c>
      <c r="G83">
        <v>3</v>
      </c>
      <c r="H83" t="s">
        <v>21</v>
      </c>
      <c r="I83">
        <v>3</v>
      </c>
      <c r="J83">
        <v>0.4</v>
      </c>
      <c r="K83" t="s">
        <v>32</v>
      </c>
      <c r="M8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R+1-B2-C3</v>
      </c>
      <c r="N83" t="s">
        <v>15</v>
      </c>
      <c r="O83">
        <v>2</v>
      </c>
      <c r="P83" t="s">
        <v>17</v>
      </c>
      <c r="Q83">
        <v>3</v>
      </c>
      <c r="R83" t="s">
        <v>32</v>
      </c>
      <c r="S83">
        <v>0.23</v>
      </c>
      <c r="T83">
        <v>1.5</v>
      </c>
      <c r="U83" t="s">
        <v>27</v>
      </c>
    </row>
    <row r="84" spans="5:21" x14ac:dyDescent="0.25">
      <c r="E84" s="5" t="s">
        <v>187</v>
      </c>
      <c r="F84" t="s">
        <v>21</v>
      </c>
      <c r="G84">
        <v>3</v>
      </c>
      <c r="H84" t="s">
        <v>22</v>
      </c>
      <c r="I84">
        <v>3</v>
      </c>
      <c r="J84">
        <v>0.4</v>
      </c>
      <c r="K84" t="s">
        <v>32</v>
      </c>
      <c r="M8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R+1-C2-D3</v>
      </c>
      <c r="N84" t="s">
        <v>17</v>
      </c>
      <c r="O84">
        <v>2</v>
      </c>
      <c r="P84" t="s">
        <v>18</v>
      </c>
      <c r="Q84">
        <v>3</v>
      </c>
      <c r="R84" t="s">
        <v>32</v>
      </c>
      <c r="S84">
        <v>0.23</v>
      </c>
      <c r="T84">
        <v>1.5</v>
      </c>
      <c r="U84" t="s">
        <v>27</v>
      </c>
    </row>
    <row r="85" spans="5:21" x14ac:dyDescent="0.25">
      <c r="E85" s="5" t="s">
        <v>188</v>
      </c>
      <c r="F85" t="s">
        <v>22</v>
      </c>
      <c r="G85">
        <v>3</v>
      </c>
      <c r="H85" t="s">
        <v>23</v>
      </c>
      <c r="I85">
        <v>3</v>
      </c>
      <c r="J85">
        <v>0.4</v>
      </c>
      <c r="K85" t="s">
        <v>32</v>
      </c>
      <c r="M8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R+1-A3-B4</v>
      </c>
      <c r="N85" t="s">
        <v>10</v>
      </c>
      <c r="O85">
        <v>3</v>
      </c>
      <c r="P85" t="s">
        <v>15</v>
      </c>
      <c r="Q85">
        <v>4</v>
      </c>
      <c r="R85" t="s">
        <v>32</v>
      </c>
      <c r="S85">
        <v>0.23</v>
      </c>
      <c r="T85">
        <v>1.5</v>
      </c>
      <c r="U85" t="s">
        <v>27</v>
      </c>
    </row>
    <row r="86" spans="5:21" x14ac:dyDescent="0.25">
      <c r="E86" s="5" t="s">
        <v>189</v>
      </c>
      <c r="F86" t="s">
        <v>15</v>
      </c>
      <c r="G86">
        <v>2</v>
      </c>
      <c r="H86" t="s">
        <v>17</v>
      </c>
      <c r="I86">
        <v>2</v>
      </c>
      <c r="J86">
        <v>0.4</v>
      </c>
      <c r="K86" t="s">
        <v>32</v>
      </c>
      <c r="M8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R+1-B3-C4</v>
      </c>
      <c r="N86" t="s">
        <v>15</v>
      </c>
      <c r="O86">
        <v>3</v>
      </c>
      <c r="P86" t="s">
        <v>17</v>
      </c>
      <c r="Q86">
        <v>4</v>
      </c>
      <c r="R86" t="s">
        <v>32</v>
      </c>
      <c r="S86">
        <v>0.23</v>
      </c>
      <c r="T86">
        <v>1.5</v>
      </c>
      <c r="U86" t="s">
        <v>27</v>
      </c>
    </row>
    <row r="87" spans="5:21" x14ac:dyDescent="0.25">
      <c r="E87" s="5" t="s">
        <v>190</v>
      </c>
      <c r="F87" t="s">
        <v>17</v>
      </c>
      <c r="G87">
        <v>2</v>
      </c>
      <c r="H87" t="s">
        <v>18</v>
      </c>
      <c r="I87">
        <v>2</v>
      </c>
      <c r="J87">
        <v>0.4</v>
      </c>
      <c r="K87" t="s">
        <v>32</v>
      </c>
      <c r="M8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R+1-C3-D4</v>
      </c>
      <c r="N87" t="s">
        <v>17</v>
      </c>
      <c r="O87">
        <v>3</v>
      </c>
      <c r="P87" t="s">
        <v>18</v>
      </c>
      <c r="Q87">
        <v>4</v>
      </c>
      <c r="R87" t="s">
        <v>32</v>
      </c>
      <c r="S87">
        <v>0.23</v>
      </c>
      <c r="T87">
        <v>1.5</v>
      </c>
      <c r="U87" t="s">
        <v>27</v>
      </c>
    </row>
    <row r="88" spans="5:21" x14ac:dyDescent="0.25">
      <c r="E88" s="5" t="s">
        <v>191</v>
      </c>
      <c r="F88" t="s">
        <v>18</v>
      </c>
      <c r="G88">
        <v>2</v>
      </c>
      <c r="H88" t="s">
        <v>19</v>
      </c>
      <c r="I88">
        <v>2</v>
      </c>
      <c r="J88">
        <v>0.4</v>
      </c>
      <c r="K88" t="s">
        <v>32</v>
      </c>
      <c r="M8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R+1-A4-B5</v>
      </c>
      <c r="N88" t="s">
        <v>10</v>
      </c>
      <c r="O88">
        <v>4</v>
      </c>
      <c r="P88" t="s">
        <v>15</v>
      </c>
      <c r="Q88">
        <v>5</v>
      </c>
      <c r="R88" t="s">
        <v>32</v>
      </c>
      <c r="S88">
        <v>0.23</v>
      </c>
      <c r="T88">
        <v>1.5</v>
      </c>
      <c r="U88" t="s">
        <v>27</v>
      </c>
    </row>
    <row r="89" spans="5:21" x14ac:dyDescent="0.25">
      <c r="E89" s="5" t="s">
        <v>192</v>
      </c>
      <c r="F89" t="s">
        <v>19</v>
      </c>
      <c r="G89">
        <v>2</v>
      </c>
      <c r="H89" t="s">
        <v>20</v>
      </c>
      <c r="I89">
        <v>2</v>
      </c>
      <c r="J89">
        <v>0.4</v>
      </c>
      <c r="K89" t="s">
        <v>32</v>
      </c>
      <c r="M8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R+1-B4-C5</v>
      </c>
      <c r="N89" t="s">
        <v>15</v>
      </c>
      <c r="O89">
        <v>4</v>
      </c>
      <c r="P89" t="s">
        <v>17</v>
      </c>
      <c r="Q89">
        <v>5</v>
      </c>
      <c r="R89" t="s">
        <v>32</v>
      </c>
      <c r="S89">
        <v>0.23</v>
      </c>
      <c r="T89">
        <v>1.5</v>
      </c>
      <c r="U89" t="s">
        <v>27</v>
      </c>
    </row>
    <row r="90" spans="5:21" x14ac:dyDescent="0.25">
      <c r="E90" s="5" t="s">
        <v>193</v>
      </c>
      <c r="F90" t="s">
        <v>20</v>
      </c>
      <c r="G90">
        <v>2</v>
      </c>
      <c r="H90" t="s">
        <v>21</v>
      </c>
      <c r="I90">
        <v>2</v>
      </c>
      <c r="J90">
        <v>0.4</v>
      </c>
      <c r="K90" t="s">
        <v>32</v>
      </c>
      <c r="M9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R+1-C4-D5</v>
      </c>
      <c r="N90" t="s">
        <v>17</v>
      </c>
      <c r="O90">
        <v>4</v>
      </c>
      <c r="P90" t="s">
        <v>18</v>
      </c>
      <c r="Q90">
        <v>5</v>
      </c>
      <c r="R90" t="s">
        <v>32</v>
      </c>
      <c r="S90">
        <v>0.23</v>
      </c>
      <c r="T90">
        <v>1.5</v>
      </c>
      <c r="U90" t="s">
        <v>27</v>
      </c>
    </row>
    <row r="91" spans="5:21" x14ac:dyDescent="0.25">
      <c r="E91" s="5" t="s">
        <v>194</v>
      </c>
      <c r="F91" t="s">
        <v>21</v>
      </c>
      <c r="G91">
        <v>2</v>
      </c>
      <c r="H91" t="s">
        <v>22</v>
      </c>
      <c r="I91">
        <v>2</v>
      </c>
      <c r="J91">
        <v>0.4</v>
      </c>
      <c r="K91" t="s">
        <v>32</v>
      </c>
      <c r="M9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R+1-A5-B6</v>
      </c>
      <c r="N91" t="s">
        <v>10</v>
      </c>
      <c r="O91">
        <v>5</v>
      </c>
      <c r="P91" t="s">
        <v>15</v>
      </c>
      <c r="Q91">
        <v>6</v>
      </c>
      <c r="R91" t="s">
        <v>32</v>
      </c>
      <c r="S91">
        <v>0.23</v>
      </c>
      <c r="T91">
        <v>1.5</v>
      </c>
      <c r="U91" t="s">
        <v>27</v>
      </c>
    </row>
    <row r="92" spans="5:21" x14ac:dyDescent="0.25">
      <c r="E92" s="5" t="s">
        <v>195</v>
      </c>
      <c r="F92" t="s">
        <v>15</v>
      </c>
      <c r="G92">
        <v>8</v>
      </c>
      <c r="H92" t="s">
        <v>17</v>
      </c>
      <c r="I92">
        <v>8</v>
      </c>
      <c r="J92">
        <v>0.4</v>
      </c>
      <c r="K92" t="s">
        <v>32</v>
      </c>
      <c r="M9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R+1-B5-C6</v>
      </c>
      <c r="N92" t="s">
        <v>15</v>
      </c>
      <c r="O92">
        <v>5</v>
      </c>
      <c r="P92" t="s">
        <v>17</v>
      </c>
      <c r="Q92">
        <v>6</v>
      </c>
      <c r="R92" t="s">
        <v>32</v>
      </c>
      <c r="S92">
        <v>0.23</v>
      </c>
      <c r="T92">
        <v>1.5</v>
      </c>
      <c r="U92" t="s">
        <v>27</v>
      </c>
    </row>
    <row r="93" spans="5:21" x14ac:dyDescent="0.25">
      <c r="E93" s="5" t="s">
        <v>196</v>
      </c>
      <c r="F93" t="s">
        <v>17</v>
      </c>
      <c r="G93">
        <v>8</v>
      </c>
      <c r="H93" t="s">
        <v>18</v>
      </c>
      <c r="I93">
        <v>8</v>
      </c>
      <c r="J93">
        <v>0.4</v>
      </c>
      <c r="K93" t="s">
        <v>32</v>
      </c>
      <c r="M9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R+1-C5-D6</v>
      </c>
      <c r="N93" t="s">
        <v>17</v>
      </c>
      <c r="O93">
        <v>5</v>
      </c>
      <c r="P93" t="s">
        <v>18</v>
      </c>
      <c r="Q93">
        <v>6</v>
      </c>
      <c r="R93" t="s">
        <v>32</v>
      </c>
      <c r="S93">
        <v>0.23</v>
      </c>
      <c r="T93">
        <v>1.5</v>
      </c>
      <c r="U93" t="s">
        <v>27</v>
      </c>
    </row>
    <row r="94" spans="5:21" x14ac:dyDescent="0.25">
      <c r="E94" s="5" t="s">
        <v>197</v>
      </c>
      <c r="F94" t="s">
        <v>18</v>
      </c>
      <c r="G94">
        <v>8</v>
      </c>
      <c r="H94" t="s">
        <v>19</v>
      </c>
      <c r="I94">
        <v>8</v>
      </c>
      <c r="J94">
        <v>0.4</v>
      </c>
      <c r="K94" t="s">
        <v>32</v>
      </c>
      <c r="M9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R+1-A6-B8</v>
      </c>
      <c r="N94" t="s">
        <v>10</v>
      </c>
      <c r="O94">
        <v>6</v>
      </c>
      <c r="P94" t="s">
        <v>15</v>
      </c>
      <c r="Q94">
        <v>8</v>
      </c>
      <c r="R94" t="s">
        <v>32</v>
      </c>
      <c r="S94">
        <v>0.23</v>
      </c>
      <c r="T94">
        <v>1.5</v>
      </c>
      <c r="U94" t="s">
        <v>27</v>
      </c>
    </row>
    <row r="95" spans="5:21" x14ac:dyDescent="0.25">
      <c r="E95" s="5" t="s">
        <v>198</v>
      </c>
      <c r="F95" t="s">
        <v>19</v>
      </c>
      <c r="G95">
        <v>8</v>
      </c>
      <c r="H95" t="s">
        <v>20</v>
      </c>
      <c r="I95">
        <v>8</v>
      </c>
      <c r="J95">
        <v>0.4</v>
      </c>
      <c r="K95" t="s">
        <v>32</v>
      </c>
      <c r="M9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R+1-B6-C8</v>
      </c>
      <c r="N95" t="s">
        <v>15</v>
      </c>
      <c r="O95">
        <v>6</v>
      </c>
      <c r="P95" t="s">
        <v>17</v>
      </c>
      <c r="Q95">
        <v>8</v>
      </c>
      <c r="R95" t="s">
        <v>32</v>
      </c>
      <c r="S95">
        <v>0.23</v>
      </c>
      <c r="T95">
        <v>1.5</v>
      </c>
      <c r="U95" t="s">
        <v>27</v>
      </c>
    </row>
    <row r="96" spans="5:21" x14ac:dyDescent="0.25">
      <c r="E96" s="5" t="s">
        <v>199</v>
      </c>
      <c r="F96" t="s">
        <v>20</v>
      </c>
      <c r="G96">
        <v>8</v>
      </c>
      <c r="H96" t="s">
        <v>21</v>
      </c>
      <c r="I96">
        <v>8</v>
      </c>
      <c r="J96">
        <v>0.4</v>
      </c>
      <c r="K96" t="s">
        <v>32</v>
      </c>
      <c r="M9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R+1-C6-D8</v>
      </c>
      <c r="N96" t="s">
        <v>17</v>
      </c>
      <c r="O96">
        <v>6</v>
      </c>
      <c r="P96" t="s">
        <v>18</v>
      </c>
      <c r="Q96">
        <v>8</v>
      </c>
      <c r="R96" t="s">
        <v>32</v>
      </c>
      <c r="S96">
        <v>0.23</v>
      </c>
      <c r="T96">
        <v>1.5</v>
      </c>
      <c r="U96" t="s">
        <v>27</v>
      </c>
    </row>
    <row r="97" spans="5:21" x14ac:dyDescent="0.25">
      <c r="E97" s="5" t="s">
        <v>200</v>
      </c>
      <c r="F97" t="s">
        <v>21</v>
      </c>
      <c r="G97">
        <v>8</v>
      </c>
      <c r="H97" t="s">
        <v>22</v>
      </c>
      <c r="I97">
        <v>8</v>
      </c>
      <c r="J97">
        <v>0.4</v>
      </c>
      <c r="K97" t="s">
        <v>32</v>
      </c>
      <c r="M9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R+1-A8-B9</v>
      </c>
      <c r="N97" t="s">
        <v>10</v>
      </c>
      <c r="O97">
        <v>8</v>
      </c>
      <c r="P97" t="s">
        <v>15</v>
      </c>
      <c r="Q97">
        <v>9</v>
      </c>
      <c r="R97" t="s">
        <v>32</v>
      </c>
      <c r="S97">
        <v>0.23</v>
      </c>
      <c r="T97">
        <v>1.5</v>
      </c>
      <c r="U97" t="s">
        <v>27</v>
      </c>
    </row>
    <row r="98" spans="5:21" x14ac:dyDescent="0.25">
      <c r="E98" s="5" t="s">
        <v>201</v>
      </c>
      <c r="F98" t="s">
        <v>10</v>
      </c>
      <c r="G98">
        <v>1</v>
      </c>
      <c r="H98" t="s">
        <v>10</v>
      </c>
      <c r="I98">
        <v>2</v>
      </c>
      <c r="J98">
        <v>0.4</v>
      </c>
      <c r="K98" t="s">
        <v>32</v>
      </c>
      <c r="M9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R+1-B8-C9</v>
      </c>
      <c r="N98" t="s">
        <v>15</v>
      </c>
      <c r="O98">
        <v>8</v>
      </c>
      <c r="P98" t="s">
        <v>17</v>
      </c>
      <c r="Q98">
        <v>9</v>
      </c>
      <c r="R98" t="s">
        <v>32</v>
      </c>
      <c r="S98">
        <v>0.23</v>
      </c>
      <c r="T98">
        <v>1.5</v>
      </c>
      <c r="U98" t="s">
        <v>27</v>
      </c>
    </row>
    <row r="99" spans="5:21" x14ac:dyDescent="0.25">
      <c r="E99" s="5" t="s">
        <v>202</v>
      </c>
      <c r="F99" t="s">
        <v>10</v>
      </c>
      <c r="G99">
        <v>2</v>
      </c>
      <c r="H99" t="s">
        <v>10</v>
      </c>
      <c r="I99">
        <v>3</v>
      </c>
      <c r="J99">
        <v>0.4</v>
      </c>
      <c r="K99" t="s">
        <v>32</v>
      </c>
      <c r="M9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R+1-C8-D9</v>
      </c>
      <c r="N99" t="s">
        <v>17</v>
      </c>
      <c r="O99">
        <v>8</v>
      </c>
      <c r="P99" t="s">
        <v>18</v>
      </c>
      <c r="Q99">
        <v>9</v>
      </c>
      <c r="R99" t="s">
        <v>32</v>
      </c>
      <c r="S99">
        <v>0.23</v>
      </c>
      <c r="T99">
        <v>1.5</v>
      </c>
      <c r="U99" t="s">
        <v>27</v>
      </c>
    </row>
    <row r="100" spans="5:21" x14ac:dyDescent="0.25">
      <c r="E100" s="5" t="s">
        <v>203</v>
      </c>
      <c r="F100" t="s">
        <v>10</v>
      </c>
      <c r="G100">
        <v>3</v>
      </c>
      <c r="H100" t="s">
        <v>10</v>
      </c>
      <c r="I100">
        <v>4</v>
      </c>
      <c r="J100">
        <v>0.4</v>
      </c>
      <c r="K100" t="s">
        <v>32</v>
      </c>
      <c r="M10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R+1-D1-E2</v>
      </c>
      <c r="N100" t="s">
        <v>18</v>
      </c>
      <c r="O100">
        <v>1</v>
      </c>
      <c r="P100" t="s">
        <v>19</v>
      </c>
      <c r="Q100">
        <v>2</v>
      </c>
      <c r="R100" t="s">
        <v>32</v>
      </c>
      <c r="S100">
        <v>0.23</v>
      </c>
      <c r="T100">
        <v>1.5</v>
      </c>
      <c r="U100" t="s">
        <v>28</v>
      </c>
    </row>
    <row r="101" spans="5:21" x14ac:dyDescent="0.25">
      <c r="E101" s="5" t="s">
        <v>204</v>
      </c>
      <c r="F101" t="s">
        <v>10</v>
      </c>
      <c r="G101">
        <v>4</v>
      </c>
      <c r="H101" t="s">
        <v>10</v>
      </c>
      <c r="I101">
        <v>5</v>
      </c>
      <c r="J101">
        <v>0.4</v>
      </c>
      <c r="K101" t="s">
        <v>32</v>
      </c>
      <c r="M10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R+1-D2-E3</v>
      </c>
      <c r="N101" t="s">
        <v>18</v>
      </c>
      <c r="O101">
        <v>2</v>
      </c>
      <c r="P101" t="s">
        <v>19</v>
      </c>
      <c r="Q101">
        <v>3</v>
      </c>
      <c r="R101" t="s">
        <v>32</v>
      </c>
      <c r="S101">
        <v>0.23</v>
      </c>
      <c r="T101">
        <v>1.5</v>
      </c>
      <c r="U101" t="s">
        <v>28</v>
      </c>
    </row>
    <row r="102" spans="5:21" x14ac:dyDescent="0.25">
      <c r="E102" s="5" t="s">
        <v>205</v>
      </c>
      <c r="F102" t="s">
        <v>10</v>
      </c>
      <c r="G102">
        <v>5</v>
      </c>
      <c r="H102" t="s">
        <v>10</v>
      </c>
      <c r="I102">
        <v>6</v>
      </c>
      <c r="J102">
        <v>0.4</v>
      </c>
      <c r="K102" t="s">
        <v>32</v>
      </c>
      <c r="M10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R+1-D3-E4</v>
      </c>
      <c r="N102" t="s">
        <v>18</v>
      </c>
      <c r="O102">
        <v>3</v>
      </c>
      <c r="P102" t="s">
        <v>19</v>
      </c>
      <c r="Q102">
        <v>4</v>
      </c>
      <c r="R102" t="s">
        <v>32</v>
      </c>
      <c r="S102">
        <v>0.23</v>
      </c>
      <c r="T102">
        <v>1.5</v>
      </c>
      <c r="U102" t="s">
        <v>28</v>
      </c>
    </row>
    <row r="103" spans="5:21" x14ac:dyDescent="0.25">
      <c r="E103" s="5" t="s">
        <v>206</v>
      </c>
      <c r="F103" t="s">
        <v>10</v>
      </c>
      <c r="G103">
        <v>6</v>
      </c>
      <c r="H103" t="s">
        <v>10</v>
      </c>
      <c r="I103">
        <v>8</v>
      </c>
      <c r="J103">
        <v>0.4</v>
      </c>
      <c r="K103" t="s">
        <v>32</v>
      </c>
      <c r="M10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R+1-D4-E5</v>
      </c>
      <c r="N103" t="s">
        <v>18</v>
      </c>
      <c r="O103">
        <v>4</v>
      </c>
      <c r="P103" t="s">
        <v>19</v>
      </c>
      <c r="Q103">
        <v>5</v>
      </c>
      <c r="R103" t="s">
        <v>32</v>
      </c>
      <c r="S103">
        <v>0.23</v>
      </c>
      <c r="T103">
        <v>1.5</v>
      </c>
      <c r="U103" t="s">
        <v>28</v>
      </c>
    </row>
    <row r="104" spans="5:21" x14ac:dyDescent="0.25">
      <c r="E104" s="5" t="s">
        <v>207</v>
      </c>
      <c r="F104" t="s">
        <v>10</v>
      </c>
      <c r="G104">
        <v>8</v>
      </c>
      <c r="H104" t="s">
        <v>10</v>
      </c>
      <c r="I104">
        <v>9</v>
      </c>
      <c r="J104">
        <v>0.4</v>
      </c>
      <c r="K104" t="s">
        <v>32</v>
      </c>
      <c r="M10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R+1-D5-E6</v>
      </c>
      <c r="N104" t="s">
        <v>18</v>
      </c>
      <c r="O104">
        <v>5</v>
      </c>
      <c r="P104" t="s">
        <v>19</v>
      </c>
      <c r="Q104">
        <v>6</v>
      </c>
      <c r="R104" t="s">
        <v>32</v>
      </c>
      <c r="S104">
        <v>0.23</v>
      </c>
      <c r="T104">
        <v>1.5</v>
      </c>
      <c r="U104" t="s">
        <v>28</v>
      </c>
    </row>
    <row r="105" spans="5:21" x14ac:dyDescent="0.25">
      <c r="E105" s="5" t="s">
        <v>208</v>
      </c>
      <c r="F105" t="s">
        <v>15</v>
      </c>
      <c r="G105">
        <v>2</v>
      </c>
      <c r="H105" t="s">
        <v>15</v>
      </c>
      <c r="I105">
        <v>3</v>
      </c>
      <c r="J105">
        <v>0.4</v>
      </c>
      <c r="K105" t="s">
        <v>32</v>
      </c>
      <c r="M10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R+1-D6-E8</v>
      </c>
      <c r="N105" t="s">
        <v>18</v>
      </c>
      <c r="O105">
        <v>6</v>
      </c>
      <c r="P105" t="s">
        <v>19</v>
      </c>
      <c r="Q105">
        <v>8</v>
      </c>
      <c r="R105" t="s">
        <v>32</v>
      </c>
      <c r="S105">
        <v>0.23</v>
      </c>
      <c r="T105">
        <v>1.5</v>
      </c>
      <c r="U105" t="s">
        <v>28</v>
      </c>
    </row>
    <row r="106" spans="5:21" x14ac:dyDescent="0.25">
      <c r="E106" s="5" t="s">
        <v>209</v>
      </c>
      <c r="F106" t="s">
        <v>15</v>
      </c>
      <c r="G106">
        <v>3</v>
      </c>
      <c r="H106" t="s">
        <v>15</v>
      </c>
      <c r="I106">
        <v>4</v>
      </c>
      <c r="J106">
        <v>0.4</v>
      </c>
      <c r="K106" t="s">
        <v>32</v>
      </c>
      <c r="M10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R+1-D8-E9</v>
      </c>
      <c r="N106" t="s">
        <v>18</v>
      </c>
      <c r="O106">
        <v>8</v>
      </c>
      <c r="P106" t="s">
        <v>19</v>
      </c>
      <c r="Q106">
        <v>9</v>
      </c>
      <c r="R106" t="s">
        <v>32</v>
      </c>
      <c r="S106">
        <v>0.23</v>
      </c>
      <c r="T106">
        <v>1.5</v>
      </c>
      <c r="U106" t="s">
        <v>28</v>
      </c>
    </row>
    <row r="107" spans="5:21" x14ac:dyDescent="0.25">
      <c r="E107" s="5" t="s">
        <v>210</v>
      </c>
      <c r="F107" t="s">
        <v>15</v>
      </c>
      <c r="G107">
        <v>4</v>
      </c>
      <c r="H107" t="s">
        <v>15</v>
      </c>
      <c r="I107">
        <v>5</v>
      </c>
      <c r="J107">
        <v>0.4</v>
      </c>
      <c r="K107" t="s">
        <v>32</v>
      </c>
      <c r="M10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R+1-E1-F9</v>
      </c>
      <c r="N107" t="s">
        <v>19</v>
      </c>
      <c r="O107">
        <v>1</v>
      </c>
      <c r="P107" t="s">
        <v>20</v>
      </c>
      <c r="Q107">
        <v>9</v>
      </c>
      <c r="R107" t="s">
        <v>32</v>
      </c>
      <c r="S107">
        <v>0.23</v>
      </c>
      <c r="T107">
        <v>1.5</v>
      </c>
      <c r="U107" t="s">
        <v>27</v>
      </c>
    </row>
    <row r="108" spans="5:21" x14ac:dyDescent="0.25">
      <c r="E108" s="5" t="s">
        <v>211</v>
      </c>
      <c r="F108" t="s">
        <v>15</v>
      </c>
      <c r="G108">
        <v>5</v>
      </c>
      <c r="H108" t="s">
        <v>15</v>
      </c>
      <c r="I108">
        <v>6</v>
      </c>
      <c r="J108">
        <v>0.4</v>
      </c>
      <c r="K108" t="s">
        <v>32</v>
      </c>
      <c r="M10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R+1-F1-G9</v>
      </c>
      <c r="N108" t="s">
        <v>20</v>
      </c>
      <c r="O108">
        <v>1</v>
      </c>
      <c r="P108" t="s">
        <v>21</v>
      </c>
      <c r="Q108">
        <v>9</v>
      </c>
      <c r="R108" t="s">
        <v>32</v>
      </c>
      <c r="S108">
        <v>0.23</v>
      </c>
      <c r="T108">
        <v>1.5</v>
      </c>
      <c r="U108" t="s">
        <v>27</v>
      </c>
    </row>
    <row r="109" spans="5:21" x14ac:dyDescent="0.25">
      <c r="E109" s="5" t="s">
        <v>212</v>
      </c>
      <c r="F109" t="s">
        <v>15</v>
      </c>
      <c r="G109">
        <v>6</v>
      </c>
      <c r="H109" t="s">
        <v>15</v>
      </c>
      <c r="I109">
        <v>8</v>
      </c>
      <c r="J109">
        <v>0.4</v>
      </c>
      <c r="K109" t="s">
        <v>32</v>
      </c>
      <c r="M10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R+1-G1-H9</v>
      </c>
      <c r="N109" t="s">
        <v>21</v>
      </c>
      <c r="O109">
        <v>1</v>
      </c>
      <c r="P109" t="s">
        <v>22</v>
      </c>
      <c r="Q109">
        <v>9</v>
      </c>
      <c r="R109" t="s">
        <v>32</v>
      </c>
      <c r="S109">
        <v>0.23</v>
      </c>
      <c r="T109">
        <v>1.5</v>
      </c>
      <c r="U109" t="s">
        <v>27</v>
      </c>
    </row>
    <row r="110" spans="5:21" x14ac:dyDescent="0.25">
      <c r="E110" s="5" t="s">
        <v>213</v>
      </c>
      <c r="F110" t="s">
        <v>15</v>
      </c>
      <c r="G110">
        <v>8</v>
      </c>
      <c r="H110" t="s">
        <v>15</v>
      </c>
      <c r="I110">
        <v>9</v>
      </c>
      <c r="J110">
        <v>0.4</v>
      </c>
      <c r="K110" t="s">
        <v>32</v>
      </c>
      <c r="M11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R+1-E2-F9</v>
      </c>
      <c r="N110" t="s">
        <v>19</v>
      </c>
      <c r="O110">
        <v>2</v>
      </c>
      <c r="P110" t="s">
        <v>20</v>
      </c>
      <c r="Q110">
        <v>9</v>
      </c>
      <c r="R110" t="s">
        <v>32</v>
      </c>
      <c r="S110">
        <v>0.23</v>
      </c>
      <c r="T110">
        <v>1.5</v>
      </c>
      <c r="U110" t="s">
        <v>27</v>
      </c>
    </row>
    <row r="111" spans="5:21" x14ac:dyDescent="0.25">
      <c r="E111" s="5" t="s">
        <v>214</v>
      </c>
      <c r="F111" t="s">
        <v>21</v>
      </c>
      <c r="G111">
        <v>2</v>
      </c>
      <c r="H111" t="s">
        <v>21</v>
      </c>
      <c r="I111">
        <v>3</v>
      </c>
      <c r="J111">
        <v>0.35</v>
      </c>
      <c r="K111" t="s">
        <v>32</v>
      </c>
      <c r="M11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R+1-F2-G9</v>
      </c>
      <c r="N111" t="s">
        <v>20</v>
      </c>
      <c r="O111">
        <v>2</v>
      </c>
      <c r="P111" t="s">
        <v>21</v>
      </c>
      <c r="Q111">
        <v>9</v>
      </c>
      <c r="R111" t="s">
        <v>32</v>
      </c>
      <c r="S111">
        <v>0.23</v>
      </c>
      <c r="T111">
        <v>1.5</v>
      </c>
      <c r="U111" t="s">
        <v>27</v>
      </c>
    </row>
    <row r="112" spans="5:21" x14ac:dyDescent="0.25">
      <c r="E112" s="5" t="s">
        <v>215</v>
      </c>
      <c r="F112" t="s">
        <v>21</v>
      </c>
      <c r="G112">
        <v>3</v>
      </c>
      <c r="H112" t="s">
        <v>21</v>
      </c>
      <c r="I112">
        <v>4</v>
      </c>
      <c r="J112">
        <v>0.35</v>
      </c>
      <c r="K112" t="s">
        <v>32</v>
      </c>
      <c r="M11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R+1-G2-H9</v>
      </c>
      <c r="N112" t="s">
        <v>21</v>
      </c>
      <c r="O112">
        <v>2</v>
      </c>
      <c r="P112" t="s">
        <v>22</v>
      </c>
      <c r="Q112">
        <v>9</v>
      </c>
      <c r="R112" t="s">
        <v>32</v>
      </c>
      <c r="S112">
        <v>0.23</v>
      </c>
      <c r="T112">
        <v>1.5</v>
      </c>
      <c r="U112" t="s">
        <v>27</v>
      </c>
    </row>
    <row r="113" spans="5:21" x14ac:dyDescent="0.25">
      <c r="E113" s="5" t="s">
        <v>216</v>
      </c>
      <c r="F113" t="s">
        <v>21</v>
      </c>
      <c r="G113">
        <v>4</v>
      </c>
      <c r="H113" t="s">
        <v>21</v>
      </c>
      <c r="I113">
        <v>5</v>
      </c>
      <c r="J113">
        <v>0.35</v>
      </c>
      <c r="K113" t="s">
        <v>32</v>
      </c>
      <c r="M11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R+1-E1-F4</v>
      </c>
      <c r="N113" t="s">
        <v>19</v>
      </c>
      <c r="O113">
        <v>1</v>
      </c>
      <c r="P113" t="s">
        <v>20</v>
      </c>
      <c r="Q113">
        <v>4</v>
      </c>
      <c r="R113" t="s">
        <v>32</v>
      </c>
      <c r="S113">
        <v>0.23</v>
      </c>
      <c r="T113">
        <v>2.5</v>
      </c>
      <c r="U113" t="s">
        <v>30</v>
      </c>
    </row>
    <row r="114" spans="5:21" x14ac:dyDescent="0.25">
      <c r="E114" s="5" t="s">
        <v>217</v>
      </c>
      <c r="F114" t="s">
        <v>19</v>
      </c>
      <c r="G114">
        <v>1</v>
      </c>
      <c r="H114" t="s">
        <v>19</v>
      </c>
      <c r="I114">
        <v>2</v>
      </c>
      <c r="J114">
        <v>0.35</v>
      </c>
      <c r="K114" t="s">
        <v>32</v>
      </c>
      <c r="M11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R+1-F1-G4</v>
      </c>
      <c r="N114" t="s">
        <v>20</v>
      </c>
      <c r="O114">
        <v>1</v>
      </c>
      <c r="P114" t="s">
        <v>21</v>
      </c>
      <c r="Q114">
        <v>4</v>
      </c>
      <c r="R114" t="s">
        <v>32</v>
      </c>
      <c r="S114">
        <v>0.23</v>
      </c>
      <c r="T114">
        <v>2.5</v>
      </c>
      <c r="U114" t="s">
        <v>30</v>
      </c>
    </row>
    <row r="115" spans="5:21" x14ac:dyDescent="0.25">
      <c r="E115" s="5" t="s">
        <v>218</v>
      </c>
      <c r="F115" t="s">
        <v>19</v>
      </c>
      <c r="G115">
        <v>2</v>
      </c>
      <c r="H115" t="s">
        <v>19</v>
      </c>
      <c r="I115">
        <v>3</v>
      </c>
      <c r="J115">
        <v>0.35</v>
      </c>
      <c r="K115" t="s">
        <v>32</v>
      </c>
      <c r="M11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R+1-G1-H4</v>
      </c>
      <c r="N115" t="s">
        <v>21</v>
      </c>
      <c r="O115">
        <v>1</v>
      </c>
      <c r="P115" t="s">
        <v>22</v>
      </c>
      <c r="Q115">
        <v>4</v>
      </c>
      <c r="R115" t="s">
        <v>32</v>
      </c>
      <c r="S115">
        <v>0.23</v>
      </c>
      <c r="T115">
        <v>2.5</v>
      </c>
      <c r="U115" t="s">
        <v>30</v>
      </c>
    </row>
    <row r="116" spans="5:21" x14ac:dyDescent="0.25">
      <c r="E116" s="5" t="s">
        <v>219</v>
      </c>
      <c r="F116" t="s">
        <v>19</v>
      </c>
      <c r="G116">
        <v>3</v>
      </c>
      <c r="H116" t="s">
        <v>19</v>
      </c>
      <c r="I116">
        <v>4</v>
      </c>
      <c r="J116">
        <v>0.35</v>
      </c>
      <c r="K116" t="s">
        <v>32</v>
      </c>
      <c r="M11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R+1-H1-I4</v>
      </c>
      <c r="N116" t="s">
        <v>22</v>
      </c>
      <c r="O116">
        <v>1</v>
      </c>
      <c r="P116" t="s">
        <v>23</v>
      </c>
      <c r="Q116">
        <v>4</v>
      </c>
      <c r="R116" t="s">
        <v>32</v>
      </c>
      <c r="S116">
        <v>0.23</v>
      </c>
      <c r="T116">
        <v>2.5</v>
      </c>
      <c r="U116" t="s">
        <v>30</v>
      </c>
    </row>
    <row r="117" spans="5:21" x14ac:dyDescent="0.25">
      <c r="E117" s="5" t="s">
        <v>220</v>
      </c>
      <c r="F117" t="s">
        <v>19</v>
      </c>
      <c r="G117">
        <v>4</v>
      </c>
      <c r="H117" t="s">
        <v>19</v>
      </c>
      <c r="I117">
        <v>5</v>
      </c>
      <c r="J117">
        <v>0.35</v>
      </c>
      <c r="K117" t="s">
        <v>32</v>
      </c>
      <c r="M11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R+1-E2-F4</v>
      </c>
      <c r="N117" t="s">
        <v>19</v>
      </c>
      <c r="O117">
        <v>2</v>
      </c>
      <c r="P117" t="s">
        <v>20</v>
      </c>
      <c r="Q117">
        <v>4</v>
      </c>
      <c r="R117" t="s">
        <v>32</v>
      </c>
      <c r="S117">
        <v>0.23</v>
      </c>
      <c r="T117">
        <v>2.5</v>
      </c>
      <c r="U117" t="s">
        <v>30</v>
      </c>
    </row>
    <row r="118" spans="5:21" x14ac:dyDescent="0.25">
      <c r="E118" s="5" t="s">
        <v>221</v>
      </c>
      <c r="F118" t="s">
        <v>19</v>
      </c>
      <c r="G118">
        <v>5</v>
      </c>
      <c r="H118" t="s">
        <v>19</v>
      </c>
      <c r="I118">
        <v>6</v>
      </c>
      <c r="J118">
        <v>0.35</v>
      </c>
      <c r="K118" t="s">
        <v>32</v>
      </c>
      <c r="M11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R+1-F2-G4</v>
      </c>
      <c r="N118" t="s">
        <v>20</v>
      </c>
      <c r="O118">
        <v>2</v>
      </c>
      <c r="P118" t="s">
        <v>21</v>
      </c>
      <c r="Q118">
        <v>4</v>
      </c>
      <c r="R118" t="s">
        <v>32</v>
      </c>
      <c r="S118">
        <v>0.23</v>
      </c>
      <c r="T118">
        <v>2.5</v>
      </c>
      <c r="U118" t="s">
        <v>30</v>
      </c>
    </row>
    <row r="119" spans="5:21" x14ac:dyDescent="0.25">
      <c r="E119" s="5" t="s">
        <v>222</v>
      </c>
      <c r="F119" t="s">
        <v>22</v>
      </c>
      <c r="G119">
        <v>6</v>
      </c>
      <c r="H119" t="s">
        <v>22</v>
      </c>
      <c r="I119">
        <v>8</v>
      </c>
      <c r="J119">
        <v>0.4</v>
      </c>
      <c r="K119" t="s">
        <v>32</v>
      </c>
      <c r="M11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R+1-G2-H4</v>
      </c>
      <c r="N119" t="s">
        <v>21</v>
      </c>
      <c r="O119">
        <v>2</v>
      </c>
      <c r="P119" t="s">
        <v>22</v>
      </c>
      <c r="Q119">
        <v>4</v>
      </c>
      <c r="R119" t="s">
        <v>32</v>
      </c>
      <c r="S119">
        <v>0.23</v>
      </c>
      <c r="T119">
        <v>2.5</v>
      </c>
      <c r="U119" t="s">
        <v>30</v>
      </c>
    </row>
    <row r="120" spans="5:21" x14ac:dyDescent="0.25">
      <c r="E120" s="5" t="s">
        <v>223</v>
      </c>
      <c r="F120" t="s">
        <v>22</v>
      </c>
      <c r="G120">
        <v>8</v>
      </c>
      <c r="H120" t="s">
        <v>22</v>
      </c>
      <c r="I120">
        <v>9</v>
      </c>
      <c r="J120">
        <v>0.4</v>
      </c>
      <c r="K120" t="s">
        <v>32</v>
      </c>
      <c r="M12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R+1-H2-I4</v>
      </c>
      <c r="N120" t="s">
        <v>22</v>
      </c>
      <c r="O120">
        <v>2</v>
      </c>
      <c r="P120" t="s">
        <v>23</v>
      </c>
      <c r="Q120">
        <v>4</v>
      </c>
      <c r="R120" t="s">
        <v>32</v>
      </c>
      <c r="S120">
        <v>0.23</v>
      </c>
      <c r="T120">
        <v>2.5</v>
      </c>
      <c r="U120" t="s">
        <v>30</v>
      </c>
    </row>
    <row r="121" spans="5:21" x14ac:dyDescent="0.25">
      <c r="E121" s="5" t="s">
        <v>224</v>
      </c>
      <c r="F121" t="s">
        <v>22</v>
      </c>
      <c r="G121">
        <v>3</v>
      </c>
      <c r="H121" t="s">
        <v>22</v>
      </c>
      <c r="I121">
        <v>4</v>
      </c>
      <c r="J121">
        <v>0.5</v>
      </c>
      <c r="K121" t="s">
        <v>32</v>
      </c>
      <c r="M12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R+1-E3-F4</v>
      </c>
      <c r="N121" t="s">
        <v>19</v>
      </c>
      <c r="O121">
        <v>3</v>
      </c>
      <c r="P121" t="s">
        <v>20</v>
      </c>
      <c r="Q121">
        <v>4</v>
      </c>
      <c r="R121" t="s">
        <v>32</v>
      </c>
      <c r="S121">
        <v>0.23</v>
      </c>
      <c r="T121">
        <v>2.5</v>
      </c>
      <c r="U121" t="s">
        <v>30</v>
      </c>
    </row>
    <row r="122" spans="5:21" x14ac:dyDescent="0.25">
      <c r="E122" s="5" t="s">
        <v>225</v>
      </c>
      <c r="F122" t="s">
        <v>22</v>
      </c>
      <c r="G122">
        <v>4</v>
      </c>
      <c r="H122" t="s">
        <v>22</v>
      </c>
      <c r="I122">
        <v>5</v>
      </c>
      <c r="J122">
        <v>0.5</v>
      </c>
      <c r="K122" t="s">
        <v>32</v>
      </c>
      <c r="M12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R+1-F3-G4</v>
      </c>
      <c r="N122" t="s">
        <v>20</v>
      </c>
      <c r="O122">
        <v>3</v>
      </c>
      <c r="P122" t="s">
        <v>21</v>
      </c>
      <c r="Q122">
        <v>4</v>
      </c>
      <c r="R122" t="s">
        <v>32</v>
      </c>
      <c r="S122">
        <v>0.23</v>
      </c>
      <c r="T122">
        <v>2.5</v>
      </c>
      <c r="U122" t="s">
        <v>30</v>
      </c>
    </row>
    <row r="123" spans="5:21" x14ac:dyDescent="0.25">
      <c r="E123" s="5" t="s">
        <v>226</v>
      </c>
      <c r="F123" t="s">
        <v>23</v>
      </c>
      <c r="G123">
        <v>4</v>
      </c>
      <c r="H123" t="s">
        <v>23</v>
      </c>
      <c r="I123">
        <v>5</v>
      </c>
      <c r="J123">
        <v>0.2</v>
      </c>
      <c r="K123" t="s">
        <v>32</v>
      </c>
      <c r="M12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R+1-G3-H4</v>
      </c>
      <c r="N123" t="s">
        <v>21</v>
      </c>
      <c r="O123">
        <v>3</v>
      </c>
      <c r="P123" t="s">
        <v>22</v>
      </c>
      <c r="Q123">
        <v>4</v>
      </c>
      <c r="R123" t="s">
        <v>32</v>
      </c>
      <c r="S123">
        <v>0.23</v>
      </c>
      <c r="T123">
        <v>2.5</v>
      </c>
      <c r="U123" t="s">
        <v>30</v>
      </c>
    </row>
    <row r="124" spans="5:21" x14ac:dyDescent="0.25">
      <c r="E124" s="5" t="s">
        <v>227</v>
      </c>
      <c r="F124" t="s">
        <v>23</v>
      </c>
      <c r="G124">
        <v>5</v>
      </c>
      <c r="H124" t="s">
        <v>23</v>
      </c>
      <c r="I124">
        <v>6</v>
      </c>
      <c r="J124">
        <v>0.2</v>
      </c>
      <c r="K124" t="s">
        <v>32</v>
      </c>
      <c r="M12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R+1-H3-I4</v>
      </c>
      <c r="N124" t="s">
        <v>22</v>
      </c>
      <c r="O124">
        <v>3</v>
      </c>
      <c r="P124" t="s">
        <v>23</v>
      </c>
      <c r="Q124">
        <v>4</v>
      </c>
      <c r="R124" t="s">
        <v>32</v>
      </c>
      <c r="S124">
        <v>0.23</v>
      </c>
      <c r="T124">
        <v>2.5</v>
      </c>
      <c r="U124" t="s">
        <v>30</v>
      </c>
    </row>
    <row r="125" spans="5:21" x14ac:dyDescent="0.25">
      <c r="E125" s="5" t="s">
        <v>228</v>
      </c>
      <c r="F125" t="s">
        <v>23</v>
      </c>
      <c r="G125">
        <v>6</v>
      </c>
      <c r="H125" t="s">
        <v>23</v>
      </c>
      <c r="I125">
        <v>8</v>
      </c>
      <c r="J125">
        <v>0.2</v>
      </c>
      <c r="K125" t="s">
        <v>32</v>
      </c>
      <c r="M12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R+1-E4-F5</v>
      </c>
      <c r="N125" t="s">
        <v>19</v>
      </c>
      <c r="O125">
        <v>4</v>
      </c>
      <c r="P125" t="s">
        <v>20</v>
      </c>
      <c r="Q125">
        <v>5</v>
      </c>
      <c r="R125" t="s">
        <v>32</v>
      </c>
      <c r="S125">
        <v>0.23</v>
      </c>
      <c r="T125">
        <v>2.5</v>
      </c>
      <c r="U125" t="s">
        <v>30</v>
      </c>
    </row>
    <row r="126" spans="5:21" x14ac:dyDescent="0.25">
      <c r="E126" s="5" t="s">
        <v>229</v>
      </c>
      <c r="F126" t="s">
        <v>21</v>
      </c>
      <c r="G126">
        <v>4</v>
      </c>
      <c r="H126" t="s">
        <v>22</v>
      </c>
      <c r="I126">
        <v>4</v>
      </c>
      <c r="J126">
        <v>0.2</v>
      </c>
      <c r="K126" t="s">
        <v>32</v>
      </c>
      <c r="M12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R+1-F4-G5</v>
      </c>
      <c r="N126" t="s">
        <v>20</v>
      </c>
      <c r="O126">
        <v>4</v>
      </c>
      <c r="P126" t="s">
        <v>21</v>
      </c>
      <c r="Q126">
        <v>5</v>
      </c>
      <c r="R126" t="s">
        <v>32</v>
      </c>
      <c r="S126">
        <v>0.23</v>
      </c>
      <c r="T126">
        <v>2.5</v>
      </c>
      <c r="U126" t="s">
        <v>30</v>
      </c>
    </row>
    <row r="127" spans="5:21" x14ac:dyDescent="0.25">
      <c r="E127" s="5" t="s">
        <v>230</v>
      </c>
      <c r="F127" t="s">
        <v>22</v>
      </c>
      <c r="G127">
        <v>4</v>
      </c>
      <c r="H127" t="s">
        <v>23</v>
      </c>
      <c r="I127">
        <v>4</v>
      </c>
      <c r="J127">
        <v>0.2</v>
      </c>
      <c r="K127" t="s">
        <v>32</v>
      </c>
      <c r="M12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R+1-G4-H5</v>
      </c>
      <c r="N127" t="s">
        <v>21</v>
      </c>
      <c r="O127">
        <v>4</v>
      </c>
      <c r="P127" t="s">
        <v>22</v>
      </c>
      <c r="Q127">
        <v>5</v>
      </c>
      <c r="R127" t="s">
        <v>32</v>
      </c>
      <c r="S127">
        <v>0.23</v>
      </c>
      <c r="T127">
        <v>2.5</v>
      </c>
      <c r="U127" t="s">
        <v>30</v>
      </c>
    </row>
    <row r="128" spans="5:21" x14ac:dyDescent="0.25">
      <c r="E128" s="5" t="s">
        <v>231</v>
      </c>
      <c r="F128" t="s">
        <v>21</v>
      </c>
      <c r="G128">
        <v>6</v>
      </c>
      <c r="H128" t="s">
        <v>22</v>
      </c>
      <c r="I128">
        <v>6</v>
      </c>
      <c r="J128">
        <v>0.2</v>
      </c>
      <c r="K128" t="s">
        <v>32</v>
      </c>
      <c r="M12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R+1-H4-I5</v>
      </c>
      <c r="N128" t="s">
        <v>22</v>
      </c>
      <c r="O128">
        <v>4</v>
      </c>
      <c r="P128" t="s">
        <v>23</v>
      </c>
      <c r="Q128">
        <v>5</v>
      </c>
      <c r="R128" t="s">
        <v>32</v>
      </c>
      <c r="S128">
        <v>0.23</v>
      </c>
      <c r="T128">
        <v>2.5</v>
      </c>
      <c r="U128" t="s">
        <v>30</v>
      </c>
    </row>
    <row r="129" spans="5:21" x14ac:dyDescent="0.25">
      <c r="E129" s="5" t="s">
        <v>232</v>
      </c>
      <c r="F129" t="s">
        <v>22</v>
      </c>
      <c r="G129">
        <v>6</v>
      </c>
      <c r="H129" t="s">
        <v>23</v>
      </c>
      <c r="I129">
        <v>6</v>
      </c>
      <c r="J129">
        <v>0.2</v>
      </c>
      <c r="K129" t="s">
        <v>32</v>
      </c>
      <c r="M12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R+1-E5-F6</v>
      </c>
      <c r="N129" t="s">
        <v>19</v>
      </c>
      <c r="O129">
        <v>5</v>
      </c>
      <c r="P129" t="s">
        <v>20</v>
      </c>
      <c r="Q129">
        <v>6</v>
      </c>
      <c r="R129" t="s">
        <v>32</v>
      </c>
      <c r="S129">
        <v>0.23</v>
      </c>
      <c r="T129">
        <v>2.5</v>
      </c>
      <c r="U129" t="s">
        <v>30</v>
      </c>
    </row>
    <row r="130" spans="5:21" x14ac:dyDescent="0.25">
      <c r="E130" s="5" t="s">
        <v>233</v>
      </c>
      <c r="F130" t="s">
        <v>21</v>
      </c>
      <c r="G130">
        <v>6</v>
      </c>
      <c r="H130" t="s">
        <v>21</v>
      </c>
      <c r="I130">
        <v>8</v>
      </c>
      <c r="J130">
        <v>0.4</v>
      </c>
      <c r="K130" t="s">
        <v>32</v>
      </c>
      <c r="M13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R+1-F5-G6</v>
      </c>
      <c r="N130" t="s">
        <v>20</v>
      </c>
      <c r="O130">
        <v>5</v>
      </c>
      <c r="P130" t="s">
        <v>21</v>
      </c>
      <c r="Q130">
        <v>6</v>
      </c>
      <c r="R130" t="s">
        <v>32</v>
      </c>
      <c r="S130">
        <v>0.23</v>
      </c>
      <c r="T130">
        <v>2.5</v>
      </c>
      <c r="U130" t="s">
        <v>30</v>
      </c>
    </row>
    <row r="131" spans="5:21" x14ac:dyDescent="0.25">
      <c r="E131" s="5" t="s">
        <v>234</v>
      </c>
      <c r="F131" t="s">
        <v>21</v>
      </c>
      <c r="G131">
        <v>8</v>
      </c>
      <c r="H131" t="s">
        <v>21</v>
      </c>
      <c r="I131">
        <v>9</v>
      </c>
      <c r="J131">
        <v>0.4</v>
      </c>
      <c r="K131" t="s">
        <v>32</v>
      </c>
      <c r="M13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R+1-G5-H6</v>
      </c>
      <c r="N131" t="s">
        <v>21</v>
      </c>
      <c r="O131">
        <v>5</v>
      </c>
      <c r="P131" t="s">
        <v>22</v>
      </c>
      <c r="Q131">
        <v>6</v>
      </c>
      <c r="R131" t="s">
        <v>32</v>
      </c>
      <c r="S131">
        <v>0.23</v>
      </c>
      <c r="T131">
        <v>2.5</v>
      </c>
      <c r="U131" t="s">
        <v>30</v>
      </c>
    </row>
    <row r="132" spans="5:21" x14ac:dyDescent="0.25">
      <c r="E132" s="5" t="s">
        <v>235</v>
      </c>
      <c r="F132" t="s">
        <v>18</v>
      </c>
      <c r="G132">
        <v>4</v>
      </c>
      <c r="H132" t="s">
        <v>18</v>
      </c>
      <c r="I132">
        <v>5</v>
      </c>
      <c r="J132">
        <v>0.4</v>
      </c>
      <c r="K132" t="s">
        <v>32</v>
      </c>
      <c r="M13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R+1-H5-I6</v>
      </c>
      <c r="N132" t="s">
        <v>22</v>
      </c>
      <c r="O132">
        <v>5</v>
      </c>
      <c r="P132" t="s">
        <v>23</v>
      </c>
      <c r="Q132">
        <v>6</v>
      </c>
      <c r="R132" t="s">
        <v>32</v>
      </c>
      <c r="S132">
        <v>0.23</v>
      </c>
      <c r="T132">
        <v>2.5</v>
      </c>
      <c r="U132" t="s">
        <v>30</v>
      </c>
    </row>
    <row r="133" spans="5:21" x14ac:dyDescent="0.25">
      <c r="E133" s="5" t="s">
        <v>236</v>
      </c>
      <c r="F133" t="s">
        <v>18</v>
      </c>
      <c r="G133">
        <v>5</v>
      </c>
      <c r="H133" t="s">
        <v>18</v>
      </c>
      <c r="I133">
        <v>6</v>
      </c>
      <c r="J133">
        <v>0.4</v>
      </c>
      <c r="K133" t="s">
        <v>32</v>
      </c>
      <c r="M13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R+1-E1-F6</v>
      </c>
      <c r="N133" t="s">
        <v>19</v>
      </c>
      <c r="O133">
        <v>1</v>
      </c>
      <c r="P133" t="s">
        <v>20</v>
      </c>
      <c r="Q133">
        <v>6</v>
      </c>
      <c r="R133" t="s">
        <v>32</v>
      </c>
      <c r="S133">
        <v>0.23</v>
      </c>
      <c r="T133">
        <v>1.5</v>
      </c>
      <c r="U133" t="s">
        <v>27</v>
      </c>
    </row>
    <row r="134" spans="5:21" x14ac:dyDescent="0.25">
      <c r="E134" s="5" t="s">
        <v>237</v>
      </c>
      <c r="F134" t="s">
        <v>18</v>
      </c>
      <c r="G134">
        <v>6</v>
      </c>
      <c r="H134" t="s">
        <v>18</v>
      </c>
      <c r="I134">
        <v>8</v>
      </c>
      <c r="J134">
        <v>0.4</v>
      </c>
      <c r="K134" t="s">
        <v>32</v>
      </c>
      <c r="M13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R+1-F1-G6</v>
      </c>
      <c r="N134" t="s">
        <v>20</v>
      </c>
      <c r="O134">
        <v>1</v>
      </c>
      <c r="P134" t="s">
        <v>21</v>
      </c>
      <c r="Q134">
        <v>6</v>
      </c>
      <c r="R134" t="s">
        <v>32</v>
      </c>
      <c r="S134">
        <v>0.23</v>
      </c>
      <c r="T134">
        <v>1.5</v>
      </c>
      <c r="U134" t="s">
        <v>27</v>
      </c>
    </row>
    <row r="135" spans="5:21" x14ac:dyDescent="0.25">
      <c r="E135" s="5" t="s">
        <v>238</v>
      </c>
      <c r="F135" t="s">
        <v>18</v>
      </c>
      <c r="G135">
        <v>8</v>
      </c>
      <c r="H135" t="s">
        <v>18</v>
      </c>
      <c r="I135">
        <v>9</v>
      </c>
      <c r="J135">
        <v>0.4</v>
      </c>
      <c r="K135" t="s">
        <v>32</v>
      </c>
      <c r="M13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R+1-G1-H6</v>
      </c>
      <c r="N135" t="s">
        <v>21</v>
      </c>
      <c r="O135">
        <v>1</v>
      </c>
      <c r="P135" t="s">
        <v>22</v>
      </c>
      <c r="Q135">
        <v>6</v>
      </c>
      <c r="R135" t="s">
        <v>32</v>
      </c>
      <c r="S135">
        <v>0.23</v>
      </c>
      <c r="T135">
        <v>1.5</v>
      </c>
      <c r="U135" t="s">
        <v>27</v>
      </c>
    </row>
    <row r="136" spans="5:21" x14ac:dyDescent="0.25">
      <c r="E136" s="5" t="s">
        <v>239</v>
      </c>
      <c r="F136" t="s">
        <v>10</v>
      </c>
      <c r="G136">
        <v>1</v>
      </c>
      <c r="H136" t="s">
        <v>15</v>
      </c>
      <c r="I136">
        <v>1</v>
      </c>
      <c r="J136">
        <v>0.35</v>
      </c>
      <c r="K136" t="s">
        <v>31</v>
      </c>
      <c r="M13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R+1-E2-F6</v>
      </c>
      <c r="N136" t="s">
        <v>19</v>
      </c>
      <c r="O136">
        <v>2</v>
      </c>
      <c r="P136" t="s">
        <v>20</v>
      </c>
      <c r="Q136">
        <v>6</v>
      </c>
      <c r="R136" t="s">
        <v>32</v>
      </c>
      <c r="S136">
        <v>0.23</v>
      </c>
      <c r="T136">
        <v>1.5</v>
      </c>
      <c r="U136" t="s">
        <v>27</v>
      </c>
    </row>
    <row r="137" spans="5:21" x14ac:dyDescent="0.25">
      <c r="E137" s="5" t="s">
        <v>240</v>
      </c>
      <c r="F137" t="s">
        <v>15</v>
      </c>
      <c r="G137">
        <v>1</v>
      </c>
      <c r="H137" t="s">
        <v>17</v>
      </c>
      <c r="I137">
        <v>1</v>
      </c>
      <c r="J137">
        <v>0.35</v>
      </c>
      <c r="K137" t="s">
        <v>31</v>
      </c>
      <c r="M13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R+1-F2-G6</v>
      </c>
      <c r="N137" t="s">
        <v>20</v>
      </c>
      <c r="O137">
        <v>2</v>
      </c>
      <c r="P137" t="s">
        <v>21</v>
      </c>
      <c r="Q137">
        <v>6</v>
      </c>
      <c r="R137" t="s">
        <v>32</v>
      </c>
      <c r="S137">
        <v>0.23</v>
      </c>
      <c r="T137">
        <v>1.5</v>
      </c>
      <c r="U137" t="s">
        <v>27</v>
      </c>
    </row>
    <row r="138" spans="5:21" x14ac:dyDescent="0.25">
      <c r="E138" s="5" t="s">
        <v>241</v>
      </c>
      <c r="F138" t="s">
        <v>17</v>
      </c>
      <c r="G138">
        <v>1</v>
      </c>
      <c r="H138" t="s">
        <v>18</v>
      </c>
      <c r="I138">
        <v>1</v>
      </c>
      <c r="J138">
        <v>0.35</v>
      </c>
      <c r="K138" t="s">
        <v>31</v>
      </c>
      <c r="M13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R+1-G2-H6</v>
      </c>
      <c r="N138" t="s">
        <v>21</v>
      </c>
      <c r="O138">
        <v>2</v>
      </c>
      <c r="P138" t="s">
        <v>22</v>
      </c>
      <c r="Q138">
        <v>6</v>
      </c>
      <c r="R138" t="s">
        <v>32</v>
      </c>
      <c r="S138">
        <v>0.23</v>
      </c>
      <c r="T138">
        <v>1.5</v>
      </c>
      <c r="U138" t="s">
        <v>27</v>
      </c>
    </row>
    <row r="139" spans="5:21" x14ac:dyDescent="0.25">
      <c r="E139" s="5" t="s">
        <v>242</v>
      </c>
      <c r="F139" t="s">
        <v>18</v>
      </c>
      <c r="G139">
        <v>1</v>
      </c>
      <c r="H139" t="s">
        <v>19</v>
      </c>
      <c r="I139">
        <v>1</v>
      </c>
      <c r="J139">
        <v>0.35</v>
      </c>
      <c r="K139" t="s">
        <v>31</v>
      </c>
      <c r="M13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R+1-E3-F6</v>
      </c>
      <c r="N139" t="s">
        <v>19</v>
      </c>
      <c r="O139">
        <v>3</v>
      </c>
      <c r="P139" t="s">
        <v>20</v>
      </c>
      <c r="Q139">
        <v>6</v>
      </c>
      <c r="R139" t="s">
        <v>32</v>
      </c>
      <c r="S139">
        <v>0.23</v>
      </c>
      <c r="T139">
        <v>1.5</v>
      </c>
      <c r="U139" t="s">
        <v>27</v>
      </c>
    </row>
    <row r="140" spans="5:21" x14ac:dyDescent="0.25">
      <c r="E140" s="5" t="s">
        <v>243</v>
      </c>
      <c r="F140" t="s">
        <v>19</v>
      </c>
      <c r="G140">
        <v>1</v>
      </c>
      <c r="H140" t="s">
        <v>20</v>
      </c>
      <c r="I140">
        <v>1</v>
      </c>
      <c r="J140">
        <v>0.35</v>
      </c>
      <c r="K140" t="s">
        <v>31</v>
      </c>
      <c r="M14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R+1-F3-G6</v>
      </c>
      <c r="N140" t="s">
        <v>20</v>
      </c>
      <c r="O140">
        <v>3</v>
      </c>
      <c r="P140" t="s">
        <v>21</v>
      </c>
      <c r="Q140">
        <v>6</v>
      </c>
      <c r="R140" t="s">
        <v>32</v>
      </c>
      <c r="S140">
        <v>0.23</v>
      </c>
      <c r="T140">
        <v>1.5</v>
      </c>
      <c r="U140" t="s">
        <v>27</v>
      </c>
    </row>
    <row r="141" spans="5:21" x14ac:dyDescent="0.25">
      <c r="E141" s="5" t="s">
        <v>244</v>
      </c>
      <c r="F141" t="s">
        <v>10</v>
      </c>
      <c r="G141">
        <v>9</v>
      </c>
      <c r="H141" t="s">
        <v>15</v>
      </c>
      <c r="I141">
        <v>9</v>
      </c>
      <c r="J141">
        <v>0.4</v>
      </c>
      <c r="K141" t="s">
        <v>31</v>
      </c>
      <c r="M14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R+1-G3-H6</v>
      </c>
      <c r="N141" t="s">
        <v>21</v>
      </c>
      <c r="O141">
        <v>3</v>
      </c>
      <c r="P141" t="s">
        <v>22</v>
      </c>
      <c r="Q141">
        <v>6</v>
      </c>
      <c r="R141" t="s">
        <v>32</v>
      </c>
      <c r="S141">
        <v>0.23</v>
      </c>
      <c r="T141">
        <v>1.5</v>
      </c>
      <c r="U141" t="s">
        <v>27</v>
      </c>
    </row>
    <row r="142" spans="5:21" x14ac:dyDescent="0.25">
      <c r="E142" s="5" t="s">
        <v>245</v>
      </c>
      <c r="F142" t="s">
        <v>15</v>
      </c>
      <c r="G142">
        <v>9</v>
      </c>
      <c r="H142" t="s">
        <v>17</v>
      </c>
      <c r="I142">
        <v>9</v>
      </c>
      <c r="J142">
        <v>0.4</v>
      </c>
      <c r="K142" t="s">
        <v>31</v>
      </c>
      <c r="M14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R+1-E4-F6</v>
      </c>
      <c r="N142" t="s">
        <v>19</v>
      </c>
      <c r="O142">
        <v>4</v>
      </c>
      <c r="P142" t="s">
        <v>20</v>
      </c>
      <c r="Q142">
        <v>6</v>
      </c>
      <c r="R142" t="s">
        <v>32</v>
      </c>
      <c r="S142">
        <v>0.23</v>
      </c>
      <c r="T142">
        <v>1.5</v>
      </c>
      <c r="U142" t="s">
        <v>27</v>
      </c>
    </row>
    <row r="143" spans="5:21" x14ac:dyDescent="0.25">
      <c r="E143" s="5" t="s">
        <v>246</v>
      </c>
      <c r="F143" t="s">
        <v>17</v>
      </c>
      <c r="G143">
        <v>9</v>
      </c>
      <c r="H143" t="s">
        <v>18</v>
      </c>
      <c r="I143">
        <v>9</v>
      </c>
      <c r="J143">
        <v>0.4</v>
      </c>
      <c r="K143" t="s">
        <v>31</v>
      </c>
      <c r="M14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R+1-F4-G6</v>
      </c>
      <c r="N143" t="s">
        <v>20</v>
      </c>
      <c r="O143">
        <v>4</v>
      </c>
      <c r="P143" t="s">
        <v>21</v>
      </c>
      <c r="Q143">
        <v>6</v>
      </c>
      <c r="R143" t="s">
        <v>32</v>
      </c>
      <c r="S143">
        <v>0.23</v>
      </c>
      <c r="T143">
        <v>1.5</v>
      </c>
      <c r="U143" t="s">
        <v>27</v>
      </c>
    </row>
    <row r="144" spans="5:21" x14ac:dyDescent="0.25">
      <c r="E144" s="5" t="s">
        <v>247</v>
      </c>
      <c r="F144" t="s">
        <v>18</v>
      </c>
      <c r="G144">
        <v>9</v>
      </c>
      <c r="H144" t="s">
        <v>19</v>
      </c>
      <c r="I144">
        <v>9</v>
      </c>
      <c r="J144">
        <v>0.4</v>
      </c>
      <c r="K144" t="s">
        <v>31</v>
      </c>
      <c r="M14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R+1-G4-H6</v>
      </c>
      <c r="N144" t="s">
        <v>21</v>
      </c>
      <c r="O144">
        <v>4</v>
      </c>
      <c r="P144" t="s">
        <v>22</v>
      </c>
      <c r="Q144">
        <v>6</v>
      </c>
      <c r="R144" t="s">
        <v>32</v>
      </c>
      <c r="S144">
        <v>0.23</v>
      </c>
      <c r="T144">
        <v>1.5</v>
      </c>
      <c r="U144" t="s">
        <v>27</v>
      </c>
    </row>
    <row r="145" spans="5:21" x14ac:dyDescent="0.25">
      <c r="E145" s="5" t="s">
        <v>248</v>
      </c>
      <c r="F145" t="s">
        <v>19</v>
      </c>
      <c r="G145">
        <v>9</v>
      </c>
      <c r="H145" t="s">
        <v>20</v>
      </c>
      <c r="I145">
        <v>9</v>
      </c>
      <c r="J145">
        <v>0.4</v>
      </c>
      <c r="K145" t="s">
        <v>31</v>
      </c>
      <c r="M14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R+1-E6-F8</v>
      </c>
      <c r="N145" t="s">
        <v>19</v>
      </c>
      <c r="O145">
        <v>6</v>
      </c>
      <c r="P145" t="s">
        <v>20</v>
      </c>
      <c r="Q145">
        <v>8</v>
      </c>
      <c r="R145" t="s">
        <v>32</v>
      </c>
      <c r="S145">
        <v>0.23</v>
      </c>
      <c r="T145">
        <v>1.5</v>
      </c>
      <c r="U145" t="s">
        <v>27</v>
      </c>
    </row>
    <row r="146" spans="5:21" x14ac:dyDescent="0.25">
      <c r="E146" s="5" t="s">
        <v>249</v>
      </c>
      <c r="F146" t="s">
        <v>20</v>
      </c>
      <c r="G146">
        <v>9</v>
      </c>
      <c r="H146" t="s">
        <v>21</v>
      </c>
      <c r="I146">
        <v>9</v>
      </c>
      <c r="J146">
        <v>0.4</v>
      </c>
      <c r="K146" t="s">
        <v>31</v>
      </c>
      <c r="M14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R+1-F6-G8</v>
      </c>
      <c r="N146" t="s">
        <v>20</v>
      </c>
      <c r="O146">
        <v>6</v>
      </c>
      <c r="P146" t="s">
        <v>21</v>
      </c>
      <c r="Q146">
        <v>8</v>
      </c>
      <c r="R146" t="s">
        <v>32</v>
      </c>
      <c r="S146">
        <v>0.23</v>
      </c>
      <c r="T146">
        <v>1.5</v>
      </c>
      <c r="U146" t="s">
        <v>27</v>
      </c>
    </row>
    <row r="147" spans="5:21" x14ac:dyDescent="0.25">
      <c r="E147" s="5" t="s">
        <v>250</v>
      </c>
      <c r="F147" t="s">
        <v>21</v>
      </c>
      <c r="G147">
        <v>9</v>
      </c>
      <c r="H147" t="s">
        <v>22</v>
      </c>
      <c r="I147">
        <v>9</v>
      </c>
      <c r="J147">
        <v>0.4</v>
      </c>
      <c r="K147" t="s">
        <v>31</v>
      </c>
      <c r="M14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R+1-G6-H8</v>
      </c>
      <c r="N147" t="s">
        <v>21</v>
      </c>
      <c r="O147">
        <v>6</v>
      </c>
      <c r="P147" t="s">
        <v>22</v>
      </c>
      <c r="Q147">
        <v>8</v>
      </c>
      <c r="R147" t="s">
        <v>32</v>
      </c>
      <c r="S147">
        <v>0.23</v>
      </c>
      <c r="T147">
        <v>1.5</v>
      </c>
      <c r="U147" t="s">
        <v>27</v>
      </c>
    </row>
    <row r="148" spans="5:21" x14ac:dyDescent="0.25">
      <c r="E148" s="5" t="s">
        <v>251</v>
      </c>
      <c r="F148" t="s">
        <v>22</v>
      </c>
      <c r="G148">
        <v>9</v>
      </c>
      <c r="H148" t="s">
        <v>23</v>
      </c>
      <c r="I148">
        <v>9</v>
      </c>
      <c r="J148">
        <v>0.4</v>
      </c>
      <c r="K148" t="s">
        <v>31</v>
      </c>
      <c r="M14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R+1-E8-F9</v>
      </c>
      <c r="N148" t="s">
        <v>19</v>
      </c>
      <c r="O148">
        <v>8</v>
      </c>
      <c r="P148" t="s">
        <v>20</v>
      </c>
      <c r="Q148">
        <v>9</v>
      </c>
      <c r="R148" t="s">
        <v>32</v>
      </c>
      <c r="S148">
        <v>0.23</v>
      </c>
      <c r="T148">
        <v>1.5</v>
      </c>
      <c r="U148" t="s">
        <v>27</v>
      </c>
    </row>
    <row r="149" spans="5:21" x14ac:dyDescent="0.25">
      <c r="E149" s="5" t="s">
        <v>252</v>
      </c>
      <c r="F149" t="s">
        <v>19</v>
      </c>
      <c r="G149">
        <v>3</v>
      </c>
      <c r="H149" t="s">
        <v>20</v>
      </c>
      <c r="I149">
        <v>3</v>
      </c>
      <c r="J149">
        <v>0.4</v>
      </c>
      <c r="K149" t="s">
        <v>31</v>
      </c>
      <c r="M14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R+1-F8-G9</v>
      </c>
      <c r="N149" t="s">
        <v>20</v>
      </c>
      <c r="O149">
        <v>8</v>
      </c>
      <c r="P149" t="s">
        <v>21</v>
      </c>
      <c r="Q149">
        <v>9</v>
      </c>
      <c r="R149" t="s">
        <v>32</v>
      </c>
      <c r="S149">
        <v>0.23</v>
      </c>
      <c r="T149">
        <v>1.5</v>
      </c>
      <c r="U149" t="s">
        <v>27</v>
      </c>
    </row>
    <row r="150" spans="5:21" x14ac:dyDescent="0.25">
      <c r="E150" s="5" t="s">
        <v>253</v>
      </c>
      <c r="F150" t="s">
        <v>20</v>
      </c>
      <c r="G150">
        <v>3</v>
      </c>
      <c r="H150" t="s">
        <v>21</v>
      </c>
      <c r="I150">
        <v>3</v>
      </c>
      <c r="J150">
        <v>0.4</v>
      </c>
      <c r="K150" t="s">
        <v>31</v>
      </c>
      <c r="M15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R+1-G8-H9</v>
      </c>
      <c r="N150" t="s">
        <v>21</v>
      </c>
      <c r="O150">
        <v>8</v>
      </c>
      <c r="P150" t="s">
        <v>22</v>
      </c>
      <c r="Q150">
        <v>9</v>
      </c>
      <c r="R150" t="s">
        <v>32</v>
      </c>
      <c r="S150">
        <v>0.23</v>
      </c>
      <c r="T150">
        <v>1.5</v>
      </c>
      <c r="U150" t="s">
        <v>27</v>
      </c>
    </row>
    <row r="151" spans="5:21" x14ac:dyDescent="0.25">
      <c r="E151" s="5" t="s">
        <v>254</v>
      </c>
      <c r="F151" t="s">
        <v>21</v>
      </c>
      <c r="G151">
        <v>3</v>
      </c>
      <c r="H151" t="s">
        <v>22</v>
      </c>
      <c r="I151">
        <v>3</v>
      </c>
      <c r="J151">
        <v>0.4</v>
      </c>
      <c r="K151" t="s">
        <v>31</v>
      </c>
      <c r="M15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R+2-A1-B2</v>
      </c>
      <c r="N151" t="s">
        <v>10</v>
      </c>
      <c r="O151">
        <v>1</v>
      </c>
      <c r="P151" t="s">
        <v>15</v>
      </c>
      <c r="Q151">
        <v>2</v>
      </c>
      <c r="R151" t="s">
        <v>31</v>
      </c>
      <c r="S151">
        <v>0.23</v>
      </c>
      <c r="T151">
        <v>1.5</v>
      </c>
      <c r="U151" t="s">
        <v>27</v>
      </c>
    </row>
    <row r="152" spans="5:21" x14ac:dyDescent="0.25">
      <c r="E152" s="5" t="s">
        <v>255</v>
      </c>
      <c r="F152" t="s">
        <v>22</v>
      </c>
      <c r="G152">
        <v>3</v>
      </c>
      <c r="H152" t="s">
        <v>23</v>
      </c>
      <c r="I152">
        <v>3</v>
      </c>
      <c r="J152">
        <v>0.4</v>
      </c>
      <c r="K152" t="s">
        <v>31</v>
      </c>
      <c r="M15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R+2-B1-C2</v>
      </c>
      <c r="N152" t="s">
        <v>15</v>
      </c>
      <c r="O152">
        <v>1</v>
      </c>
      <c r="P152" t="s">
        <v>17</v>
      </c>
      <c r="Q152">
        <v>2</v>
      </c>
      <c r="R152" t="s">
        <v>31</v>
      </c>
      <c r="S152">
        <v>0.23</v>
      </c>
      <c r="T152">
        <v>1.5</v>
      </c>
      <c r="U152" t="s">
        <v>27</v>
      </c>
    </row>
    <row r="153" spans="5:21" x14ac:dyDescent="0.25">
      <c r="E153" s="5" t="s">
        <v>256</v>
      </c>
      <c r="F153" t="s">
        <v>15</v>
      </c>
      <c r="G153">
        <v>2</v>
      </c>
      <c r="H153" t="s">
        <v>17</v>
      </c>
      <c r="I153">
        <v>2</v>
      </c>
      <c r="J153">
        <v>0.4</v>
      </c>
      <c r="K153" t="s">
        <v>31</v>
      </c>
      <c r="M15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R+2-C1-D2</v>
      </c>
      <c r="N153" t="s">
        <v>17</v>
      </c>
      <c r="O153">
        <v>1</v>
      </c>
      <c r="P153" t="s">
        <v>18</v>
      </c>
      <c r="Q153">
        <v>2</v>
      </c>
      <c r="R153" t="s">
        <v>31</v>
      </c>
      <c r="S153">
        <v>0.23</v>
      </c>
      <c r="T153">
        <v>1.5</v>
      </c>
      <c r="U153" t="s">
        <v>27</v>
      </c>
    </row>
    <row r="154" spans="5:21" x14ac:dyDescent="0.25">
      <c r="E154" s="5" t="s">
        <v>257</v>
      </c>
      <c r="F154" t="s">
        <v>17</v>
      </c>
      <c r="G154">
        <v>2</v>
      </c>
      <c r="H154" t="s">
        <v>18</v>
      </c>
      <c r="I154">
        <v>2</v>
      </c>
      <c r="J154">
        <v>0.4</v>
      </c>
      <c r="K154" t="s">
        <v>31</v>
      </c>
      <c r="M15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R+2-A2-B3</v>
      </c>
      <c r="N154" t="s">
        <v>10</v>
      </c>
      <c r="O154">
        <v>2</v>
      </c>
      <c r="P154" t="s">
        <v>15</v>
      </c>
      <c r="Q154">
        <v>3</v>
      </c>
      <c r="R154" t="s">
        <v>31</v>
      </c>
      <c r="S154">
        <v>0.23</v>
      </c>
      <c r="T154">
        <v>1.5</v>
      </c>
      <c r="U154" t="s">
        <v>27</v>
      </c>
    </row>
    <row r="155" spans="5:21" x14ac:dyDescent="0.25">
      <c r="E155" s="5" t="s">
        <v>258</v>
      </c>
      <c r="F155" t="s">
        <v>18</v>
      </c>
      <c r="G155">
        <v>2</v>
      </c>
      <c r="H155" t="s">
        <v>19</v>
      </c>
      <c r="I155">
        <v>2</v>
      </c>
      <c r="J155">
        <v>0.4</v>
      </c>
      <c r="K155" t="s">
        <v>31</v>
      </c>
      <c r="M15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R+2-B2-C3</v>
      </c>
      <c r="N155" t="s">
        <v>15</v>
      </c>
      <c r="O155">
        <v>2</v>
      </c>
      <c r="P155" t="s">
        <v>17</v>
      </c>
      <c r="Q155">
        <v>3</v>
      </c>
      <c r="R155" t="s">
        <v>31</v>
      </c>
      <c r="S155">
        <v>0.23</v>
      </c>
      <c r="T155">
        <v>1.5</v>
      </c>
      <c r="U155" t="s">
        <v>27</v>
      </c>
    </row>
    <row r="156" spans="5:21" x14ac:dyDescent="0.25">
      <c r="E156" s="5" t="s">
        <v>259</v>
      </c>
      <c r="F156" t="s">
        <v>19</v>
      </c>
      <c r="G156">
        <v>2</v>
      </c>
      <c r="H156" t="s">
        <v>20</v>
      </c>
      <c r="I156">
        <v>2</v>
      </c>
      <c r="J156">
        <v>0.4</v>
      </c>
      <c r="K156" t="s">
        <v>31</v>
      </c>
      <c r="M15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R+2-C2-D3</v>
      </c>
      <c r="N156" t="s">
        <v>17</v>
      </c>
      <c r="O156">
        <v>2</v>
      </c>
      <c r="P156" t="s">
        <v>18</v>
      </c>
      <c r="Q156">
        <v>3</v>
      </c>
      <c r="R156" t="s">
        <v>31</v>
      </c>
      <c r="S156">
        <v>0.23</v>
      </c>
      <c r="T156">
        <v>1.5</v>
      </c>
      <c r="U156" t="s">
        <v>27</v>
      </c>
    </row>
    <row r="157" spans="5:21" x14ac:dyDescent="0.25">
      <c r="E157" s="5" t="s">
        <v>260</v>
      </c>
      <c r="F157" t="s">
        <v>20</v>
      </c>
      <c r="G157">
        <v>2</v>
      </c>
      <c r="H157" t="s">
        <v>21</v>
      </c>
      <c r="I157">
        <v>2</v>
      </c>
      <c r="J157">
        <v>0.4</v>
      </c>
      <c r="K157" t="s">
        <v>31</v>
      </c>
      <c r="M15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R+2-A3-B4</v>
      </c>
      <c r="N157" t="s">
        <v>10</v>
      </c>
      <c r="O157">
        <v>3</v>
      </c>
      <c r="P157" t="s">
        <v>15</v>
      </c>
      <c r="Q157">
        <v>4</v>
      </c>
      <c r="R157" t="s">
        <v>31</v>
      </c>
      <c r="S157">
        <v>0.23</v>
      </c>
      <c r="T157">
        <v>1.5</v>
      </c>
      <c r="U157" t="s">
        <v>27</v>
      </c>
    </row>
    <row r="158" spans="5:21" x14ac:dyDescent="0.25">
      <c r="E158" s="5" t="s">
        <v>261</v>
      </c>
      <c r="F158" t="s">
        <v>21</v>
      </c>
      <c r="G158">
        <v>2</v>
      </c>
      <c r="H158" t="s">
        <v>22</v>
      </c>
      <c r="I158">
        <v>2</v>
      </c>
      <c r="J158">
        <v>0.4</v>
      </c>
      <c r="K158" t="s">
        <v>31</v>
      </c>
      <c r="M15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R+2-B3-C4</v>
      </c>
      <c r="N158" t="s">
        <v>15</v>
      </c>
      <c r="O158">
        <v>3</v>
      </c>
      <c r="P158" t="s">
        <v>17</v>
      </c>
      <c r="Q158">
        <v>4</v>
      </c>
      <c r="R158" t="s">
        <v>31</v>
      </c>
      <c r="S158">
        <v>0.23</v>
      </c>
      <c r="T158">
        <v>1.5</v>
      </c>
      <c r="U158" t="s">
        <v>27</v>
      </c>
    </row>
    <row r="159" spans="5:21" x14ac:dyDescent="0.25">
      <c r="E159" s="5" t="s">
        <v>262</v>
      </c>
      <c r="F159" t="s">
        <v>15</v>
      </c>
      <c r="G159">
        <v>8</v>
      </c>
      <c r="H159" t="s">
        <v>17</v>
      </c>
      <c r="I159">
        <v>8</v>
      </c>
      <c r="J159">
        <v>0.4</v>
      </c>
      <c r="K159" t="s">
        <v>31</v>
      </c>
      <c r="M15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R+2-C3-D4</v>
      </c>
      <c r="N159" t="s">
        <v>17</v>
      </c>
      <c r="O159">
        <v>3</v>
      </c>
      <c r="P159" t="s">
        <v>18</v>
      </c>
      <c r="Q159">
        <v>4</v>
      </c>
      <c r="R159" t="s">
        <v>31</v>
      </c>
      <c r="S159">
        <v>0.23</v>
      </c>
      <c r="T159">
        <v>1.5</v>
      </c>
      <c r="U159" t="s">
        <v>27</v>
      </c>
    </row>
    <row r="160" spans="5:21" x14ac:dyDescent="0.25">
      <c r="E160" s="5" t="s">
        <v>263</v>
      </c>
      <c r="F160" t="s">
        <v>17</v>
      </c>
      <c r="G160">
        <v>8</v>
      </c>
      <c r="H160" t="s">
        <v>18</v>
      </c>
      <c r="I160">
        <v>8</v>
      </c>
      <c r="J160">
        <v>0.4</v>
      </c>
      <c r="K160" t="s">
        <v>31</v>
      </c>
      <c r="M16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R+2-A4-B5</v>
      </c>
      <c r="N160" t="s">
        <v>10</v>
      </c>
      <c r="O160">
        <v>4</v>
      </c>
      <c r="P160" t="s">
        <v>15</v>
      </c>
      <c r="Q160">
        <v>5</v>
      </c>
      <c r="R160" t="s">
        <v>31</v>
      </c>
      <c r="S160">
        <v>0.23</v>
      </c>
      <c r="T160">
        <v>1.5</v>
      </c>
      <c r="U160" t="s">
        <v>27</v>
      </c>
    </row>
    <row r="161" spans="5:21" x14ac:dyDescent="0.25">
      <c r="E161" s="5" t="s">
        <v>264</v>
      </c>
      <c r="F161" t="s">
        <v>18</v>
      </c>
      <c r="G161">
        <v>8</v>
      </c>
      <c r="H161" t="s">
        <v>19</v>
      </c>
      <c r="I161">
        <v>8</v>
      </c>
      <c r="J161">
        <v>0.4</v>
      </c>
      <c r="K161" t="s">
        <v>31</v>
      </c>
      <c r="M16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R+2-B4-C5</v>
      </c>
      <c r="N161" t="s">
        <v>15</v>
      </c>
      <c r="O161">
        <v>4</v>
      </c>
      <c r="P161" t="s">
        <v>17</v>
      </c>
      <c r="Q161">
        <v>5</v>
      </c>
      <c r="R161" t="s">
        <v>31</v>
      </c>
      <c r="S161">
        <v>0.23</v>
      </c>
      <c r="T161">
        <v>1.5</v>
      </c>
      <c r="U161" t="s">
        <v>27</v>
      </c>
    </row>
    <row r="162" spans="5:21" x14ac:dyDescent="0.25">
      <c r="E162" s="5" t="s">
        <v>265</v>
      </c>
      <c r="F162" t="s">
        <v>19</v>
      </c>
      <c r="G162">
        <v>8</v>
      </c>
      <c r="H162" t="s">
        <v>20</v>
      </c>
      <c r="I162">
        <v>8</v>
      </c>
      <c r="J162">
        <v>0.4</v>
      </c>
      <c r="K162" t="s">
        <v>31</v>
      </c>
      <c r="M16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R+2-C4-D5</v>
      </c>
      <c r="N162" t="s">
        <v>17</v>
      </c>
      <c r="O162">
        <v>4</v>
      </c>
      <c r="P162" t="s">
        <v>18</v>
      </c>
      <c r="Q162">
        <v>5</v>
      </c>
      <c r="R162" t="s">
        <v>31</v>
      </c>
      <c r="S162">
        <v>0.23</v>
      </c>
      <c r="T162">
        <v>1.5</v>
      </c>
      <c r="U162" t="s">
        <v>27</v>
      </c>
    </row>
    <row r="163" spans="5:21" x14ac:dyDescent="0.25">
      <c r="E163" s="5" t="s">
        <v>266</v>
      </c>
      <c r="F163" t="s">
        <v>20</v>
      </c>
      <c r="G163">
        <v>8</v>
      </c>
      <c r="H163" t="s">
        <v>21</v>
      </c>
      <c r="I163">
        <v>8</v>
      </c>
      <c r="J163">
        <v>0.4</v>
      </c>
      <c r="K163" t="s">
        <v>31</v>
      </c>
      <c r="M16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R+2-A5-B6</v>
      </c>
      <c r="N163" t="s">
        <v>10</v>
      </c>
      <c r="O163">
        <v>5</v>
      </c>
      <c r="P163" t="s">
        <v>15</v>
      </c>
      <c r="Q163">
        <v>6</v>
      </c>
      <c r="R163" t="s">
        <v>31</v>
      </c>
      <c r="S163">
        <v>0.23</v>
      </c>
      <c r="T163">
        <v>1.5</v>
      </c>
      <c r="U163" t="s">
        <v>27</v>
      </c>
    </row>
    <row r="164" spans="5:21" x14ac:dyDescent="0.25">
      <c r="E164" s="5" t="s">
        <v>267</v>
      </c>
      <c r="F164" t="s">
        <v>21</v>
      </c>
      <c r="G164">
        <v>8</v>
      </c>
      <c r="H164" t="s">
        <v>22</v>
      </c>
      <c r="I164">
        <v>8</v>
      </c>
      <c r="J164">
        <v>0.4</v>
      </c>
      <c r="K164" t="s">
        <v>31</v>
      </c>
      <c r="M16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R+2-B5-C6</v>
      </c>
      <c r="N164" t="s">
        <v>15</v>
      </c>
      <c r="O164">
        <v>5</v>
      </c>
      <c r="P164" t="s">
        <v>17</v>
      </c>
      <c r="Q164">
        <v>6</v>
      </c>
      <c r="R164" t="s">
        <v>31</v>
      </c>
      <c r="S164">
        <v>0.23</v>
      </c>
      <c r="T164">
        <v>1.5</v>
      </c>
      <c r="U164" t="s">
        <v>27</v>
      </c>
    </row>
    <row r="165" spans="5:21" x14ac:dyDescent="0.25">
      <c r="E165" s="5" t="s">
        <v>268</v>
      </c>
      <c r="F165" t="s">
        <v>10</v>
      </c>
      <c r="G165">
        <v>1</v>
      </c>
      <c r="H165" t="s">
        <v>10</v>
      </c>
      <c r="I165">
        <v>2</v>
      </c>
      <c r="J165">
        <v>0.4</v>
      </c>
      <c r="K165" t="s">
        <v>31</v>
      </c>
      <c r="M16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R+2-C5-D6</v>
      </c>
      <c r="N165" t="s">
        <v>17</v>
      </c>
      <c r="O165">
        <v>5</v>
      </c>
      <c r="P165" t="s">
        <v>18</v>
      </c>
      <c r="Q165">
        <v>6</v>
      </c>
      <c r="R165" t="s">
        <v>31</v>
      </c>
      <c r="S165">
        <v>0.23</v>
      </c>
      <c r="T165">
        <v>1.5</v>
      </c>
      <c r="U165" t="s">
        <v>27</v>
      </c>
    </row>
    <row r="166" spans="5:21" x14ac:dyDescent="0.25">
      <c r="E166" s="5" t="s">
        <v>269</v>
      </c>
      <c r="F166" t="s">
        <v>10</v>
      </c>
      <c r="G166">
        <v>2</v>
      </c>
      <c r="H166" t="s">
        <v>10</v>
      </c>
      <c r="I166">
        <v>3</v>
      </c>
      <c r="J166">
        <v>0.4</v>
      </c>
      <c r="K166" t="s">
        <v>31</v>
      </c>
      <c r="M16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R+2-A6-B8</v>
      </c>
      <c r="N166" t="s">
        <v>10</v>
      </c>
      <c r="O166">
        <v>6</v>
      </c>
      <c r="P166" t="s">
        <v>15</v>
      </c>
      <c r="Q166">
        <v>8</v>
      </c>
      <c r="R166" t="s">
        <v>31</v>
      </c>
      <c r="S166">
        <v>0.23</v>
      </c>
      <c r="T166">
        <v>1.5</v>
      </c>
      <c r="U166" t="s">
        <v>27</v>
      </c>
    </row>
    <row r="167" spans="5:21" x14ac:dyDescent="0.25">
      <c r="E167" s="5" t="s">
        <v>270</v>
      </c>
      <c r="F167" t="s">
        <v>10</v>
      </c>
      <c r="G167">
        <v>3</v>
      </c>
      <c r="H167" t="s">
        <v>10</v>
      </c>
      <c r="I167">
        <v>4</v>
      </c>
      <c r="J167">
        <v>0.4</v>
      </c>
      <c r="K167" t="s">
        <v>31</v>
      </c>
      <c r="M16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R+2-B6-C8</v>
      </c>
      <c r="N167" t="s">
        <v>15</v>
      </c>
      <c r="O167">
        <v>6</v>
      </c>
      <c r="P167" t="s">
        <v>17</v>
      </c>
      <c r="Q167">
        <v>8</v>
      </c>
      <c r="R167" t="s">
        <v>31</v>
      </c>
      <c r="S167">
        <v>0.23</v>
      </c>
      <c r="T167">
        <v>1.5</v>
      </c>
      <c r="U167" t="s">
        <v>27</v>
      </c>
    </row>
    <row r="168" spans="5:21" x14ac:dyDescent="0.25">
      <c r="E168" s="5" t="s">
        <v>271</v>
      </c>
      <c r="F168" t="s">
        <v>10</v>
      </c>
      <c r="G168">
        <v>4</v>
      </c>
      <c r="H168" t="s">
        <v>10</v>
      </c>
      <c r="I168">
        <v>5</v>
      </c>
      <c r="J168">
        <v>0.4</v>
      </c>
      <c r="K168" t="s">
        <v>31</v>
      </c>
      <c r="M16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R+2-C6-D8</v>
      </c>
      <c r="N168" t="s">
        <v>17</v>
      </c>
      <c r="O168">
        <v>6</v>
      </c>
      <c r="P168" t="s">
        <v>18</v>
      </c>
      <c r="Q168">
        <v>8</v>
      </c>
      <c r="R168" t="s">
        <v>31</v>
      </c>
      <c r="S168">
        <v>0.23</v>
      </c>
      <c r="T168">
        <v>1.5</v>
      </c>
      <c r="U168" t="s">
        <v>27</v>
      </c>
    </row>
    <row r="169" spans="5:21" x14ac:dyDescent="0.25">
      <c r="E169" s="5" t="s">
        <v>272</v>
      </c>
      <c r="F169" t="s">
        <v>10</v>
      </c>
      <c r="G169">
        <v>5</v>
      </c>
      <c r="H169" t="s">
        <v>10</v>
      </c>
      <c r="I169">
        <v>6</v>
      </c>
      <c r="J169">
        <v>0.4</v>
      </c>
      <c r="K169" t="s">
        <v>31</v>
      </c>
      <c r="M16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R+2-A8-B9</v>
      </c>
      <c r="N169" t="s">
        <v>10</v>
      </c>
      <c r="O169">
        <v>8</v>
      </c>
      <c r="P169" t="s">
        <v>15</v>
      </c>
      <c r="Q169">
        <v>9</v>
      </c>
      <c r="R169" t="s">
        <v>31</v>
      </c>
      <c r="S169">
        <v>0.23</v>
      </c>
      <c r="T169">
        <v>1.5</v>
      </c>
      <c r="U169" t="s">
        <v>27</v>
      </c>
    </row>
    <row r="170" spans="5:21" x14ac:dyDescent="0.25">
      <c r="E170" s="5" t="s">
        <v>273</v>
      </c>
      <c r="F170" t="s">
        <v>10</v>
      </c>
      <c r="G170">
        <v>6</v>
      </c>
      <c r="H170" t="s">
        <v>10</v>
      </c>
      <c r="I170">
        <v>8</v>
      </c>
      <c r="J170">
        <v>0.4</v>
      </c>
      <c r="K170" t="s">
        <v>31</v>
      </c>
      <c r="M17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R+2-B8-C9</v>
      </c>
      <c r="N170" t="s">
        <v>15</v>
      </c>
      <c r="O170">
        <v>8</v>
      </c>
      <c r="P170" t="s">
        <v>17</v>
      </c>
      <c r="Q170">
        <v>9</v>
      </c>
      <c r="R170" t="s">
        <v>31</v>
      </c>
      <c r="S170">
        <v>0.23</v>
      </c>
      <c r="T170">
        <v>1.5</v>
      </c>
      <c r="U170" t="s">
        <v>27</v>
      </c>
    </row>
    <row r="171" spans="5:21" x14ac:dyDescent="0.25">
      <c r="E171" s="5" t="s">
        <v>274</v>
      </c>
      <c r="F171" t="s">
        <v>10</v>
      </c>
      <c r="G171">
        <v>8</v>
      </c>
      <c r="H171" t="s">
        <v>10</v>
      </c>
      <c r="I171">
        <v>9</v>
      </c>
      <c r="J171">
        <v>0.4</v>
      </c>
      <c r="K171" t="s">
        <v>31</v>
      </c>
      <c r="M17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R+2-C8-D9</v>
      </c>
      <c r="N171" t="s">
        <v>17</v>
      </c>
      <c r="O171">
        <v>8</v>
      </c>
      <c r="P171" t="s">
        <v>18</v>
      </c>
      <c r="Q171">
        <v>9</v>
      </c>
      <c r="R171" t="s">
        <v>31</v>
      </c>
      <c r="S171">
        <v>0.23</v>
      </c>
      <c r="T171">
        <v>1.5</v>
      </c>
      <c r="U171" t="s">
        <v>27</v>
      </c>
    </row>
    <row r="172" spans="5:21" x14ac:dyDescent="0.25">
      <c r="E172" s="5" t="s">
        <v>275</v>
      </c>
      <c r="F172" t="s">
        <v>15</v>
      </c>
      <c r="G172">
        <v>2</v>
      </c>
      <c r="H172" t="s">
        <v>15</v>
      </c>
      <c r="I172">
        <v>3</v>
      </c>
      <c r="J172">
        <v>0.4</v>
      </c>
      <c r="K172" t="s">
        <v>31</v>
      </c>
      <c r="M17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R+2-D1-E2</v>
      </c>
      <c r="N172" t="s">
        <v>18</v>
      </c>
      <c r="O172">
        <v>1</v>
      </c>
      <c r="P172" t="s">
        <v>19</v>
      </c>
      <c r="Q172">
        <v>2</v>
      </c>
      <c r="R172" t="s">
        <v>31</v>
      </c>
      <c r="S172">
        <v>0.23</v>
      </c>
      <c r="T172">
        <v>1.5</v>
      </c>
      <c r="U172" t="s">
        <v>28</v>
      </c>
    </row>
    <row r="173" spans="5:21" x14ac:dyDescent="0.25">
      <c r="E173" s="5" t="s">
        <v>276</v>
      </c>
      <c r="F173" t="s">
        <v>15</v>
      </c>
      <c r="G173">
        <v>3</v>
      </c>
      <c r="H173" t="s">
        <v>15</v>
      </c>
      <c r="I173">
        <v>4</v>
      </c>
      <c r="J173">
        <v>0.4</v>
      </c>
      <c r="K173" t="s">
        <v>31</v>
      </c>
      <c r="M17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R+2-D2-E3</v>
      </c>
      <c r="N173" t="s">
        <v>18</v>
      </c>
      <c r="O173">
        <v>2</v>
      </c>
      <c r="P173" t="s">
        <v>19</v>
      </c>
      <c r="Q173">
        <v>3</v>
      </c>
      <c r="R173" t="s">
        <v>31</v>
      </c>
      <c r="S173">
        <v>0.23</v>
      </c>
      <c r="T173">
        <v>1.5</v>
      </c>
      <c r="U173" t="s">
        <v>28</v>
      </c>
    </row>
    <row r="174" spans="5:21" x14ac:dyDescent="0.25">
      <c r="E174" s="5" t="s">
        <v>277</v>
      </c>
      <c r="F174" t="s">
        <v>15</v>
      </c>
      <c r="G174">
        <v>4</v>
      </c>
      <c r="H174" t="s">
        <v>15</v>
      </c>
      <c r="I174">
        <v>5</v>
      </c>
      <c r="J174">
        <v>0.4</v>
      </c>
      <c r="K174" t="s">
        <v>31</v>
      </c>
      <c r="M17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R+2-D3-E4</v>
      </c>
      <c r="N174" t="s">
        <v>18</v>
      </c>
      <c r="O174">
        <v>3</v>
      </c>
      <c r="P174" t="s">
        <v>19</v>
      </c>
      <c r="Q174">
        <v>4</v>
      </c>
      <c r="R174" t="s">
        <v>31</v>
      </c>
      <c r="S174">
        <v>0.23</v>
      </c>
      <c r="T174">
        <v>1.5</v>
      </c>
      <c r="U174" t="s">
        <v>28</v>
      </c>
    </row>
    <row r="175" spans="5:21" x14ac:dyDescent="0.25">
      <c r="E175" s="5" t="s">
        <v>278</v>
      </c>
      <c r="F175" t="s">
        <v>15</v>
      </c>
      <c r="G175">
        <v>5</v>
      </c>
      <c r="H175" t="s">
        <v>15</v>
      </c>
      <c r="I175">
        <v>6</v>
      </c>
      <c r="J175">
        <v>0.4</v>
      </c>
      <c r="K175" t="s">
        <v>31</v>
      </c>
      <c r="M17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R+2-D4-E5</v>
      </c>
      <c r="N175" t="s">
        <v>18</v>
      </c>
      <c r="O175">
        <v>4</v>
      </c>
      <c r="P175" t="s">
        <v>19</v>
      </c>
      <c r="Q175">
        <v>5</v>
      </c>
      <c r="R175" t="s">
        <v>31</v>
      </c>
      <c r="S175">
        <v>0.23</v>
      </c>
      <c r="T175">
        <v>1.5</v>
      </c>
      <c r="U175" t="s">
        <v>28</v>
      </c>
    </row>
    <row r="176" spans="5:21" x14ac:dyDescent="0.25">
      <c r="E176" s="5" t="s">
        <v>279</v>
      </c>
      <c r="F176" t="s">
        <v>15</v>
      </c>
      <c r="G176">
        <v>6</v>
      </c>
      <c r="H176" t="s">
        <v>15</v>
      </c>
      <c r="I176">
        <v>8</v>
      </c>
      <c r="J176">
        <v>0.4</v>
      </c>
      <c r="K176" t="s">
        <v>31</v>
      </c>
      <c r="M17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R+2-D5-E6</v>
      </c>
      <c r="N176" t="s">
        <v>18</v>
      </c>
      <c r="O176">
        <v>5</v>
      </c>
      <c r="P176" t="s">
        <v>19</v>
      </c>
      <c r="Q176">
        <v>6</v>
      </c>
      <c r="R176" t="s">
        <v>31</v>
      </c>
      <c r="S176">
        <v>0.23</v>
      </c>
      <c r="T176">
        <v>1.5</v>
      </c>
      <c r="U176" t="s">
        <v>28</v>
      </c>
    </row>
    <row r="177" spans="5:21" x14ac:dyDescent="0.25">
      <c r="E177" s="5" t="s">
        <v>280</v>
      </c>
      <c r="F177" t="s">
        <v>15</v>
      </c>
      <c r="G177">
        <v>8</v>
      </c>
      <c r="H177" t="s">
        <v>15</v>
      </c>
      <c r="I177">
        <v>9</v>
      </c>
      <c r="J177">
        <v>0.4</v>
      </c>
      <c r="K177" t="s">
        <v>31</v>
      </c>
      <c r="M17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R+2-D6-E8</v>
      </c>
      <c r="N177" t="s">
        <v>18</v>
      </c>
      <c r="O177">
        <v>6</v>
      </c>
      <c r="P177" t="s">
        <v>19</v>
      </c>
      <c r="Q177">
        <v>8</v>
      </c>
      <c r="R177" t="s">
        <v>31</v>
      </c>
      <c r="S177">
        <v>0.23</v>
      </c>
      <c r="T177">
        <v>1.5</v>
      </c>
      <c r="U177" t="s">
        <v>28</v>
      </c>
    </row>
    <row r="178" spans="5:21" x14ac:dyDescent="0.25">
      <c r="E178" s="5" t="s">
        <v>281</v>
      </c>
      <c r="F178" t="s">
        <v>21</v>
      </c>
      <c r="G178">
        <v>2</v>
      </c>
      <c r="H178" t="s">
        <v>21</v>
      </c>
      <c r="I178">
        <v>3</v>
      </c>
      <c r="J178">
        <v>0.35</v>
      </c>
      <c r="K178" t="s">
        <v>31</v>
      </c>
      <c r="M17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R+2-D8-E9</v>
      </c>
      <c r="N178" t="s">
        <v>18</v>
      </c>
      <c r="O178">
        <v>8</v>
      </c>
      <c r="P178" t="s">
        <v>19</v>
      </c>
      <c r="Q178">
        <v>9</v>
      </c>
      <c r="R178" t="s">
        <v>31</v>
      </c>
      <c r="S178">
        <v>0.23</v>
      </c>
      <c r="T178">
        <v>1.5</v>
      </c>
      <c r="U178" t="s">
        <v>28</v>
      </c>
    </row>
    <row r="179" spans="5:21" x14ac:dyDescent="0.25">
      <c r="E179" s="5" t="s">
        <v>282</v>
      </c>
      <c r="F179" t="s">
        <v>21</v>
      </c>
      <c r="G179">
        <v>3</v>
      </c>
      <c r="H179" t="s">
        <v>21</v>
      </c>
      <c r="I179">
        <v>4</v>
      </c>
      <c r="J179">
        <v>0.35</v>
      </c>
      <c r="K179" t="s">
        <v>31</v>
      </c>
      <c r="M17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R+2-E1-F9</v>
      </c>
      <c r="N179" t="s">
        <v>19</v>
      </c>
      <c r="O179">
        <v>1</v>
      </c>
      <c r="P179" t="s">
        <v>20</v>
      </c>
      <c r="Q179">
        <v>9</v>
      </c>
      <c r="R179" t="s">
        <v>31</v>
      </c>
      <c r="S179">
        <v>0.23</v>
      </c>
      <c r="T179">
        <v>1.5</v>
      </c>
      <c r="U179" t="s">
        <v>27</v>
      </c>
    </row>
    <row r="180" spans="5:21" x14ac:dyDescent="0.25">
      <c r="E180" s="5" t="s">
        <v>283</v>
      </c>
      <c r="F180" t="s">
        <v>21</v>
      </c>
      <c r="G180">
        <v>4</v>
      </c>
      <c r="H180" t="s">
        <v>21</v>
      </c>
      <c r="I180">
        <v>5</v>
      </c>
      <c r="J180">
        <v>0.35</v>
      </c>
      <c r="K180" t="s">
        <v>31</v>
      </c>
      <c r="M18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R+2-F1-G9</v>
      </c>
      <c r="N180" t="s">
        <v>20</v>
      </c>
      <c r="O180">
        <v>1</v>
      </c>
      <c r="P180" t="s">
        <v>21</v>
      </c>
      <c r="Q180">
        <v>9</v>
      </c>
      <c r="R180" t="s">
        <v>31</v>
      </c>
      <c r="S180">
        <v>0.23</v>
      </c>
      <c r="T180">
        <v>1.5</v>
      </c>
      <c r="U180" t="s">
        <v>27</v>
      </c>
    </row>
    <row r="181" spans="5:21" x14ac:dyDescent="0.25">
      <c r="E181" s="5" t="s">
        <v>284</v>
      </c>
      <c r="F181" t="s">
        <v>19</v>
      </c>
      <c r="G181">
        <v>1</v>
      </c>
      <c r="H181" t="s">
        <v>19</v>
      </c>
      <c r="I181">
        <v>2</v>
      </c>
      <c r="J181">
        <v>0.35</v>
      </c>
      <c r="K181" t="s">
        <v>31</v>
      </c>
      <c r="M18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R+2-G1-H9</v>
      </c>
      <c r="N181" t="s">
        <v>21</v>
      </c>
      <c r="O181">
        <v>1</v>
      </c>
      <c r="P181" t="s">
        <v>22</v>
      </c>
      <c r="Q181">
        <v>9</v>
      </c>
      <c r="R181" t="s">
        <v>31</v>
      </c>
      <c r="S181">
        <v>0.23</v>
      </c>
      <c r="T181">
        <v>1.5</v>
      </c>
      <c r="U181" t="s">
        <v>27</v>
      </c>
    </row>
    <row r="182" spans="5:21" x14ac:dyDescent="0.25">
      <c r="E182" s="5" t="s">
        <v>285</v>
      </c>
      <c r="F182" t="s">
        <v>19</v>
      </c>
      <c r="G182">
        <v>2</v>
      </c>
      <c r="H182" t="s">
        <v>19</v>
      </c>
      <c r="I182">
        <v>3</v>
      </c>
      <c r="J182">
        <v>0.35</v>
      </c>
      <c r="K182" t="s">
        <v>31</v>
      </c>
      <c r="M18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R+2-E2-F9</v>
      </c>
      <c r="N182" t="s">
        <v>19</v>
      </c>
      <c r="O182">
        <v>2</v>
      </c>
      <c r="P182" t="s">
        <v>20</v>
      </c>
      <c r="Q182">
        <v>9</v>
      </c>
      <c r="R182" t="s">
        <v>31</v>
      </c>
      <c r="S182">
        <v>0.23</v>
      </c>
      <c r="T182">
        <v>1.5</v>
      </c>
      <c r="U182" t="s">
        <v>27</v>
      </c>
    </row>
    <row r="183" spans="5:21" x14ac:dyDescent="0.25">
      <c r="E183" s="5" t="s">
        <v>286</v>
      </c>
      <c r="F183" t="s">
        <v>19</v>
      </c>
      <c r="G183">
        <v>3</v>
      </c>
      <c r="H183" t="s">
        <v>19</v>
      </c>
      <c r="I183">
        <v>4</v>
      </c>
      <c r="J183">
        <v>0.35</v>
      </c>
      <c r="K183" t="s">
        <v>31</v>
      </c>
      <c r="M18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R+2-F2-G9</v>
      </c>
      <c r="N183" t="s">
        <v>20</v>
      </c>
      <c r="O183">
        <v>2</v>
      </c>
      <c r="P183" t="s">
        <v>21</v>
      </c>
      <c r="Q183">
        <v>9</v>
      </c>
      <c r="R183" t="s">
        <v>31</v>
      </c>
      <c r="S183">
        <v>0.23</v>
      </c>
      <c r="T183">
        <v>1.5</v>
      </c>
      <c r="U183" t="s">
        <v>27</v>
      </c>
    </row>
    <row r="184" spans="5:21" x14ac:dyDescent="0.25">
      <c r="E184" s="5" t="s">
        <v>287</v>
      </c>
      <c r="F184" t="s">
        <v>19</v>
      </c>
      <c r="G184">
        <v>4</v>
      </c>
      <c r="H184" t="s">
        <v>19</v>
      </c>
      <c r="I184">
        <v>5</v>
      </c>
      <c r="J184">
        <v>0.35</v>
      </c>
      <c r="K184" t="s">
        <v>31</v>
      </c>
      <c r="M18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R+2-G2-H9</v>
      </c>
      <c r="N184" t="s">
        <v>21</v>
      </c>
      <c r="O184">
        <v>2</v>
      </c>
      <c r="P184" t="s">
        <v>22</v>
      </c>
      <c r="Q184">
        <v>9</v>
      </c>
      <c r="R184" t="s">
        <v>31</v>
      </c>
      <c r="S184">
        <v>0.23</v>
      </c>
      <c r="T184">
        <v>1.5</v>
      </c>
      <c r="U184" t="s">
        <v>27</v>
      </c>
    </row>
    <row r="185" spans="5:21" x14ac:dyDescent="0.25">
      <c r="E185" s="5" t="s">
        <v>288</v>
      </c>
      <c r="F185" t="s">
        <v>19</v>
      </c>
      <c r="G185">
        <v>5</v>
      </c>
      <c r="H185" t="s">
        <v>19</v>
      </c>
      <c r="I185">
        <v>6</v>
      </c>
      <c r="J185">
        <v>0.35</v>
      </c>
      <c r="K185" t="s">
        <v>31</v>
      </c>
      <c r="M18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R+2-E1-F4</v>
      </c>
      <c r="N185" t="s">
        <v>19</v>
      </c>
      <c r="O185">
        <v>1</v>
      </c>
      <c r="P185" t="s">
        <v>20</v>
      </c>
      <c r="Q185">
        <v>4</v>
      </c>
      <c r="R185" t="s">
        <v>31</v>
      </c>
      <c r="S185">
        <v>0.23</v>
      </c>
      <c r="T185">
        <v>2.5</v>
      </c>
      <c r="U185" t="s">
        <v>30</v>
      </c>
    </row>
    <row r="186" spans="5:21" x14ac:dyDescent="0.25">
      <c r="E186" s="5" t="s">
        <v>289</v>
      </c>
      <c r="F186" t="s">
        <v>22</v>
      </c>
      <c r="G186">
        <v>6</v>
      </c>
      <c r="H186" t="s">
        <v>22</v>
      </c>
      <c r="I186">
        <v>8</v>
      </c>
      <c r="J186">
        <v>0.4</v>
      </c>
      <c r="K186" t="s">
        <v>31</v>
      </c>
      <c r="M18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R+2-F1-G4</v>
      </c>
      <c r="N186" t="s">
        <v>20</v>
      </c>
      <c r="O186">
        <v>1</v>
      </c>
      <c r="P186" t="s">
        <v>21</v>
      </c>
      <c r="Q186">
        <v>4</v>
      </c>
      <c r="R186" t="s">
        <v>31</v>
      </c>
      <c r="S186">
        <v>0.23</v>
      </c>
      <c r="T186">
        <v>2.5</v>
      </c>
      <c r="U186" t="s">
        <v>30</v>
      </c>
    </row>
    <row r="187" spans="5:21" x14ac:dyDescent="0.25">
      <c r="E187" s="5" t="s">
        <v>290</v>
      </c>
      <c r="F187" t="s">
        <v>22</v>
      </c>
      <c r="G187">
        <v>8</v>
      </c>
      <c r="H187" t="s">
        <v>22</v>
      </c>
      <c r="I187">
        <v>9</v>
      </c>
      <c r="J187">
        <v>0.4</v>
      </c>
      <c r="K187" t="s">
        <v>31</v>
      </c>
      <c r="M18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R+2-G1-H4</v>
      </c>
      <c r="N187" t="s">
        <v>21</v>
      </c>
      <c r="O187">
        <v>1</v>
      </c>
      <c r="P187" t="s">
        <v>22</v>
      </c>
      <c r="Q187">
        <v>4</v>
      </c>
      <c r="R187" t="s">
        <v>31</v>
      </c>
      <c r="S187">
        <v>0.23</v>
      </c>
      <c r="T187">
        <v>2.5</v>
      </c>
      <c r="U187" t="s">
        <v>30</v>
      </c>
    </row>
    <row r="188" spans="5:21" x14ac:dyDescent="0.25">
      <c r="E188" s="5" t="s">
        <v>291</v>
      </c>
      <c r="F188" t="s">
        <v>22</v>
      </c>
      <c r="G188">
        <v>3</v>
      </c>
      <c r="H188" t="s">
        <v>22</v>
      </c>
      <c r="I188">
        <v>4</v>
      </c>
      <c r="J188">
        <v>0.5</v>
      </c>
      <c r="K188" t="s">
        <v>31</v>
      </c>
      <c r="M18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R+2-H1-I4</v>
      </c>
      <c r="N188" t="s">
        <v>22</v>
      </c>
      <c r="O188">
        <v>1</v>
      </c>
      <c r="P188" t="s">
        <v>23</v>
      </c>
      <c r="Q188">
        <v>4</v>
      </c>
      <c r="R188" t="s">
        <v>31</v>
      </c>
      <c r="S188">
        <v>0.23</v>
      </c>
      <c r="T188">
        <v>2.5</v>
      </c>
      <c r="U188" t="s">
        <v>30</v>
      </c>
    </row>
    <row r="189" spans="5:21" x14ac:dyDescent="0.25">
      <c r="E189" s="5" t="s">
        <v>292</v>
      </c>
      <c r="F189" t="s">
        <v>22</v>
      </c>
      <c r="G189">
        <v>4</v>
      </c>
      <c r="H189" t="s">
        <v>22</v>
      </c>
      <c r="I189">
        <v>5</v>
      </c>
      <c r="J189">
        <v>0.5</v>
      </c>
      <c r="K189" t="s">
        <v>31</v>
      </c>
      <c r="M18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R+2-E2-F4</v>
      </c>
      <c r="N189" t="s">
        <v>19</v>
      </c>
      <c r="O189">
        <v>2</v>
      </c>
      <c r="P189" t="s">
        <v>20</v>
      </c>
      <c r="Q189">
        <v>4</v>
      </c>
      <c r="R189" t="s">
        <v>31</v>
      </c>
      <c r="S189">
        <v>0.23</v>
      </c>
      <c r="T189">
        <v>2.5</v>
      </c>
      <c r="U189" t="s">
        <v>30</v>
      </c>
    </row>
    <row r="190" spans="5:21" x14ac:dyDescent="0.25">
      <c r="E190" s="5" t="s">
        <v>293</v>
      </c>
      <c r="F190" t="s">
        <v>23</v>
      </c>
      <c r="G190">
        <v>4</v>
      </c>
      <c r="H190" t="s">
        <v>23</v>
      </c>
      <c r="I190">
        <v>5</v>
      </c>
      <c r="J190">
        <v>0.2</v>
      </c>
      <c r="K190" t="s">
        <v>31</v>
      </c>
      <c r="M19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R+2-F2-G4</v>
      </c>
      <c r="N190" t="s">
        <v>20</v>
      </c>
      <c r="O190">
        <v>2</v>
      </c>
      <c r="P190" t="s">
        <v>21</v>
      </c>
      <c r="Q190">
        <v>4</v>
      </c>
      <c r="R190" t="s">
        <v>31</v>
      </c>
      <c r="S190">
        <v>0.23</v>
      </c>
      <c r="T190">
        <v>2.5</v>
      </c>
      <c r="U190" t="s">
        <v>30</v>
      </c>
    </row>
    <row r="191" spans="5:21" x14ac:dyDescent="0.25">
      <c r="E191" s="5" t="s">
        <v>294</v>
      </c>
      <c r="F191" t="s">
        <v>23</v>
      </c>
      <c r="G191">
        <v>5</v>
      </c>
      <c r="H191" t="s">
        <v>23</v>
      </c>
      <c r="I191">
        <v>6</v>
      </c>
      <c r="J191">
        <v>0.2</v>
      </c>
      <c r="K191" t="s">
        <v>31</v>
      </c>
      <c r="M19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R+2-G2-H4</v>
      </c>
      <c r="N191" t="s">
        <v>21</v>
      </c>
      <c r="O191">
        <v>2</v>
      </c>
      <c r="P191" t="s">
        <v>22</v>
      </c>
      <c r="Q191">
        <v>4</v>
      </c>
      <c r="R191" t="s">
        <v>31</v>
      </c>
      <c r="S191">
        <v>0.23</v>
      </c>
      <c r="T191">
        <v>2.5</v>
      </c>
      <c r="U191" t="s">
        <v>30</v>
      </c>
    </row>
    <row r="192" spans="5:21" x14ac:dyDescent="0.25">
      <c r="E192" s="5" t="s">
        <v>295</v>
      </c>
      <c r="F192" t="s">
        <v>23</v>
      </c>
      <c r="G192">
        <v>6</v>
      </c>
      <c r="H192" t="s">
        <v>23</v>
      </c>
      <c r="I192">
        <v>8</v>
      </c>
      <c r="J192">
        <v>0.2</v>
      </c>
      <c r="K192" t="s">
        <v>31</v>
      </c>
      <c r="M19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R+2-H2-I4</v>
      </c>
      <c r="N192" t="s">
        <v>22</v>
      </c>
      <c r="O192">
        <v>2</v>
      </c>
      <c r="P192" t="s">
        <v>23</v>
      </c>
      <c r="Q192">
        <v>4</v>
      </c>
      <c r="R192" t="s">
        <v>31</v>
      </c>
      <c r="S192">
        <v>0.23</v>
      </c>
      <c r="T192">
        <v>2.5</v>
      </c>
      <c r="U192" t="s">
        <v>30</v>
      </c>
    </row>
    <row r="193" spans="5:21" x14ac:dyDescent="0.25">
      <c r="E193" s="5" t="s">
        <v>296</v>
      </c>
      <c r="F193" t="s">
        <v>21</v>
      </c>
      <c r="G193">
        <v>4</v>
      </c>
      <c r="H193" t="s">
        <v>22</v>
      </c>
      <c r="I193">
        <v>4</v>
      </c>
      <c r="J193">
        <v>0.2</v>
      </c>
      <c r="K193" t="s">
        <v>31</v>
      </c>
      <c r="M19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R+2-E3-F4</v>
      </c>
      <c r="N193" t="s">
        <v>19</v>
      </c>
      <c r="O193">
        <v>3</v>
      </c>
      <c r="P193" t="s">
        <v>20</v>
      </c>
      <c r="Q193">
        <v>4</v>
      </c>
      <c r="R193" t="s">
        <v>31</v>
      </c>
      <c r="S193">
        <v>0.23</v>
      </c>
      <c r="T193">
        <v>2.5</v>
      </c>
      <c r="U193" t="s">
        <v>30</v>
      </c>
    </row>
    <row r="194" spans="5:21" x14ac:dyDescent="0.25">
      <c r="E194" s="5" t="s">
        <v>297</v>
      </c>
      <c r="F194" t="s">
        <v>22</v>
      </c>
      <c r="G194">
        <v>4</v>
      </c>
      <c r="H194" t="s">
        <v>23</v>
      </c>
      <c r="I194">
        <v>4</v>
      </c>
      <c r="J194">
        <v>0.2</v>
      </c>
      <c r="K194" t="s">
        <v>31</v>
      </c>
      <c r="M19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R+2-F3-G4</v>
      </c>
      <c r="N194" t="s">
        <v>20</v>
      </c>
      <c r="O194">
        <v>3</v>
      </c>
      <c r="P194" t="s">
        <v>21</v>
      </c>
      <c r="Q194">
        <v>4</v>
      </c>
      <c r="R194" t="s">
        <v>31</v>
      </c>
      <c r="S194">
        <v>0.23</v>
      </c>
      <c r="T194">
        <v>2.5</v>
      </c>
      <c r="U194" t="s">
        <v>30</v>
      </c>
    </row>
    <row r="195" spans="5:21" x14ac:dyDescent="0.25">
      <c r="E195" s="5" t="s">
        <v>298</v>
      </c>
      <c r="F195" t="s">
        <v>21</v>
      </c>
      <c r="G195">
        <v>6</v>
      </c>
      <c r="H195" t="s">
        <v>22</v>
      </c>
      <c r="I195">
        <v>6</v>
      </c>
      <c r="J195">
        <v>0.2</v>
      </c>
      <c r="K195" t="s">
        <v>31</v>
      </c>
      <c r="M19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R+2-G3-H4</v>
      </c>
      <c r="N195" t="s">
        <v>21</v>
      </c>
      <c r="O195">
        <v>3</v>
      </c>
      <c r="P195" t="s">
        <v>22</v>
      </c>
      <c r="Q195">
        <v>4</v>
      </c>
      <c r="R195" t="s">
        <v>31</v>
      </c>
      <c r="S195">
        <v>0.23</v>
      </c>
      <c r="T195">
        <v>2.5</v>
      </c>
      <c r="U195" t="s">
        <v>30</v>
      </c>
    </row>
    <row r="196" spans="5:21" x14ac:dyDescent="0.25">
      <c r="E196" s="5" t="s">
        <v>299</v>
      </c>
      <c r="F196" t="s">
        <v>22</v>
      </c>
      <c r="G196">
        <v>6</v>
      </c>
      <c r="H196" t="s">
        <v>23</v>
      </c>
      <c r="I196">
        <v>6</v>
      </c>
      <c r="J196">
        <v>0.2</v>
      </c>
      <c r="K196" t="s">
        <v>31</v>
      </c>
      <c r="M19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R+2-H3-I4</v>
      </c>
      <c r="N196" t="s">
        <v>22</v>
      </c>
      <c r="O196">
        <v>3</v>
      </c>
      <c r="P196" t="s">
        <v>23</v>
      </c>
      <c r="Q196">
        <v>4</v>
      </c>
      <c r="R196" t="s">
        <v>31</v>
      </c>
      <c r="S196">
        <v>0.23</v>
      </c>
      <c r="T196">
        <v>2.5</v>
      </c>
      <c r="U196" t="s">
        <v>30</v>
      </c>
    </row>
    <row r="197" spans="5:21" x14ac:dyDescent="0.25">
      <c r="E197" s="5" t="s">
        <v>300</v>
      </c>
      <c r="F197" t="s">
        <v>21</v>
      </c>
      <c r="G197">
        <v>6</v>
      </c>
      <c r="H197" t="s">
        <v>21</v>
      </c>
      <c r="I197">
        <v>8</v>
      </c>
      <c r="J197">
        <v>0.4</v>
      </c>
      <c r="K197" t="s">
        <v>31</v>
      </c>
      <c r="M19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R+2-E4-F5</v>
      </c>
      <c r="N197" t="s">
        <v>19</v>
      </c>
      <c r="O197">
        <v>4</v>
      </c>
      <c r="P197" t="s">
        <v>20</v>
      </c>
      <c r="Q197">
        <v>5</v>
      </c>
      <c r="R197" t="s">
        <v>31</v>
      </c>
      <c r="S197">
        <v>0.23</v>
      </c>
      <c r="T197">
        <v>2.5</v>
      </c>
      <c r="U197" t="s">
        <v>30</v>
      </c>
    </row>
    <row r="198" spans="5:21" x14ac:dyDescent="0.25">
      <c r="E198" s="5" t="s">
        <v>301</v>
      </c>
      <c r="F198" t="s">
        <v>21</v>
      </c>
      <c r="G198">
        <v>8</v>
      </c>
      <c r="H198" t="s">
        <v>21</v>
      </c>
      <c r="I198">
        <v>9</v>
      </c>
      <c r="J198">
        <v>0.4</v>
      </c>
      <c r="K198" t="s">
        <v>31</v>
      </c>
      <c r="M19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R+2-F4-G5</v>
      </c>
      <c r="N198" t="s">
        <v>20</v>
      </c>
      <c r="O198">
        <v>4</v>
      </c>
      <c r="P198" t="s">
        <v>21</v>
      </c>
      <c r="Q198">
        <v>5</v>
      </c>
      <c r="R198" t="s">
        <v>31</v>
      </c>
      <c r="S198">
        <v>0.23</v>
      </c>
      <c r="T198">
        <v>2.5</v>
      </c>
      <c r="U198" t="s">
        <v>30</v>
      </c>
    </row>
    <row r="199" spans="5:21" x14ac:dyDescent="0.25">
      <c r="E199" s="5" t="s">
        <v>302</v>
      </c>
      <c r="F199" t="s">
        <v>18</v>
      </c>
      <c r="G199">
        <v>4</v>
      </c>
      <c r="H199" t="s">
        <v>18</v>
      </c>
      <c r="I199">
        <v>5</v>
      </c>
      <c r="J199">
        <v>0.4</v>
      </c>
      <c r="K199" t="s">
        <v>31</v>
      </c>
      <c r="M19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R+2-G4-H5</v>
      </c>
      <c r="N199" t="s">
        <v>21</v>
      </c>
      <c r="O199">
        <v>4</v>
      </c>
      <c r="P199" t="s">
        <v>22</v>
      </c>
      <c r="Q199">
        <v>5</v>
      </c>
      <c r="R199" t="s">
        <v>31</v>
      </c>
      <c r="S199">
        <v>0.23</v>
      </c>
      <c r="T199">
        <v>2.5</v>
      </c>
      <c r="U199" t="s">
        <v>30</v>
      </c>
    </row>
    <row r="200" spans="5:21" x14ac:dyDescent="0.25">
      <c r="E200" s="5" t="s">
        <v>303</v>
      </c>
      <c r="F200" t="s">
        <v>18</v>
      </c>
      <c r="G200">
        <v>5</v>
      </c>
      <c r="H200" t="s">
        <v>18</v>
      </c>
      <c r="I200">
        <v>6</v>
      </c>
      <c r="J200">
        <v>0.4</v>
      </c>
      <c r="K200" t="s">
        <v>31</v>
      </c>
      <c r="M20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R+2-H4-I5</v>
      </c>
      <c r="N200" t="s">
        <v>22</v>
      </c>
      <c r="O200">
        <v>4</v>
      </c>
      <c r="P200" t="s">
        <v>23</v>
      </c>
      <c r="Q200">
        <v>5</v>
      </c>
      <c r="R200" t="s">
        <v>31</v>
      </c>
      <c r="S200">
        <v>0.23</v>
      </c>
      <c r="T200">
        <v>2.5</v>
      </c>
      <c r="U200" t="s">
        <v>30</v>
      </c>
    </row>
    <row r="201" spans="5:21" x14ac:dyDescent="0.25">
      <c r="E201" s="5" t="s">
        <v>304</v>
      </c>
      <c r="F201" t="s">
        <v>18</v>
      </c>
      <c r="G201">
        <v>6</v>
      </c>
      <c r="H201" t="s">
        <v>18</v>
      </c>
      <c r="I201">
        <v>8</v>
      </c>
      <c r="J201">
        <v>0.4</v>
      </c>
      <c r="K201" t="s">
        <v>31</v>
      </c>
      <c r="M20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R+2-E5-F6</v>
      </c>
      <c r="N201" t="s">
        <v>19</v>
      </c>
      <c r="O201">
        <v>5</v>
      </c>
      <c r="P201" t="s">
        <v>20</v>
      </c>
      <c r="Q201">
        <v>6</v>
      </c>
      <c r="R201" t="s">
        <v>31</v>
      </c>
      <c r="S201">
        <v>0.23</v>
      </c>
      <c r="T201">
        <v>2.5</v>
      </c>
      <c r="U201" t="s">
        <v>30</v>
      </c>
    </row>
    <row r="202" spans="5:21" x14ac:dyDescent="0.25">
      <c r="E202" s="5" t="s">
        <v>305</v>
      </c>
      <c r="F202" t="s">
        <v>18</v>
      </c>
      <c r="G202">
        <v>8</v>
      </c>
      <c r="H202" t="s">
        <v>18</v>
      </c>
      <c r="I202">
        <v>9</v>
      </c>
      <c r="J202">
        <v>0.4</v>
      </c>
      <c r="K202" t="s">
        <v>31</v>
      </c>
      <c r="M20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R+2-F5-G6</v>
      </c>
      <c r="N202" t="s">
        <v>20</v>
      </c>
      <c r="O202">
        <v>5</v>
      </c>
      <c r="P202" t="s">
        <v>21</v>
      </c>
      <c r="Q202">
        <v>6</v>
      </c>
      <c r="R202" t="s">
        <v>31</v>
      </c>
      <c r="S202">
        <v>0.23</v>
      </c>
      <c r="T202">
        <v>2.5</v>
      </c>
      <c r="U202" t="s">
        <v>30</v>
      </c>
    </row>
    <row r="203" spans="5:21" x14ac:dyDescent="0.25">
      <c r="M20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R+2-G5-H6</v>
      </c>
      <c r="N203" t="s">
        <v>21</v>
      </c>
      <c r="O203">
        <v>5</v>
      </c>
      <c r="P203" t="s">
        <v>22</v>
      </c>
      <c r="Q203">
        <v>6</v>
      </c>
      <c r="R203" t="s">
        <v>31</v>
      </c>
      <c r="S203">
        <v>0.23</v>
      </c>
      <c r="T203">
        <v>2.5</v>
      </c>
      <c r="U203" t="s">
        <v>30</v>
      </c>
    </row>
    <row r="204" spans="5:21" x14ac:dyDescent="0.25">
      <c r="M20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R+2-H5-I6</v>
      </c>
      <c r="N204" t="s">
        <v>22</v>
      </c>
      <c r="O204">
        <v>5</v>
      </c>
      <c r="P204" t="s">
        <v>23</v>
      </c>
      <c r="Q204">
        <v>6</v>
      </c>
      <c r="R204" t="s">
        <v>31</v>
      </c>
      <c r="S204">
        <v>0.23</v>
      </c>
      <c r="T204">
        <v>2.5</v>
      </c>
      <c r="U204" t="s">
        <v>30</v>
      </c>
    </row>
    <row r="205" spans="5:21" x14ac:dyDescent="0.25">
      <c r="M20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R+2-E1-F6</v>
      </c>
      <c r="N205" t="s">
        <v>19</v>
      </c>
      <c r="O205">
        <v>1</v>
      </c>
      <c r="P205" t="s">
        <v>20</v>
      </c>
      <c r="Q205">
        <v>6</v>
      </c>
      <c r="R205" t="s">
        <v>31</v>
      </c>
      <c r="S205">
        <v>0.23</v>
      </c>
      <c r="T205">
        <v>1.5</v>
      </c>
      <c r="U205" t="s">
        <v>27</v>
      </c>
    </row>
    <row r="206" spans="5:21" x14ac:dyDescent="0.25">
      <c r="M20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R+2-F1-G6</v>
      </c>
      <c r="N206" t="s">
        <v>20</v>
      </c>
      <c r="O206">
        <v>1</v>
      </c>
      <c r="P206" t="s">
        <v>21</v>
      </c>
      <c r="Q206">
        <v>6</v>
      </c>
      <c r="R206" t="s">
        <v>31</v>
      </c>
      <c r="S206">
        <v>0.23</v>
      </c>
      <c r="T206">
        <v>1.5</v>
      </c>
      <c r="U206" t="s">
        <v>27</v>
      </c>
    </row>
    <row r="207" spans="5:21" x14ac:dyDescent="0.25">
      <c r="M20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R+2-G1-H6</v>
      </c>
      <c r="N207" t="s">
        <v>21</v>
      </c>
      <c r="O207">
        <v>1</v>
      </c>
      <c r="P207" t="s">
        <v>22</v>
      </c>
      <c r="Q207">
        <v>6</v>
      </c>
      <c r="R207" t="s">
        <v>31</v>
      </c>
      <c r="S207">
        <v>0.23</v>
      </c>
      <c r="T207">
        <v>1.5</v>
      </c>
      <c r="U207" t="s">
        <v>27</v>
      </c>
    </row>
    <row r="208" spans="5:21" x14ac:dyDescent="0.25">
      <c r="M20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R+2-E2-F6</v>
      </c>
      <c r="N208" t="s">
        <v>19</v>
      </c>
      <c r="O208">
        <v>2</v>
      </c>
      <c r="P208" t="s">
        <v>20</v>
      </c>
      <c r="Q208">
        <v>6</v>
      </c>
      <c r="R208" t="s">
        <v>31</v>
      </c>
      <c r="S208">
        <v>0.23</v>
      </c>
      <c r="T208">
        <v>1.5</v>
      </c>
      <c r="U208" t="s">
        <v>27</v>
      </c>
    </row>
    <row r="209" spans="13:21" x14ac:dyDescent="0.25">
      <c r="M20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R+2-F2-G6</v>
      </c>
      <c r="N209" t="s">
        <v>20</v>
      </c>
      <c r="O209">
        <v>2</v>
      </c>
      <c r="P209" t="s">
        <v>21</v>
      </c>
      <c r="Q209">
        <v>6</v>
      </c>
      <c r="R209" t="s">
        <v>31</v>
      </c>
      <c r="S209">
        <v>0.23</v>
      </c>
      <c r="T209">
        <v>1.5</v>
      </c>
      <c r="U209" t="s">
        <v>27</v>
      </c>
    </row>
    <row r="210" spans="13:21" x14ac:dyDescent="0.25">
      <c r="M21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R+2-G2-H6</v>
      </c>
      <c r="N210" t="s">
        <v>21</v>
      </c>
      <c r="O210">
        <v>2</v>
      </c>
      <c r="P210" t="s">
        <v>22</v>
      </c>
      <c r="Q210">
        <v>6</v>
      </c>
      <c r="R210" t="s">
        <v>31</v>
      </c>
      <c r="S210">
        <v>0.23</v>
      </c>
      <c r="T210">
        <v>1.5</v>
      </c>
      <c r="U210" t="s">
        <v>27</v>
      </c>
    </row>
    <row r="211" spans="13:21" x14ac:dyDescent="0.25">
      <c r="M21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R+2-E3-F6</v>
      </c>
      <c r="N211" t="s">
        <v>19</v>
      </c>
      <c r="O211">
        <v>3</v>
      </c>
      <c r="P211" t="s">
        <v>20</v>
      </c>
      <c r="Q211">
        <v>6</v>
      </c>
      <c r="R211" t="s">
        <v>31</v>
      </c>
      <c r="S211">
        <v>0.23</v>
      </c>
      <c r="T211">
        <v>1.5</v>
      </c>
      <c r="U211" t="s">
        <v>27</v>
      </c>
    </row>
    <row r="212" spans="13:21" x14ac:dyDescent="0.25">
      <c r="M21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R+2-F3-G6</v>
      </c>
      <c r="N212" t="s">
        <v>20</v>
      </c>
      <c r="O212">
        <v>3</v>
      </c>
      <c r="P212" t="s">
        <v>21</v>
      </c>
      <c r="Q212">
        <v>6</v>
      </c>
      <c r="R212" t="s">
        <v>31</v>
      </c>
      <c r="S212">
        <v>0.23</v>
      </c>
      <c r="T212">
        <v>1.5</v>
      </c>
      <c r="U212" t="s">
        <v>27</v>
      </c>
    </row>
    <row r="213" spans="13:21" x14ac:dyDescent="0.25">
      <c r="M213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R+2-G3-H6</v>
      </c>
      <c r="N213" t="s">
        <v>21</v>
      </c>
      <c r="O213">
        <v>3</v>
      </c>
      <c r="P213" t="s">
        <v>22</v>
      </c>
      <c r="Q213">
        <v>6</v>
      </c>
      <c r="R213" t="s">
        <v>31</v>
      </c>
      <c r="S213">
        <v>0.23</v>
      </c>
      <c r="T213">
        <v>1.5</v>
      </c>
      <c r="U213" t="s">
        <v>27</v>
      </c>
    </row>
    <row r="214" spans="13:21" x14ac:dyDescent="0.25">
      <c r="M214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R+2-E4-F6</v>
      </c>
      <c r="N214" t="s">
        <v>19</v>
      </c>
      <c r="O214">
        <v>4</v>
      </c>
      <c r="P214" t="s">
        <v>20</v>
      </c>
      <c r="Q214">
        <v>6</v>
      </c>
      <c r="R214" t="s">
        <v>31</v>
      </c>
      <c r="S214">
        <v>0.23</v>
      </c>
      <c r="T214">
        <v>1.5</v>
      </c>
      <c r="U214" t="s">
        <v>27</v>
      </c>
    </row>
    <row r="215" spans="13:21" x14ac:dyDescent="0.25">
      <c r="M215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R+2-F4-G6</v>
      </c>
      <c r="N215" t="s">
        <v>20</v>
      </c>
      <c r="O215">
        <v>4</v>
      </c>
      <c r="P215" t="s">
        <v>21</v>
      </c>
      <c r="Q215">
        <v>6</v>
      </c>
      <c r="R215" t="s">
        <v>31</v>
      </c>
      <c r="S215">
        <v>0.23</v>
      </c>
      <c r="T215">
        <v>1.5</v>
      </c>
      <c r="U215" t="s">
        <v>27</v>
      </c>
    </row>
    <row r="216" spans="13:21" x14ac:dyDescent="0.25">
      <c r="M216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R+2-G4-H6</v>
      </c>
      <c r="N216" t="s">
        <v>21</v>
      </c>
      <c r="O216">
        <v>4</v>
      </c>
      <c r="P216" t="s">
        <v>22</v>
      </c>
      <c r="Q216">
        <v>6</v>
      </c>
      <c r="R216" t="s">
        <v>31</v>
      </c>
      <c r="S216">
        <v>0.23</v>
      </c>
      <c r="T216">
        <v>1.5</v>
      </c>
      <c r="U216" t="s">
        <v>27</v>
      </c>
    </row>
    <row r="217" spans="13:21" x14ac:dyDescent="0.25">
      <c r="M217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R+2-E6-F8</v>
      </c>
      <c r="N217" t="s">
        <v>19</v>
      </c>
      <c r="O217">
        <v>6</v>
      </c>
      <c r="P217" t="s">
        <v>20</v>
      </c>
      <c r="Q217">
        <v>8</v>
      </c>
      <c r="R217" t="s">
        <v>31</v>
      </c>
      <c r="S217">
        <v>0.23</v>
      </c>
      <c r="T217">
        <v>1.5</v>
      </c>
      <c r="U217" t="s">
        <v>27</v>
      </c>
    </row>
    <row r="218" spans="13:21" x14ac:dyDescent="0.25">
      <c r="M218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R+2-F6-G8</v>
      </c>
      <c r="N218" t="s">
        <v>20</v>
      </c>
      <c r="O218">
        <v>6</v>
      </c>
      <c r="P218" t="s">
        <v>21</v>
      </c>
      <c r="Q218">
        <v>8</v>
      </c>
      <c r="R218" t="s">
        <v>31</v>
      </c>
      <c r="S218">
        <v>0.23</v>
      </c>
      <c r="T218">
        <v>1.5</v>
      </c>
      <c r="U218" t="s">
        <v>27</v>
      </c>
    </row>
    <row r="219" spans="13:21" x14ac:dyDescent="0.25">
      <c r="M219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R+2-G6-H8</v>
      </c>
      <c r="N219" t="s">
        <v>21</v>
      </c>
      <c r="O219">
        <v>6</v>
      </c>
      <c r="P219" t="s">
        <v>22</v>
      </c>
      <c r="Q219">
        <v>8</v>
      </c>
      <c r="R219" t="s">
        <v>31</v>
      </c>
      <c r="S219">
        <v>0.23</v>
      </c>
      <c r="T219">
        <v>1.5</v>
      </c>
      <c r="U219" t="s">
        <v>27</v>
      </c>
    </row>
    <row r="220" spans="13:21" x14ac:dyDescent="0.25">
      <c r="M220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R+2-E8-F9</v>
      </c>
      <c r="N220" t="s">
        <v>19</v>
      </c>
      <c r="O220">
        <v>8</v>
      </c>
      <c r="P220" t="s">
        <v>20</v>
      </c>
      <c r="Q220">
        <v>9</v>
      </c>
      <c r="R220" t="s">
        <v>31</v>
      </c>
      <c r="S220">
        <v>0.23</v>
      </c>
      <c r="T220">
        <v>1.5</v>
      </c>
      <c r="U220" t="s">
        <v>27</v>
      </c>
    </row>
    <row r="221" spans="13:21" x14ac:dyDescent="0.25">
      <c r="M221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R+2-F8-G9</v>
      </c>
      <c r="N221" t="s">
        <v>20</v>
      </c>
      <c r="O221">
        <v>8</v>
      </c>
      <c r="P221" t="s">
        <v>21</v>
      </c>
      <c r="Q221">
        <v>9</v>
      </c>
      <c r="R221" t="s">
        <v>31</v>
      </c>
      <c r="S221">
        <v>0.23</v>
      </c>
      <c r="T221">
        <v>1.5</v>
      </c>
      <c r="U221" t="s">
        <v>27</v>
      </c>
    </row>
    <row r="222" spans="13:21" x14ac:dyDescent="0.25">
      <c r="M222" t="str">
        <f>Reperage_Gprime_Q_par_m2[[#This Row],[étage]]&amp;"-"&amp;Reperage_Gprime_Q_par_m2[[#This Row],[Y_haut]]&amp;Reperage_Gprime_Q_par_m2[[#This Row],[X_haut]]&amp;"-"&amp;Reperage_Gprime_Q_par_m2[[#This Row],[Y_bas]]&amp;Reperage_Gprime_Q_par_m2[[#This Row],[X_bas]]</f>
        <v>R+2-G8-H9</v>
      </c>
      <c r="N222" t="s">
        <v>21</v>
      </c>
      <c r="O222">
        <v>8</v>
      </c>
      <c r="P222" t="s">
        <v>22</v>
      </c>
      <c r="Q222">
        <v>9</v>
      </c>
      <c r="R222" t="s">
        <v>31</v>
      </c>
      <c r="S222">
        <v>0.23</v>
      </c>
      <c r="T222">
        <v>1.5</v>
      </c>
      <c r="U222" t="s">
        <v>27</v>
      </c>
    </row>
  </sheetData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7</vt:i4>
      </vt:variant>
      <vt:variant>
        <vt:lpstr>Plages nommées</vt:lpstr>
      </vt:variant>
      <vt:variant>
        <vt:i4>4</vt:i4>
      </vt:variant>
    </vt:vector>
  </HeadingPairs>
  <TitlesOfParts>
    <vt:vector size="11" baseType="lpstr">
      <vt:lpstr>LISEZ MOI</vt:lpstr>
      <vt:lpstr>Utilitaires</vt:lpstr>
      <vt:lpstr>Résultats synthétiques</vt:lpstr>
      <vt:lpstr>Calculs détaillés</vt:lpstr>
      <vt:lpstr>Calcul isolé</vt:lpstr>
      <vt:lpstr>Validation données</vt:lpstr>
      <vt:lpstr>Constantes</vt:lpstr>
      <vt:lpstr>epaisseur_tout</vt:lpstr>
      <vt:lpstr>m_vol_BA</vt:lpstr>
      <vt:lpstr>m_vol_BC</vt:lpstr>
      <vt:lpstr>surcharge_acrotere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>1</cp:revision>
  <dcterms:created xsi:type="dcterms:W3CDTF">2022-03-05T15:34:30Z</dcterms:created>
  <dcterms:modified xsi:type="dcterms:W3CDTF">2022-03-05T15:34:54Z</dcterms:modified>
  <cp:category/>
  <cp:contentStatus/>
</cp:coreProperties>
</file>