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\Desktop\Parntership Guidelines\"/>
    </mc:Choice>
  </mc:AlternateContent>
  <bookViews>
    <workbookView xWindow="0" yWindow="0" windowWidth="23040" windowHeight="9120"/>
  </bookViews>
  <sheets>
    <sheet name="budg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9" i="1" l="1"/>
  <c r="AH19" i="1"/>
  <c r="M18" i="1"/>
  <c r="P18" i="1"/>
  <c r="AG18" i="1"/>
  <c r="AT18" i="1"/>
  <c r="Y18" i="1"/>
  <c r="Z18" i="1"/>
  <c r="AA18" i="1"/>
  <c r="AB18" i="1"/>
  <c r="AH18" i="1"/>
  <c r="AI18" i="1"/>
  <c r="AV18" i="1"/>
  <c r="M19" i="1"/>
  <c r="P19" i="1"/>
  <c r="AT19" i="1"/>
  <c r="Y19" i="1"/>
  <c r="Z19" i="1"/>
  <c r="AA19" i="1"/>
  <c r="AB19" i="1"/>
  <c r="AV19" i="1"/>
  <c r="AG17" i="1"/>
  <c r="AG20" i="1"/>
  <c r="M17" i="1"/>
  <c r="P17" i="1"/>
  <c r="P20" i="1"/>
  <c r="AT20" i="1"/>
  <c r="AH17" i="1"/>
  <c r="AH20" i="1"/>
  <c r="AI17" i="1"/>
  <c r="AI20" i="1"/>
  <c r="Q20" i="1"/>
  <c r="R20" i="1"/>
  <c r="S20" i="1"/>
  <c r="T20" i="1"/>
  <c r="U20" i="1"/>
  <c r="V20" i="1"/>
  <c r="W20" i="1"/>
  <c r="X20" i="1"/>
  <c r="Y17" i="1"/>
  <c r="Y20" i="1"/>
  <c r="Z17" i="1"/>
  <c r="Z20" i="1"/>
  <c r="AA17" i="1"/>
  <c r="AA20" i="1"/>
  <c r="AB17" i="1"/>
  <c r="AB20" i="1"/>
  <c r="AJ20" i="1"/>
  <c r="AK20" i="1"/>
  <c r="AL20" i="1"/>
  <c r="AM20" i="1"/>
  <c r="AN20" i="1"/>
  <c r="AO20" i="1"/>
  <c r="AP20" i="1"/>
  <c r="AQ20" i="1"/>
  <c r="AR20" i="1"/>
  <c r="AS20" i="1"/>
  <c r="AV20" i="1"/>
  <c r="AV21" i="1"/>
  <c r="M22" i="1"/>
  <c r="P22" i="1"/>
  <c r="AG22" i="1"/>
  <c r="AT22" i="1"/>
  <c r="Y22" i="1"/>
  <c r="Z22" i="1"/>
  <c r="AA22" i="1"/>
  <c r="AB22" i="1"/>
  <c r="AH22" i="1"/>
  <c r="AI22" i="1"/>
  <c r="AV22" i="1"/>
  <c r="M23" i="1"/>
  <c r="P23" i="1"/>
  <c r="AG23" i="1"/>
  <c r="AT23" i="1"/>
  <c r="Y23" i="1"/>
  <c r="Z23" i="1"/>
  <c r="AA23" i="1"/>
  <c r="AB23" i="1"/>
  <c r="AH23" i="1"/>
  <c r="AI23" i="1"/>
  <c r="AV23" i="1"/>
  <c r="M24" i="1"/>
  <c r="P24" i="1"/>
  <c r="AG24" i="1"/>
  <c r="AT24" i="1"/>
  <c r="Y24" i="1"/>
  <c r="Z24" i="1"/>
  <c r="AA24" i="1"/>
  <c r="AB24" i="1"/>
  <c r="AH24" i="1"/>
  <c r="AI24" i="1"/>
  <c r="AV24" i="1"/>
  <c r="P25" i="1"/>
  <c r="AG25" i="1"/>
  <c r="AT25" i="1"/>
  <c r="Y25" i="1"/>
  <c r="Z25" i="1"/>
  <c r="AA25" i="1"/>
  <c r="AB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V25" i="1"/>
  <c r="AV26" i="1"/>
  <c r="M27" i="1"/>
  <c r="P27" i="1"/>
  <c r="AD27" i="1"/>
  <c r="AG27" i="1"/>
  <c r="AT27" i="1"/>
  <c r="Y27" i="1"/>
  <c r="Z27" i="1"/>
  <c r="AA27" i="1"/>
  <c r="AB27" i="1"/>
  <c r="AH27" i="1"/>
  <c r="AI27" i="1"/>
  <c r="AV27" i="1"/>
  <c r="M28" i="1"/>
  <c r="P28" i="1"/>
  <c r="AG28" i="1"/>
  <c r="AT28" i="1"/>
  <c r="Y28" i="1"/>
  <c r="Z28" i="1"/>
  <c r="AA28" i="1"/>
  <c r="AB28" i="1"/>
  <c r="AH28" i="1"/>
  <c r="AI28" i="1"/>
  <c r="AV28" i="1"/>
  <c r="M29" i="1"/>
  <c r="P29" i="1"/>
  <c r="AD29" i="1"/>
  <c r="AG29" i="1"/>
  <c r="AT29" i="1"/>
  <c r="Y29" i="1"/>
  <c r="Z29" i="1"/>
  <c r="AA29" i="1"/>
  <c r="AB29" i="1"/>
  <c r="AH29" i="1"/>
  <c r="AI29" i="1"/>
  <c r="AV29" i="1"/>
  <c r="M30" i="1"/>
  <c r="P30" i="1"/>
  <c r="AD30" i="1"/>
  <c r="AG30" i="1"/>
  <c r="AT30" i="1"/>
  <c r="Y30" i="1"/>
  <c r="Z30" i="1"/>
  <c r="AA30" i="1"/>
  <c r="AB30" i="1"/>
  <c r="AH30" i="1"/>
  <c r="AI30" i="1"/>
  <c r="AV30" i="1"/>
  <c r="P31" i="1"/>
  <c r="AG31" i="1"/>
  <c r="AT31" i="1"/>
  <c r="Q31" i="1"/>
  <c r="R31" i="1"/>
  <c r="S31" i="1"/>
  <c r="T31" i="1"/>
  <c r="U31" i="1"/>
  <c r="V31" i="1"/>
  <c r="W31" i="1"/>
  <c r="X31" i="1"/>
  <c r="Y31" i="1"/>
  <c r="Z31" i="1"/>
  <c r="AA31" i="1"/>
  <c r="AB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V31" i="1"/>
  <c r="AV32" i="1"/>
  <c r="AV33" i="1"/>
  <c r="AV34" i="1"/>
  <c r="M35" i="1"/>
  <c r="P35" i="1"/>
  <c r="AT35" i="1"/>
  <c r="AB35" i="1"/>
  <c r="AV35" i="1"/>
  <c r="M36" i="1"/>
  <c r="P36" i="1"/>
  <c r="AT36" i="1"/>
  <c r="AB36" i="1"/>
  <c r="AV36" i="1"/>
  <c r="AV37" i="1"/>
  <c r="AV38" i="1"/>
  <c r="M39" i="1"/>
  <c r="P39" i="1"/>
  <c r="AT39" i="1"/>
  <c r="AB39" i="1"/>
  <c r="AV39" i="1"/>
  <c r="M40" i="1"/>
  <c r="P40" i="1"/>
  <c r="AT40" i="1"/>
  <c r="AB40" i="1"/>
  <c r="AV40" i="1"/>
  <c r="P41" i="1"/>
  <c r="AG41" i="1"/>
  <c r="AT41" i="1"/>
  <c r="Q41" i="1"/>
  <c r="R41" i="1"/>
  <c r="S41" i="1"/>
  <c r="T41" i="1"/>
  <c r="U41" i="1"/>
  <c r="V41" i="1"/>
  <c r="W41" i="1"/>
  <c r="X41" i="1"/>
  <c r="Y41" i="1"/>
  <c r="Z41" i="1"/>
  <c r="AA41" i="1"/>
  <c r="AB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V41" i="1"/>
  <c r="AV42" i="1"/>
  <c r="M43" i="1"/>
  <c r="P43" i="1"/>
  <c r="AG43" i="1"/>
  <c r="AT43" i="1"/>
  <c r="AB43" i="1"/>
  <c r="AH43" i="1"/>
  <c r="AI43" i="1"/>
  <c r="AV43" i="1"/>
  <c r="P44" i="1"/>
  <c r="AG44" i="1"/>
  <c r="AT44" i="1"/>
  <c r="AB44" i="1"/>
  <c r="AH44" i="1"/>
  <c r="AI44" i="1"/>
  <c r="AJ44" i="1"/>
  <c r="AV44" i="1"/>
  <c r="AV45" i="1"/>
  <c r="P46" i="1"/>
  <c r="AT46" i="1"/>
  <c r="AB46" i="1"/>
  <c r="AV46" i="1"/>
  <c r="M47" i="1"/>
  <c r="P47" i="1"/>
  <c r="AT47" i="1"/>
  <c r="AB47" i="1"/>
  <c r="AV47" i="1"/>
  <c r="M48" i="1"/>
  <c r="P48" i="1"/>
  <c r="AT48" i="1"/>
  <c r="AB48" i="1"/>
  <c r="AV48" i="1"/>
  <c r="M49" i="1"/>
  <c r="P49" i="1"/>
  <c r="AT49" i="1"/>
  <c r="AB49" i="1"/>
  <c r="AV49" i="1"/>
  <c r="M50" i="1"/>
  <c r="P50" i="1"/>
  <c r="AT50" i="1"/>
  <c r="AB50" i="1"/>
  <c r="AV50" i="1"/>
  <c r="P51" i="1"/>
  <c r="AT51" i="1"/>
  <c r="AB51" i="1"/>
  <c r="AV51" i="1"/>
  <c r="AV52" i="1"/>
  <c r="M53" i="1"/>
  <c r="P53" i="1"/>
  <c r="AT53" i="1"/>
  <c r="Y53" i="1"/>
  <c r="AV53" i="1"/>
  <c r="P54" i="1"/>
  <c r="AT54" i="1"/>
  <c r="Y54" i="1"/>
  <c r="AV54" i="1"/>
  <c r="AV55" i="1"/>
  <c r="M56" i="1"/>
  <c r="P56" i="1"/>
  <c r="AD56" i="1"/>
  <c r="AG56" i="1"/>
  <c r="AT56" i="1"/>
  <c r="Y56" i="1"/>
  <c r="Z56" i="1"/>
  <c r="AA56" i="1"/>
  <c r="AB56" i="1"/>
  <c r="AH56" i="1"/>
  <c r="AI56" i="1"/>
  <c r="AV56" i="1"/>
  <c r="P57" i="1"/>
  <c r="AG57" i="1"/>
  <c r="AT57" i="1"/>
  <c r="Y57" i="1"/>
  <c r="Z57" i="1"/>
  <c r="AA57" i="1"/>
  <c r="AB57" i="1"/>
  <c r="AH57" i="1"/>
  <c r="AI57" i="1"/>
  <c r="AJ57" i="1"/>
  <c r="AV57" i="1"/>
  <c r="AV58" i="1"/>
  <c r="P59" i="1"/>
  <c r="AT59" i="1"/>
  <c r="AV59" i="1"/>
  <c r="P60" i="1"/>
  <c r="AG60" i="1"/>
  <c r="AT60" i="1"/>
  <c r="Q60" i="1"/>
  <c r="R60" i="1"/>
  <c r="S60" i="1"/>
  <c r="T60" i="1"/>
  <c r="U60" i="1"/>
  <c r="V60" i="1"/>
  <c r="W60" i="1"/>
  <c r="X60" i="1"/>
  <c r="Y60" i="1"/>
  <c r="Z60" i="1"/>
  <c r="AA60" i="1"/>
  <c r="AB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V60" i="1"/>
  <c r="AV61" i="1"/>
  <c r="P62" i="1"/>
  <c r="AT62" i="1"/>
  <c r="AV62" i="1"/>
  <c r="P63" i="1"/>
  <c r="AG63" i="1"/>
  <c r="AT63" i="1"/>
  <c r="Q63" i="1"/>
  <c r="R63" i="1"/>
  <c r="S63" i="1"/>
  <c r="T63" i="1"/>
  <c r="U63" i="1"/>
  <c r="V63" i="1"/>
  <c r="W63" i="1"/>
  <c r="X63" i="1"/>
  <c r="Y63" i="1"/>
  <c r="Z63" i="1"/>
  <c r="AA63" i="1"/>
  <c r="AB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V63" i="1"/>
  <c r="AT64" i="1"/>
  <c r="AV64" i="1"/>
  <c r="AG65" i="1"/>
  <c r="P65" i="1"/>
  <c r="AT65" i="1"/>
  <c r="AH65" i="1"/>
  <c r="AI65" i="1"/>
  <c r="AB65" i="1"/>
  <c r="Q65" i="1"/>
  <c r="R65" i="1"/>
  <c r="S65" i="1"/>
  <c r="T65" i="1"/>
  <c r="U65" i="1"/>
  <c r="V65" i="1"/>
  <c r="W65" i="1"/>
  <c r="X65" i="1"/>
  <c r="Y65" i="1"/>
  <c r="Z65" i="1"/>
  <c r="AA65" i="1"/>
  <c r="AJ65" i="1"/>
  <c r="AK65" i="1"/>
  <c r="AL65" i="1"/>
  <c r="AM65" i="1"/>
  <c r="AN65" i="1"/>
  <c r="AO65" i="1"/>
  <c r="AP65" i="1"/>
  <c r="AQ65" i="1"/>
  <c r="AR65" i="1"/>
  <c r="AS65" i="1"/>
  <c r="AV65" i="1"/>
  <c r="AG66" i="1"/>
  <c r="P66" i="1"/>
  <c r="AT66" i="1"/>
  <c r="AH66" i="1"/>
  <c r="AI66" i="1"/>
  <c r="AB66" i="1"/>
  <c r="Q66" i="1"/>
  <c r="R66" i="1"/>
  <c r="S66" i="1"/>
  <c r="T66" i="1"/>
  <c r="U66" i="1"/>
  <c r="V66" i="1"/>
  <c r="W66" i="1"/>
  <c r="X66" i="1"/>
  <c r="Y66" i="1"/>
  <c r="Z66" i="1"/>
  <c r="AA66" i="1"/>
  <c r="AJ66" i="1"/>
  <c r="AK66" i="1"/>
  <c r="AL66" i="1"/>
  <c r="AM66" i="1"/>
  <c r="AN66" i="1"/>
  <c r="AO66" i="1"/>
  <c r="AP66" i="1"/>
  <c r="AQ66" i="1"/>
  <c r="AR66" i="1"/>
  <c r="AS66" i="1"/>
  <c r="AV66" i="1"/>
  <c r="AG67" i="1"/>
  <c r="P67" i="1"/>
  <c r="AT67" i="1"/>
  <c r="AH67" i="1"/>
  <c r="AI67" i="1"/>
  <c r="AB67" i="1"/>
  <c r="Q67" i="1"/>
  <c r="R67" i="1"/>
  <c r="S67" i="1"/>
  <c r="T67" i="1"/>
  <c r="U67" i="1"/>
  <c r="V67" i="1"/>
  <c r="W67" i="1"/>
  <c r="X67" i="1"/>
  <c r="Y67" i="1"/>
  <c r="Z67" i="1"/>
  <c r="AA67" i="1"/>
  <c r="AJ67" i="1"/>
  <c r="AK67" i="1"/>
  <c r="AL67" i="1"/>
  <c r="AM67" i="1"/>
  <c r="AN67" i="1"/>
  <c r="AO67" i="1"/>
  <c r="AP67" i="1"/>
  <c r="AQ67" i="1"/>
  <c r="AR67" i="1"/>
  <c r="AS67" i="1"/>
  <c r="AV67" i="1"/>
  <c r="AT17" i="1"/>
  <c r="AV17" i="1"/>
</calcChain>
</file>

<file path=xl/sharedStrings.xml><?xml version="1.0" encoding="utf-8"?>
<sst xmlns="http://schemas.openxmlformats.org/spreadsheetml/2006/main" count="127" uniqueCount="106">
  <si>
    <t xml:space="preserve">Project Name:  </t>
  </si>
  <si>
    <t xml:space="preserve">Country:  </t>
  </si>
  <si>
    <t xml:space="preserve">National Soc./Implementing Partner:  </t>
  </si>
  <si>
    <t xml:space="preserve">Period:  </t>
  </si>
  <si>
    <t xml:space="preserve">Project Sector:  </t>
  </si>
  <si>
    <t xml:space="preserve">Account String:  </t>
  </si>
  <si>
    <t>CF</t>
  </si>
  <si>
    <t>FCC</t>
  </si>
  <si>
    <t>PSC</t>
  </si>
  <si>
    <t>AP</t>
  </si>
  <si>
    <t>LOC</t>
  </si>
  <si>
    <t>Annual Salary Increase Rate</t>
  </si>
  <si>
    <t>Field Inflation Rate:</t>
  </si>
  <si>
    <t>Grand Total</t>
  </si>
  <si>
    <t>OBJ</t>
  </si>
  <si>
    <t>ACT</t>
  </si>
  <si>
    <t>TSK</t>
  </si>
  <si>
    <t>SLO</t>
  </si>
  <si>
    <t>Budget Narrative</t>
  </si>
  <si>
    <t>Acct. Code</t>
  </si>
  <si>
    <t>National Red Cross Society Budget Detail</t>
  </si>
  <si>
    <t>Amount (USD)</t>
  </si>
  <si>
    <t>Rate %</t>
  </si>
  <si>
    <t># of units</t>
  </si>
  <si>
    <t>FY17 Total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</si>
  <si>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</si>
  <si>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</si>
  <si>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</si>
  <si>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</si>
  <si>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</si>
  <si>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</si>
  <si>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</si>
  <si>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</si>
  <si>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</si>
  <si>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</si>
  <si>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</si>
  <si>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</si>
  <si>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FY18 Total</t>
  </si>
  <si>
    <t>Check</t>
  </si>
  <si>
    <t>Comments</t>
  </si>
  <si>
    <t>A. COMPENSATION</t>
  </si>
  <si>
    <t>A. Total COMPENSATION</t>
  </si>
  <si>
    <t>C. Total TRAVEL</t>
  </si>
  <si>
    <t>D. PROGRAM ACTIVITIES</t>
  </si>
  <si>
    <t>D. Total PROGRAM ACTIVITIES</t>
  </si>
  <si>
    <t>E. Total SUPPLIES</t>
  </si>
  <si>
    <t>G. EQUIPMENT</t>
  </si>
  <si>
    <t>G. Total EQUIPMENT</t>
  </si>
  <si>
    <t>H. BUILDINGS &amp; OCCUPANCY</t>
  </si>
  <si>
    <t>H. Total BUILDINGS &amp; OCCUPANCY</t>
  </si>
  <si>
    <t>I. PROFESSIONAL &amp; CONSULTING</t>
  </si>
  <si>
    <t>I. Total PROFESSIONAL &amp; CONSULTING</t>
  </si>
  <si>
    <t>J. SUPPORT &amp; OTHER SERVICES</t>
  </si>
  <si>
    <t>J. Total SUPPORT &amp; OTHER SERVICES</t>
  </si>
  <si>
    <t>K. Total Direct Costs</t>
  </si>
  <si>
    <t>L. Indirect Costs (PRC's PMC of 6%)</t>
  </si>
  <si>
    <t>M. Total Project Costs</t>
  </si>
  <si>
    <t>1 personnel</t>
  </si>
  <si>
    <t xml:space="preserve"> - Visibility materials (lumpsum)</t>
  </si>
  <si>
    <t xml:space="preserve"> - Shelter IEC Materials and PPE lumpsum(100 house hold target)</t>
  </si>
  <si>
    <t xml:space="preserve"> - PPE for carpenters 30 pcs</t>
  </si>
  <si>
    <t xml:space="preserve">E. SUPPLIES </t>
  </si>
  <si>
    <t>Shelter Assistance</t>
  </si>
  <si>
    <t>Output 1 Target HHs have received shelter repair assistance through the provision of materials (CGI), conditional cash grants and technical support.</t>
  </si>
  <si>
    <t>Output 2 Target HHs have received livelihood assistance through cash grants and; Target individuals provided with new skills to strengthen their livelihood skills</t>
  </si>
  <si>
    <t>Livelihood Assistance</t>
  </si>
  <si>
    <t xml:space="preserve"> - Shipment Cost (CGI Delivery) lumpsum</t>
  </si>
  <si>
    <t xml:space="preserve"> - Conditional Cash Grants (100 families)</t>
  </si>
  <si>
    <t>$1</t>
  </si>
  <si>
    <t>C. TRAVEL/GASOLINE</t>
  </si>
  <si>
    <t xml:space="preserve"> - Fuel and Local Transport (6months)</t>
  </si>
  <si>
    <t>2 personnel</t>
  </si>
  <si>
    <t xml:space="preserve"> - Monitoring Cost/ Technical support(NHQ) (6 months) (include perdiem for every travel)</t>
  </si>
  <si>
    <t xml:space="preserve">Philippines </t>
  </si>
  <si>
    <t>Philippine Red Cross</t>
  </si>
  <si>
    <t>062</t>
  </si>
  <si>
    <t>XXXX</t>
  </si>
  <si>
    <t>0543</t>
  </si>
  <si>
    <t>B. EMPLOYEE BENEFITS</t>
  </si>
  <si>
    <t>B.EMPLOYEE BENEFITS</t>
  </si>
  <si>
    <t>B.Total EMPLOYEE BENEFITS</t>
  </si>
  <si>
    <t xml:space="preserve"> - Community Managed Livelihood Program (1 community)</t>
  </si>
  <si>
    <t>F. PROGRAM MATERIALS</t>
  </si>
  <si>
    <t>F. Total PROGRAM MATERIALS</t>
  </si>
  <si>
    <t xml:space="preserve"> - Vehicle Rental with driver (6 months)</t>
  </si>
  <si>
    <t xml:space="preserve"> - Vehicle Running/Maintenance (6months)</t>
  </si>
  <si>
    <t xml:space="preserve"> - Office equipment</t>
  </si>
  <si>
    <t xml:space="preserve"> - Office rental (6 months)</t>
  </si>
  <si>
    <t xml:space="preserve"> - Shelter Repair Toolkits</t>
  </si>
  <si>
    <t xml:space="preserve"> - Roofing Materials (CGI sheets) </t>
  </si>
  <si>
    <t>Consultant Fee</t>
  </si>
  <si>
    <t>Support and other services</t>
  </si>
  <si>
    <t xml:space="preserve"> -Supplies and communication </t>
  </si>
  <si>
    <r>
      <t xml:space="preserve">March-September 2017 </t>
    </r>
    <r>
      <rPr>
        <i/>
        <sz val="12"/>
        <rFont val="Times New Roman"/>
        <family val="1"/>
      </rPr>
      <t>(support for 6 months)</t>
    </r>
  </si>
  <si>
    <t xml:space="preserve"> - Conditional Cash Grants (100 household)</t>
  </si>
  <si>
    <t xml:space="preserve"> - Staff 1 (cover period 6 months)</t>
  </si>
  <si>
    <t xml:space="preserve"> - Staff 2 (cover period 6 months)</t>
  </si>
  <si>
    <t xml:space="preserve"> - Staff 3 (cover period 5 months)</t>
  </si>
  <si>
    <t>FY18/Month</t>
  </si>
  <si>
    <t>FY19/Month</t>
  </si>
  <si>
    <t>FY 19 Totals</t>
  </si>
  <si>
    <t>FY18 Totals</t>
  </si>
  <si>
    <t>Project 1</t>
  </si>
  <si>
    <t xml:space="preserve"> - Staff 1 (cover period 6 months) (SSS,Philhealth,PAG-IBIG)</t>
  </si>
  <si>
    <t xml:space="preserve"> - Staff 3 (cover period 5 months) (SSS,Philhealth,PAG-IBIG)</t>
  </si>
  <si>
    <t xml:space="preserve"> - Staff2 (cover period 6 months)  (SSS,Philhealth,PAG-IBIG)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</si>
</sst>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$-409]#,##0"/>
    <numFmt numFmtId="166" formatCode="00000"/>
    <numFmt numFmtId="167" formatCode="00"/>
    <numFmt numFmtId="168" formatCode="000"/>
    <numFmt numFmtId="169" formatCode="0000"/>
    <numFmt numFmtId="170" formatCode="0##"/>
    <numFmt numFmtId="171" formatCode="0###"/>
    <numFmt numFmtId="172" formatCode="_(&quot;$&quot;* #,##0_);_(&quot;$&quot;* \(#,##0\);_(&quot;$&quot;* &quot;-&quot;??_);_(@_)"/>
    <numFmt numFmtId="173" formatCode="_([$$-409]* #,##0.00_);_([$$-409]* \(#,##0.00\);_([$$-409]* &quot;-&quot;??_);_(@_)"/>
    <numFmt numFmtId="174" formatCode="_([$$-409]* #,##0_);_([$$-409]* \(#,##0\);_([$$-409]* &quot;-&quot;??_);_(@_)"/>
    <numFmt numFmtId="175" formatCode="#,##0.0"/>
    <numFmt numFmtId="176" formatCode="_([$$-409]* #,##0_);_([$$-409]* \(#,##0\);_([$$-409]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color theme="0" tint="-0.34998626667073579"/>
      <name val="Times New Roman"/>
      <family val="1"/>
    </font>
    <font>
      <sz val="12"/>
      <color theme="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0"/>
      <color theme="0" tint="-0.34998626667073579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theme="0"/>
      <name val="Times New Roman"/>
      <family val="1"/>
    </font>
    <font>
      <sz val="9"/>
      <color indexed="8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i/>
      <sz val="10"/>
      <name val="Times New Roman"/>
      <family val="1"/>
    </font>
    <font>
      <i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2">
    <xf numFmtId="0" fontId="0" fillId="0" borderId="0" xfId="0"/>
    <xf numFmtId="0" fontId="3" fillId="2" borderId="0" xfId="2" applyFont="1" applyFill="1" applyAlignment="1" applyProtection="1">
      <alignment vertical="center"/>
      <protection locked="0"/>
    </xf>
    <xf numFmtId="164" fontId="5" fillId="2" borderId="0" xfId="1" applyNumberFormat="1" applyFont="1" applyFill="1" applyBorder="1" applyAlignment="1" applyProtection="1">
      <alignment horizontal="center" vertical="center"/>
      <protection locked="0"/>
    </xf>
    <xf numFmtId="1" fontId="5" fillId="2" borderId="0" xfId="2" applyNumberFormat="1" applyFont="1" applyFill="1" applyBorder="1" applyAlignment="1" applyProtection="1">
      <alignment horizontal="center" vertical="center"/>
      <protection locked="0"/>
    </xf>
    <xf numFmtId="165" fontId="5" fillId="2" borderId="0" xfId="1" applyNumberFormat="1" applyFont="1" applyFill="1" applyBorder="1" applyAlignment="1" applyProtection="1">
      <alignment horizontal="center" vertical="center"/>
      <protection locked="0"/>
    </xf>
    <xf numFmtId="165" fontId="3" fillId="2" borderId="0" xfId="1" applyNumberFormat="1" applyFont="1" applyFill="1" applyAlignment="1" applyProtection="1">
      <alignment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7" fillId="2" borderId="0" xfId="2" applyFont="1" applyFill="1" applyAlignment="1" applyProtection="1">
      <alignment vertical="center"/>
      <protection locked="0"/>
    </xf>
    <xf numFmtId="0" fontId="8" fillId="2" borderId="0" xfId="2" applyFont="1" applyFill="1" applyAlignment="1" applyProtection="1">
      <alignment vertical="center"/>
      <protection locked="0"/>
    </xf>
    <xf numFmtId="1" fontId="9" fillId="4" borderId="1" xfId="2" applyNumberFormat="1" applyFont="1" applyFill="1" applyBorder="1" applyAlignment="1" applyProtection="1">
      <alignment horizontal="center" vertical="center"/>
      <protection locked="0"/>
    </xf>
    <xf numFmtId="164" fontId="9" fillId="4" borderId="1" xfId="1" applyNumberFormat="1" applyFont="1" applyFill="1" applyBorder="1" applyAlignment="1" applyProtection="1">
      <alignment horizontal="center" vertical="center"/>
      <protection locked="0"/>
    </xf>
    <xf numFmtId="165" fontId="9" fillId="4" borderId="1" xfId="1" applyNumberFormat="1" applyFont="1" applyFill="1" applyBorder="1" applyAlignment="1" applyProtection="1">
      <alignment horizontal="center" vertical="center"/>
      <protection locked="0"/>
    </xf>
    <xf numFmtId="165" fontId="8" fillId="2" borderId="0" xfId="1" applyNumberFormat="1" applyFont="1" applyFill="1" applyAlignment="1" applyProtection="1">
      <alignment vertical="center"/>
      <protection locked="0"/>
    </xf>
    <xf numFmtId="165" fontId="8" fillId="2" borderId="0" xfId="1" applyNumberFormat="1" applyFont="1" applyFill="1" applyBorder="1" applyAlignment="1" applyProtection="1">
      <alignment vertical="center"/>
      <protection locked="0"/>
    </xf>
    <xf numFmtId="0" fontId="10" fillId="2" borderId="0" xfId="2" applyFont="1" applyFill="1" applyAlignment="1" applyProtection="1">
      <alignment vertical="center"/>
      <protection locked="0"/>
    </xf>
    <xf numFmtId="0" fontId="9" fillId="2" borderId="0" xfId="2" applyFont="1" applyFill="1" applyAlignment="1" applyProtection="1">
      <alignment vertical="center"/>
      <protection locked="0"/>
    </xf>
    <xf numFmtId="0" fontId="11" fillId="3" borderId="1" xfId="1" applyNumberFormat="1" applyFont="1" applyFill="1" applyBorder="1" applyAlignment="1" applyProtection="1">
      <alignment horizontal="center" vertical="center" wrapText="1"/>
      <protection locked="0"/>
    </xf>
    <xf numFmtId="1" fontId="11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Font="1" applyFill="1" applyAlignment="1" applyProtection="1">
      <alignment horizontal="right" vertical="center" wrapText="1"/>
      <protection locked="0"/>
    </xf>
    <xf numFmtId="1" fontId="12" fillId="2" borderId="0" xfId="2" applyNumberFormat="1" applyFont="1" applyFill="1" applyBorder="1" applyAlignment="1" applyProtection="1">
      <alignment horizontal="right" vertical="center" wrapText="1"/>
      <protection locked="0"/>
    </xf>
    <xf numFmtId="164" fontId="1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3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4" applyNumberFormat="1" applyFont="1" applyFill="1" applyBorder="1" applyAlignment="1" applyProtection="1">
      <alignment horizontal="center" vertical="center" wrapText="1"/>
      <protection locked="0"/>
    </xf>
    <xf numFmtId="165" fontId="13" fillId="2" borderId="0" xfId="1" applyNumberFormat="1" applyFont="1" applyFill="1" applyBorder="1" applyAlignment="1" applyProtection="1">
      <alignment vertical="center" wrapText="1"/>
      <protection locked="0"/>
    </xf>
    <xf numFmtId="10" fontId="13" fillId="3" borderId="1" xfId="3" applyNumberFormat="1" applyFont="1" applyFill="1" applyBorder="1" applyAlignment="1" applyProtection="1">
      <alignment horizontal="center" vertical="center" wrapText="1"/>
      <protection locked="0"/>
    </xf>
    <xf numFmtId="164" fontId="13" fillId="2" borderId="0" xfId="1" applyNumberFormat="1" applyFont="1" applyFill="1" applyBorder="1" applyAlignment="1" applyProtection="1">
      <alignment vertical="center" wrapText="1"/>
      <protection locked="0"/>
    </xf>
    <xf numFmtId="9" fontId="13" fillId="2" borderId="0" xfId="3" applyFont="1" applyFill="1" applyBorder="1" applyAlignment="1" applyProtection="1">
      <alignment vertical="center" wrapText="1"/>
      <protection locked="0"/>
    </xf>
    <xf numFmtId="1" fontId="12" fillId="2" borderId="0" xfId="2" applyNumberFormat="1" applyFont="1" applyFill="1" applyBorder="1" applyAlignment="1" applyProtection="1">
      <alignment horizontal="right" vertical="center"/>
      <protection locked="0"/>
    </xf>
    <xf numFmtId="165" fontId="13" fillId="2" borderId="0" xfId="1" quotePrefix="1" applyNumberFormat="1" applyFont="1" applyFill="1" applyBorder="1" applyAlignment="1" applyProtection="1">
      <alignment vertical="center" wrapText="1"/>
      <protection locked="0"/>
    </xf>
    <xf numFmtId="1" fontId="11" fillId="2" borderId="0" xfId="2" applyNumberFormat="1" applyFont="1" applyFill="1" applyBorder="1" applyAlignment="1" applyProtection="1">
      <alignment vertical="center" wrapText="1"/>
      <protection locked="0"/>
    </xf>
    <xf numFmtId="2" fontId="11" fillId="2" borderId="0" xfId="2" applyNumberFormat="1" applyFont="1" applyFill="1" applyBorder="1" applyAlignment="1" applyProtection="1">
      <alignment horizontal="left" vertical="center" wrapText="1"/>
      <protection locked="0"/>
    </xf>
    <xf numFmtId="0" fontId="8" fillId="2" borderId="2" xfId="2" applyFont="1" applyFill="1" applyBorder="1" applyAlignment="1" applyProtection="1">
      <alignment vertical="center"/>
      <protection locked="0"/>
    </xf>
    <xf numFmtId="0" fontId="8" fillId="2" borderId="3" xfId="2" applyFont="1" applyFill="1" applyBorder="1" applyAlignment="1" applyProtection="1">
      <alignment vertical="center"/>
      <protection locked="0"/>
    </xf>
    <xf numFmtId="0" fontId="8" fillId="0" borderId="4" xfId="2" applyFont="1" applyBorder="1" applyAlignment="1" applyProtection="1">
      <alignment vertical="center"/>
      <protection locked="0"/>
    </xf>
    <xf numFmtId="0" fontId="8" fillId="7" borderId="10" xfId="2" applyFont="1" applyFill="1" applyBorder="1" applyAlignment="1" applyProtection="1">
      <alignment horizontal="center" vertical="center"/>
      <protection locked="0"/>
    </xf>
    <xf numFmtId="0" fontId="8" fillId="7" borderId="11" xfId="2" applyFont="1" applyFill="1" applyBorder="1" applyAlignment="1" applyProtection="1">
      <alignment horizontal="center" vertical="center"/>
      <protection locked="0"/>
    </xf>
    <xf numFmtId="0" fontId="9" fillId="6" borderId="12" xfId="2" applyFont="1" applyFill="1" applyBorder="1" applyAlignment="1" applyProtection="1">
      <alignment horizontal="center" vertical="center" wrapText="1"/>
      <protection locked="0"/>
    </xf>
    <xf numFmtId="0" fontId="9" fillId="6" borderId="13" xfId="2" applyFont="1" applyFill="1" applyBorder="1" applyAlignment="1" applyProtection="1">
      <alignment horizontal="center" vertical="center"/>
      <protection locked="0"/>
    </xf>
    <xf numFmtId="0" fontId="9" fillId="6" borderId="14" xfId="2" applyFont="1" applyFill="1" applyBorder="1" applyAlignment="1" applyProtection="1">
      <alignment horizontal="center" vertical="center"/>
      <protection locked="0"/>
    </xf>
    <xf numFmtId="0" fontId="14" fillId="5" borderId="15" xfId="2" applyFont="1" applyFill="1" applyBorder="1" applyAlignment="1" applyProtection="1">
      <alignment horizontal="center" vertical="center"/>
    </xf>
    <xf numFmtId="0" fontId="14" fillId="5" borderId="16" xfId="2" applyFont="1" applyFill="1" applyBorder="1" applyAlignment="1" applyProtection="1">
      <alignment horizontal="center" vertical="center" wrapText="1"/>
      <protection locked="0"/>
    </xf>
    <xf numFmtId="164" fontId="14" fillId="5" borderId="17" xfId="1" applyNumberFormat="1" applyFont="1" applyFill="1" applyBorder="1" applyAlignment="1" applyProtection="1">
      <alignment horizontal="center" vertical="center" wrapText="1"/>
      <protection locked="0"/>
    </xf>
    <xf numFmtId="0" fontId="14" fillId="5" borderId="18" xfId="2" applyFont="1" applyFill="1" applyBorder="1" applyAlignment="1" applyProtection="1">
      <alignment horizontal="center" vertical="center" wrapText="1"/>
      <protection locked="0"/>
    </xf>
    <xf numFmtId="0" fontId="10" fillId="2" borderId="0" xfId="2" applyFont="1" applyFill="1" applyBorder="1" applyAlignment="1" applyProtection="1">
      <alignment vertical="center"/>
      <protection locked="0"/>
    </xf>
    <xf numFmtId="0" fontId="8" fillId="2" borderId="19" xfId="2" applyFont="1" applyFill="1" applyBorder="1" applyAlignment="1" applyProtection="1">
      <alignment vertical="center"/>
      <protection locked="0"/>
    </xf>
    <xf numFmtId="166" fontId="8" fillId="2" borderId="20" xfId="2" applyNumberFormat="1" applyFont="1" applyFill="1" applyBorder="1" applyAlignment="1" applyProtection="1">
      <alignment horizontal="center" vertical="center"/>
      <protection locked="0"/>
    </xf>
    <xf numFmtId="167" fontId="8" fillId="2" borderId="20" xfId="2" applyNumberFormat="1" applyFont="1" applyFill="1" applyBorder="1" applyAlignment="1" applyProtection="1">
      <alignment horizontal="center" vertical="center"/>
      <protection locked="0"/>
    </xf>
    <xf numFmtId="168" fontId="8" fillId="2" borderId="20" xfId="2" applyNumberFormat="1" applyFont="1" applyFill="1" applyBorder="1" applyAlignment="1" applyProtection="1">
      <alignment horizontal="center" vertical="center"/>
      <protection locked="0"/>
    </xf>
    <xf numFmtId="169" fontId="8" fillId="2" borderId="20" xfId="2" applyNumberFormat="1" applyFont="1" applyFill="1" applyBorder="1" applyAlignment="1" applyProtection="1">
      <alignment horizontal="center" vertical="center"/>
      <protection locked="0"/>
    </xf>
    <xf numFmtId="167" fontId="8" fillId="2" borderId="21" xfId="2" applyNumberFormat="1" applyFont="1" applyFill="1" applyBorder="1" applyAlignment="1" applyProtection="1">
      <alignment horizontal="center" vertical="center"/>
      <protection locked="0"/>
    </xf>
    <xf numFmtId="0" fontId="9" fillId="6" borderId="22" xfId="2" applyFont="1" applyFill="1" applyBorder="1" applyAlignment="1" applyProtection="1">
      <alignment vertical="center"/>
      <protection locked="0"/>
    </xf>
    <xf numFmtId="164" fontId="9" fillId="6" borderId="17" xfId="1" applyNumberFormat="1" applyFont="1" applyFill="1" applyBorder="1" applyAlignment="1" applyProtection="1">
      <alignment horizontal="right" vertical="center" wrapText="1"/>
      <protection locked="0"/>
    </xf>
    <xf numFmtId="9" fontId="9" fillId="6" borderId="18" xfId="3" applyFont="1" applyFill="1" applyBorder="1" applyAlignment="1" applyProtection="1">
      <alignment horizontal="right" vertical="center" wrapText="1"/>
      <protection locked="0"/>
    </xf>
    <xf numFmtId="43" fontId="9" fillId="6" borderId="18" xfId="4" applyFont="1" applyFill="1" applyBorder="1" applyAlignment="1" applyProtection="1">
      <alignment horizontal="right" vertical="center" wrapText="1"/>
      <protection locked="0"/>
    </xf>
    <xf numFmtId="165" fontId="9" fillId="6" borderId="8" xfId="1" applyNumberFormat="1" applyFont="1" applyFill="1" applyBorder="1" applyAlignment="1" applyProtection="1">
      <alignment horizontal="right" vertical="center" wrapText="1"/>
      <protection locked="0"/>
    </xf>
    <xf numFmtId="170" fontId="8" fillId="2" borderId="23" xfId="2" applyNumberFormat="1" applyFont="1" applyFill="1" applyBorder="1" applyAlignment="1" applyProtection="1">
      <alignment vertical="center"/>
      <protection locked="0"/>
    </xf>
    <xf numFmtId="166" fontId="8" fillId="2" borderId="0" xfId="2" applyNumberFormat="1" applyFont="1" applyFill="1" applyBorder="1" applyAlignment="1" applyProtection="1">
      <alignment horizontal="center" vertical="center"/>
      <protection locked="0"/>
    </xf>
    <xf numFmtId="167" fontId="8" fillId="2" borderId="0" xfId="2" applyNumberFormat="1" applyFont="1" applyFill="1" applyBorder="1" applyAlignment="1" applyProtection="1">
      <alignment horizontal="center" vertical="center"/>
      <protection locked="0"/>
    </xf>
    <xf numFmtId="171" fontId="13" fillId="2" borderId="0" xfId="2" applyNumberFormat="1" applyFont="1" applyFill="1" applyBorder="1" applyAlignment="1" applyProtection="1">
      <alignment horizontal="center" vertical="center" wrapText="1"/>
      <protection locked="0"/>
    </xf>
    <xf numFmtId="168" fontId="8" fillId="2" borderId="0" xfId="2" applyNumberFormat="1" applyFont="1" applyFill="1" applyBorder="1" applyAlignment="1" applyProtection="1">
      <alignment horizontal="center" vertical="center"/>
      <protection locked="0"/>
    </xf>
    <xf numFmtId="169" fontId="8" fillId="2" borderId="0" xfId="2" applyNumberFormat="1" applyFont="1" applyFill="1" applyBorder="1" applyAlignment="1" applyProtection="1">
      <alignment horizontal="center" vertical="center"/>
      <protection locked="0"/>
    </xf>
    <xf numFmtId="167" fontId="8" fillId="2" borderId="24" xfId="2" applyNumberFormat="1" applyFont="1" applyFill="1" applyBorder="1" applyAlignment="1" applyProtection="1">
      <alignment horizontal="center" vertical="center"/>
      <protection locked="0"/>
    </xf>
    <xf numFmtId="167" fontId="8" fillId="2" borderId="22" xfId="2" applyNumberFormat="1" applyFont="1" applyFill="1" applyBorder="1" applyAlignment="1" applyProtection="1">
      <alignment horizontal="center" vertical="center"/>
      <protection locked="0"/>
    </xf>
    <xf numFmtId="0" fontId="8" fillId="2" borderId="25" xfId="2" applyFont="1" applyFill="1" applyBorder="1" applyAlignment="1" applyProtection="1">
      <alignment horizontal="center" vertical="center"/>
      <protection locked="0"/>
    </xf>
    <xf numFmtId="9" fontId="8" fillId="3" borderId="0" xfId="3" applyFont="1" applyFill="1" applyBorder="1" applyAlignment="1" applyProtection="1">
      <alignment horizontal="right" vertical="center" wrapText="1"/>
      <protection locked="0"/>
    </xf>
    <xf numFmtId="3" fontId="8" fillId="3" borderId="22" xfId="5" applyNumberFormat="1" applyFont="1" applyFill="1" applyBorder="1" applyAlignment="1" applyProtection="1">
      <alignment horizontal="center" vertical="center" wrapText="1"/>
      <protection locked="0"/>
    </xf>
    <xf numFmtId="172" fontId="10" fillId="2" borderId="0" xfId="2" applyNumberFormat="1" applyFont="1" applyFill="1" applyAlignment="1" applyProtection="1">
      <alignment vertical="center"/>
      <protection locked="0"/>
    </xf>
    <xf numFmtId="172" fontId="8" fillId="2" borderId="0" xfId="2" applyNumberFormat="1" applyFont="1" applyFill="1" applyAlignment="1" applyProtection="1">
      <alignment vertical="center"/>
      <protection locked="0"/>
    </xf>
    <xf numFmtId="42" fontId="9" fillId="2" borderId="0" xfId="2" applyNumberFormat="1" applyFont="1" applyFill="1" applyAlignment="1" applyProtection="1">
      <alignment vertical="center"/>
      <protection locked="0"/>
    </xf>
    <xf numFmtId="0" fontId="9" fillId="2" borderId="23" xfId="2" applyFont="1" applyFill="1" applyBorder="1" applyAlignment="1" applyProtection="1">
      <alignment vertical="center"/>
    </xf>
    <xf numFmtId="0" fontId="8" fillId="5" borderId="28" xfId="2" applyFont="1" applyFill="1" applyBorder="1" applyAlignment="1" applyProtection="1">
      <alignment vertical="center"/>
    </xf>
    <xf numFmtId="9" fontId="14" fillId="5" borderId="33" xfId="3" applyFont="1" applyFill="1" applyBorder="1" applyAlignment="1" applyProtection="1">
      <alignment horizontal="right" vertical="center" wrapText="1"/>
    </xf>
    <xf numFmtId="164" fontId="14" fillId="5" borderId="33" xfId="4" applyNumberFormat="1" applyFont="1" applyFill="1" applyBorder="1" applyAlignment="1" applyProtection="1">
      <alignment horizontal="right" vertical="center" wrapText="1"/>
    </xf>
    <xf numFmtId="165" fontId="14" fillId="5" borderId="34" xfId="1" applyNumberFormat="1" applyFont="1" applyFill="1" applyBorder="1" applyAlignment="1" applyProtection="1">
      <alignment horizontal="right" vertical="center" wrapText="1"/>
    </xf>
    <xf numFmtId="0" fontId="9" fillId="2" borderId="0" xfId="2" applyFont="1" applyFill="1" applyAlignment="1" applyProtection="1">
      <alignment vertical="center"/>
    </xf>
    <xf numFmtId="0" fontId="8" fillId="2" borderId="23" xfId="2" applyFont="1" applyFill="1" applyBorder="1" applyAlignment="1" applyProtection="1">
      <alignment vertical="center"/>
      <protection locked="0"/>
    </xf>
    <xf numFmtId="9" fontId="9" fillId="6" borderId="0" xfId="3" applyFont="1" applyFill="1" applyBorder="1" applyAlignment="1" applyProtection="1">
      <alignment horizontal="right" vertical="center" wrapText="1"/>
      <protection locked="0"/>
    </xf>
    <xf numFmtId="43" fontId="9" fillId="6" borderId="0" xfId="4" applyFont="1" applyFill="1" applyBorder="1" applyAlignment="1" applyProtection="1">
      <alignment horizontal="right" vertical="center" wrapText="1"/>
      <protection locked="0"/>
    </xf>
    <xf numFmtId="165" fontId="9" fillId="6" borderId="25" xfId="1" applyNumberFormat="1" applyFont="1" applyFill="1" applyBorder="1" applyAlignment="1" applyProtection="1">
      <alignment horizontal="right" vertical="center" wrapText="1"/>
      <protection locked="0"/>
    </xf>
    <xf numFmtId="0" fontId="8" fillId="2" borderId="9" xfId="2" applyFont="1" applyFill="1" applyBorder="1" applyAlignment="1" applyProtection="1">
      <alignment horizontal="center" vertical="center"/>
      <protection locked="0"/>
    </xf>
    <xf numFmtId="2" fontId="8" fillId="7" borderId="22" xfId="2" applyNumberFormat="1" applyFont="1" applyFill="1" applyBorder="1" applyAlignment="1" applyProtection="1">
      <alignment horizontal="center" vertical="center" wrapText="1"/>
      <protection locked="0"/>
    </xf>
    <xf numFmtId="3" fontId="8" fillId="3" borderId="0" xfId="5" applyNumberFormat="1" applyFont="1" applyFill="1" applyBorder="1" applyAlignment="1" applyProtection="1">
      <alignment horizontal="center" vertical="center" wrapText="1"/>
      <protection locked="0"/>
    </xf>
    <xf numFmtId="1" fontId="14" fillId="6" borderId="9" xfId="2" applyNumberFormat="1" applyFont="1" applyFill="1" applyBorder="1" applyAlignment="1" applyProtection="1">
      <alignment vertical="center" wrapText="1"/>
      <protection locked="0"/>
    </xf>
    <xf numFmtId="1" fontId="14" fillId="6" borderId="22" xfId="2" applyNumberFormat="1" applyFont="1" applyFill="1" applyBorder="1" applyAlignment="1" applyProtection="1">
      <alignment vertical="center" wrapText="1"/>
      <protection locked="0"/>
    </xf>
    <xf numFmtId="1" fontId="16" fillId="9" borderId="9" xfId="2" applyNumberFormat="1" applyFont="1" applyFill="1" applyBorder="1" applyAlignment="1" applyProtection="1">
      <alignment vertical="center" wrapText="1"/>
      <protection locked="0"/>
    </xf>
    <xf numFmtId="1" fontId="16" fillId="9" borderId="22" xfId="2" applyNumberFormat="1" applyFont="1" applyFill="1" applyBorder="1" applyAlignment="1" applyProtection="1">
      <alignment vertical="center" wrapText="1"/>
      <protection locked="0"/>
    </xf>
    <xf numFmtId="1" fontId="17" fillId="2" borderId="22" xfId="2" applyNumberFormat="1" applyFont="1" applyFill="1" applyBorder="1" applyAlignment="1" applyProtection="1">
      <alignment vertical="center" wrapText="1"/>
      <protection locked="0"/>
    </xf>
    <xf numFmtId="1" fontId="12" fillId="2" borderId="22" xfId="2" applyNumberFormat="1" applyFont="1" applyFill="1" applyBorder="1" applyAlignment="1" applyProtection="1">
      <alignment horizontal="left" vertical="center" wrapText="1"/>
      <protection locked="0"/>
    </xf>
    <xf numFmtId="1" fontId="8" fillId="2" borderId="9" xfId="2" applyNumberFormat="1" applyFont="1" applyFill="1" applyBorder="1" applyAlignment="1" applyProtection="1">
      <alignment horizontal="left" vertical="center" wrapText="1" indent="2"/>
      <protection locked="0"/>
    </xf>
    <xf numFmtId="1" fontId="17" fillId="2" borderId="22" xfId="2" applyNumberFormat="1" applyFont="1" applyFill="1" applyBorder="1" applyAlignment="1" applyProtection="1">
      <alignment horizontal="left" vertical="center" wrapText="1" indent="1"/>
      <protection locked="0"/>
    </xf>
    <xf numFmtId="1" fontId="8" fillId="2" borderId="22" xfId="2" applyNumberFormat="1" applyFont="1" applyFill="1" applyBorder="1" applyAlignment="1" applyProtection="1">
      <alignment horizontal="left" vertical="center" wrapText="1" indent="1"/>
      <protection locked="0"/>
    </xf>
    <xf numFmtId="0" fontId="8" fillId="2" borderId="23" xfId="2" applyFont="1" applyFill="1" applyBorder="1" applyAlignment="1" applyProtection="1">
      <alignment horizontal="left" vertical="center"/>
      <protection locked="0"/>
    </xf>
    <xf numFmtId="166" fontId="8" fillId="2" borderId="0" xfId="2" applyNumberFormat="1" applyFont="1" applyFill="1" applyBorder="1" applyAlignment="1" applyProtection="1">
      <alignment horizontal="left" vertical="center"/>
      <protection locked="0"/>
    </xf>
    <xf numFmtId="167" fontId="8" fillId="2" borderId="0" xfId="2" applyNumberFormat="1" applyFont="1" applyFill="1" applyBorder="1" applyAlignment="1" applyProtection="1">
      <alignment horizontal="left" vertical="center"/>
      <protection locked="0"/>
    </xf>
    <xf numFmtId="168" fontId="8" fillId="2" borderId="0" xfId="2" applyNumberFormat="1" applyFont="1" applyFill="1" applyBorder="1" applyAlignment="1" applyProtection="1">
      <alignment horizontal="left" vertical="center"/>
      <protection locked="0"/>
    </xf>
    <xf numFmtId="169" fontId="8" fillId="2" borderId="0" xfId="2" applyNumberFormat="1" applyFont="1" applyFill="1" applyBorder="1" applyAlignment="1" applyProtection="1">
      <alignment horizontal="left" vertical="center"/>
      <protection locked="0"/>
    </xf>
    <xf numFmtId="167" fontId="8" fillId="2" borderId="24" xfId="2" applyNumberFormat="1" applyFont="1" applyFill="1" applyBorder="1" applyAlignment="1" applyProtection="1">
      <alignment horizontal="left" vertical="center"/>
      <protection locked="0"/>
    </xf>
    <xf numFmtId="9" fontId="9" fillId="6" borderId="0" xfId="3" applyFont="1" applyFill="1" applyBorder="1" applyAlignment="1" applyProtection="1">
      <alignment horizontal="left" vertical="center" wrapText="1"/>
      <protection locked="0"/>
    </xf>
    <xf numFmtId="43" fontId="9" fillId="6" borderId="0" xfId="4" applyFont="1" applyFill="1" applyBorder="1" applyAlignment="1" applyProtection="1">
      <alignment horizontal="left" vertical="center" wrapText="1"/>
      <protection locked="0"/>
    </xf>
    <xf numFmtId="165" fontId="9" fillId="6" borderId="25" xfId="1" applyNumberFormat="1" applyFont="1" applyFill="1" applyBorder="1" applyAlignment="1" applyProtection="1">
      <alignment horizontal="left" vertical="center" wrapText="1"/>
      <protection locked="0"/>
    </xf>
    <xf numFmtId="0" fontId="8" fillId="2" borderId="0" xfId="2" applyFont="1" applyFill="1" applyAlignment="1" applyProtection="1">
      <alignment horizontal="left" vertical="center"/>
      <protection locked="0"/>
    </xf>
    <xf numFmtId="0" fontId="9" fillId="2" borderId="22" xfId="2" applyFont="1" applyFill="1" applyBorder="1" applyAlignment="1" applyProtection="1">
      <alignment vertical="center"/>
      <protection locked="0"/>
    </xf>
    <xf numFmtId="1" fontId="8" fillId="7" borderId="22" xfId="2" applyNumberFormat="1" applyFont="1" applyFill="1" applyBorder="1" applyAlignment="1" applyProtection="1">
      <alignment vertical="center" wrapText="1"/>
      <protection locked="0"/>
    </xf>
    <xf numFmtId="2" fontId="14" fillId="2" borderId="0" xfId="2" applyNumberFormat="1" applyFont="1" applyFill="1" applyBorder="1" applyAlignment="1" applyProtection="1">
      <alignment horizontal="left" vertical="center" wrapText="1"/>
    </xf>
    <xf numFmtId="9" fontId="14" fillId="2" borderId="20" xfId="3" applyFont="1" applyFill="1" applyBorder="1" applyAlignment="1" applyProtection="1">
      <alignment horizontal="right" vertical="center" wrapText="1"/>
    </xf>
    <xf numFmtId="164" fontId="14" fillId="2" borderId="20" xfId="4" applyNumberFormat="1" applyFont="1" applyFill="1" applyBorder="1" applyAlignment="1" applyProtection="1">
      <alignment horizontal="right" vertical="center" wrapText="1"/>
    </xf>
    <xf numFmtId="9" fontId="14" fillId="5" borderId="6" xfId="3" applyFont="1" applyFill="1" applyBorder="1" applyAlignment="1" applyProtection="1">
      <alignment horizontal="right" vertical="center" wrapText="1"/>
    </xf>
    <xf numFmtId="164" fontId="14" fillId="5" borderId="6" xfId="4" applyNumberFormat="1" applyFont="1" applyFill="1" applyBorder="1" applyAlignment="1" applyProtection="1">
      <alignment horizontal="right" vertical="center" wrapText="1"/>
    </xf>
    <xf numFmtId="165" fontId="14" fillId="5" borderId="35" xfId="1" applyNumberFormat="1" applyFont="1" applyFill="1" applyBorder="1" applyAlignment="1" applyProtection="1">
      <alignment horizontal="right" vertical="center" wrapText="1"/>
    </xf>
    <xf numFmtId="0" fontId="12" fillId="5" borderId="35" xfId="2" applyFont="1" applyFill="1" applyBorder="1" applyAlignment="1" applyProtection="1">
      <alignment horizontal="center" vertical="center"/>
    </xf>
    <xf numFmtId="0" fontId="9" fillId="2" borderId="39" xfId="2" applyFont="1" applyFill="1" applyBorder="1" applyAlignment="1" applyProtection="1">
      <alignment vertical="center"/>
    </xf>
    <xf numFmtId="166" fontId="8" fillId="2" borderId="40" xfId="2" applyNumberFormat="1" applyFont="1" applyFill="1" applyBorder="1" applyAlignment="1" applyProtection="1">
      <alignment horizontal="center" vertical="center"/>
      <protection locked="0"/>
    </xf>
    <xf numFmtId="167" fontId="8" fillId="2" borderId="40" xfId="2" applyNumberFormat="1" applyFont="1" applyFill="1" applyBorder="1" applyAlignment="1" applyProtection="1">
      <alignment horizontal="center" vertical="center"/>
      <protection locked="0"/>
    </xf>
    <xf numFmtId="168" fontId="8" fillId="2" borderId="40" xfId="2" applyNumberFormat="1" applyFont="1" applyFill="1" applyBorder="1" applyAlignment="1" applyProtection="1">
      <alignment horizontal="center" vertical="center"/>
      <protection locked="0"/>
    </xf>
    <xf numFmtId="169" fontId="8" fillId="2" borderId="40" xfId="2" applyNumberFormat="1" applyFont="1" applyFill="1" applyBorder="1" applyAlignment="1" applyProtection="1">
      <alignment horizontal="center" vertical="center"/>
      <protection locked="0"/>
    </xf>
    <xf numFmtId="167" fontId="8" fillId="2" borderId="41" xfId="2" applyNumberFormat="1" applyFont="1" applyFill="1" applyBorder="1" applyAlignment="1" applyProtection="1">
      <alignment horizontal="center" vertical="center"/>
      <protection locked="0"/>
    </xf>
    <xf numFmtId="1" fontId="12" fillId="2" borderId="0" xfId="2" applyNumberFormat="1" applyFont="1" applyFill="1" applyBorder="1" applyAlignment="1" applyProtection="1">
      <alignment vertical="center" wrapText="1"/>
      <protection locked="0"/>
    </xf>
    <xf numFmtId="2" fontId="12" fillId="2" borderId="0" xfId="2" applyNumberFormat="1" applyFont="1" applyFill="1" applyBorder="1" applyAlignment="1" applyProtection="1">
      <alignment horizontal="left" vertical="center" wrapText="1"/>
      <protection locked="0"/>
    </xf>
    <xf numFmtId="164" fontId="8" fillId="2" borderId="0" xfId="1" applyNumberFormat="1" applyFont="1" applyFill="1" applyBorder="1" applyAlignment="1" applyProtection="1">
      <alignment horizontal="right" vertical="center" wrapText="1"/>
      <protection locked="0"/>
    </xf>
    <xf numFmtId="9" fontId="8" fillId="2" borderId="0" xfId="3" applyFont="1" applyFill="1" applyBorder="1" applyAlignment="1" applyProtection="1">
      <alignment horizontal="right" vertical="center" wrapText="1"/>
      <protection locked="0"/>
    </xf>
    <xf numFmtId="165" fontId="8" fillId="2" borderId="0" xfId="1" applyNumberFormat="1" applyFont="1" applyFill="1" applyBorder="1" applyAlignment="1" applyProtection="1">
      <alignment horizontal="right" vertical="center" wrapText="1"/>
      <protection locked="0"/>
    </xf>
    <xf numFmtId="0" fontId="8" fillId="2" borderId="0" xfId="2" applyFont="1" applyFill="1" applyAlignment="1" applyProtection="1">
      <alignment vertical="center" wrapText="1"/>
      <protection locked="0"/>
    </xf>
    <xf numFmtId="0" fontId="8" fillId="2" borderId="0" xfId="2" applyFont="1" applyFill="1" applyBorder="1" applyAlignment="1" applyProtection="1">
      <alignment vertical="center"/>
      <protection locked="0"/>
    </xf>
    <xf numFmtId="0" fontId="8" fillId="2" borderId="0" xfId="2" applyFont="1" applyFill="1" applyBorder="1" applyAlignment="1" applyProtection="1">
      <alignment vertical="center" wrapText="1"/>
      <protection locked="0"/>
    </xf>
    <xf numFmtId="0" fontId="9" fillId="2" borderId="0" xfId="2" applyFont="1" applyFill="1" applyBorder="1" applyAlignment="1" applyProtection="1">
      <alignment vertical="center"/>
      <protection locked="0"/>
    </xf>
    <xf numFmtId="164" fontId="8" fillId="2" borderId="0" xfId="1" applyNumberFormat="1" applyFont="1" applyFill="1" applyBorder="1" applyAlignment="1" applyProtection="1">
      <alignment vertical="center"/>
      <protection locked="0"/>
    </xf>
    <xf numFmtId="164" fontId="8" fillId="2" borderId="0" xfId="1" applyNumberFormat="1" applyFont="1" applyFill="1" applyAlignment="1" applyProtection="1">
      <alignment vertical="center"/>
      <protection locked="0"/>
    </xf>
    <xf numFmtId="165" fontId="8" fillId="7" borderId="25" xfId="1" applyNumberFormat="1" applyFont="1" applyFill="1" applyBorder="1" applyAlignment="1" applyProtection="1">
      <alignment horizontal="right" vertical="center" wrapText="1"/>
      <protection locked="0"/>
    </xf>
    <xf numFmtId="165" fontId="14" fillId="2" borderId="29" xfId="1" applyNumberFormat="1" applyFont="1" applyFill="1" applyBorder="1" applyAlignment="1" applyProtection="1">
      <alignment horizontal="right" vertical="center" wrapText="1"/>
    </xf>
    <xf numFmtId="172" fontId="18" fillId="2" borderId="0" xfId="2" applyNumberFormat="1" applyFont="1" applyFill="1" applyAlignment="1" applyProtection="1">
      <alignment vertical="center"/>
      <protection locked="0"/>
    </xf>
    <xf numFmtId="4" fontId="8" fillId="2" borderId="0" xfId="2" applyNumberFormat="1" applyFont="1" applyFill="1" applyBorder="1" applyAlignment="1" applyProtection="1">
      <alignment vertical="center" wrapText="1"/>
      <protection locked="0"/>
    </xf>
    <xf numFmtId="4" fontId="8" fillId="2" borderId="0" xfId="2" applyNumberFormat="1" applyFont="1" applyFill="1" applyBorder="1" applyAlignment="1" applyProtection="1">
      <alignment horizontal="left" vertical="center" wrapText="1"/>
      <protection locked="0"/>
    </xf>
    <xf numFmtId="4" fontId="8" fillId="2" borderId="0" xfId="2" applyNumberFormat="1" applyFont="1" applyFill="1" applyAlignment="1" applyProtection="1">
      <alignment vertical="center" wrapText="1"/>
      <protection locked="0"/>
    </xf>
    <xf numFmtId="3" fontId="8" fillId="2" borderId="0" xfId="3" applyNumberFormat="1" applyFont="1" applyFill="1" applyBorder="1" applyAlignment="1" applyProtection="1">
      <alignment horizontal="right" vertical="center" wrapText="1"/>
      <protection locked="0"/>
    </xf>
    <xf numFmtId="3" fontId="12" fillId="2" borderId="0" xfId="2" applyNumberFormat="1" applyFont="1" applyFill="1" applyBorder="1" applyAlignment="1" applyProtection="1">
      <alignment horizontal="right" vertical="center" wrapText="1"/>
      <protection locked="0"/>
    </xf>
    <xf numFmtId="1" fontId="8" fillId="7" borderId="9" xfId="2" applyNumberFormat="1" applyFont="1" applyFill="1" applyBorder="1" applyAlignment="1" applyProtection="1">
      <alignment horizontal="left" vertical="center" wrapText="1"/>
      <protection locked="0"/>
    </xf>
    <xf numFmtId="165" fontId="14" fillId="5" borderId="8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0" xfId="2" applyNumberFormat="1" applyFont="1" applyFill="1" applyBorder="1" applyAlignment="1" applyProtection="1">
      <alignment horizontal="right" vertical="center"/>
      <protection locked="0"/>
    </xf>
    <xf numFmtId="1" fontId="8" fillId="7" borderId="9" xfId="2" applyNumberFormat="1" applyFont="1" applyFill="1" applyBorder="1" applyAlignment="1" applyProtection="1">
      <alignment horizontal="left" vertical="center" wrapText="1"/>
      <protection locked="0"/>
    </xf>
    <xf numFmtId="1" fontId="14" fillId="10" borderId="22" xfId="2" applyNumberFormat="1" applyFont="1" applyFill="1" applyBorder="1" applyAlignment="1" applyProtection="1">
      <alignment horizontal="left" vertical="center" wrapText="1"/>
      <protection locked="0"/>
    </xf>
    <xf numFmtId="165" fontId="9" fillId="10" borderId="25" xfId="1" applyNumberFormat="1" applyFont="1" applyFill="1" applyBorder="1" applyAlignment="1" applyProtection="1">
      <alignment horizontal="left" vertical="center" wrapText="1"/>
      <protection locked="0"/>
    </xf>
    <xf numFmtId="1" fontId="12" fillId="10" borderId="9" xfId="2" applyNumberFormat="1" applyFont="1" applyFill="1" applyBorder="1" applyAlignment="1" applyProtection="1">
      <alignment horizontal="left" vertical="center" wrapText="1"/>
      <protection locked="0"/>
    </xf>
    <xf numFmtId="1" fontId="19" fillId="2" borderId="9" xfId="2" applyNumberFormat="1" applyFont="1" applyFill="1" applyBorder="1" applyAlignment="1" applyProtection="1">
      <alignment horizontal="left" vertical="center" wrapText="1" indent="1"/>
      <protection locked="0"/>
    </xf>
    <xf numFmtId="165" fontId="8" fillId="10" borderId="25" xfId="1" applyNumberFormat="1" applyFont="1" applyFill="1" applyBorder="1" applyAlignment="1" applyProtection="1">
      <alignment horizontal="right" vertical="center" wrapText="1"/>
      <protection locked="0"/>
    </xf>
    <xf numFmtId="2" fontId="13" fillId="2" borderId="0" xfId="3" applyNumberFormat="1" applyFont="1" applyFill="1" applyBorder="1" applyAlignment="1" applyProtection="1">
      <alignment vertical="center" wrapText="1"/>
      <protection locked="0"/>
    </xf>
    <xf numFmtId="2" fontId="11" fillId="3" borderId="1" xfId="2" quotePrefix="1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quotePrefix="1" applyNumberFormat="1" applyFont="1" applyFill="1" applyBorder="1" applyAlignment="1" applyProtection="1">
      <alignment horizontal="center" vertical="center" wrapText="1"/>
      <protection locked="0"/>
    </xf>
    <xf numFmtId="9" fontId="8" fillId="3" borderId="0" xfId="3" applyFont="1" applyFill="1" applyBorder="1" applyAlignment="1" applyProtection="1">
      <alignment horizontal="center" vertical="center" wrapText="1"/>
      <protection locked="0"/>
    </xf>
    <xf numFmtId="173" fontId="8" fillId="3" borderId="9" xfId="1" applyNumberFormat="1" applyFont="1" applyFill="1" applyBorder="1" applyAlignment="1" applyProtection="1">
      <alignment horizontal="center" vertical="center" wrapText="1"/>
      <protection locked="0"/>
    </xf>
    <xf numFmtId="174" fontId="8" fillId="2" borderId="0" xfId="1" applyNumberFormat="1" applyFont="1" applyFill="1" applyBorder="1" applyAlignment="1" applyProtection="1">
      <alignment horizontal="center" vertical="center" wrapText="1"/>
      <protection locked="0"/>
    </xf>
    <xf numFmtId="174" fontId="8" fillId="3" borderId="9" xfId="1" applyNumberFormat="1" applyFont="1" applyFill="1" applyBorder="1" applyAlignment="1" applyProtection="1">
      <alignment horizontal="center" vertical="center" wrapText="1"/>
      <protection locked="0"/>
    </xf>
    <xf numFmtId="174" fontId="14" fillId="5" borderId="32" xfId="1" applyNumberFormat="1" applyFont="1" applyFill="1" applyBorder="1" applyAlignment="1" applyProtection="1">
      <alignment horizontal="right" vertical="center" wrapText="1"/>
    </xf>
    <xf numFmtId="174" fontId="9" fillId="6" borderId="9" xfId="1" applyNumberFormat="1" applyFont="1" applyFill="1" applyBorder="1" applyAlignment="1" applyProtection="1">
      <alignment horizontal="right" vertical="center" wrapText="1"/>
      <protection locked="0"/>
    </xf>
    <xf numFmtId="174" fontId="8" fillId="3" borderId="9" xfId="1" applyNumberFormat="1" applyFont="1" applyFill="1" applyBorder="1" applyAlignment="1" applyProtection="1">
      <alignment horizontal="right" vertical="center" wrapText="1"/>
      <protection locked="0"/>
    </xf>
    <xf numFmtId="174" fontId="9" fillId="6" borderId="9" xfId="1" applyNumberFormat="1" applyFont="1" applyFill="1" applyBorder="1" applyAlignment="1" applyProtection="1">
      <alignment horizontal="left" vertical="center" wrapText="1"/>
      <protection locked="0"/>
    </xf>
    <xf numFmtId="174" fontId="8" fillId="3" borderId="0" xfId="1" applyNumberFormat="1" applyFont="1" applyFill="1" applyBorder="1" applyAlignment="1" applyProtection="1">
      <alignment horizontal="right" vertical="center" wrapText="1"/>
      <protection locked="0"/>
    </xf>
    <xf numFmtId="174" fontId="8" fillId="3" borderId="0" xfId="3" applyNumberFormat="1" applyFont="1" applyFill="1" applyBorder="1" applyAlignment="1" applyProtection="1">
      <alignment horizontal="right" vertical="center" wrapText="1"/>
      <protection locked="0"/>
    </xf>
    <xf numFmtId="174" fontId="14" fillId="2" borderId="20" xfId="1" applyNumberFormat="1" applyFont="1" applyFill="1" applyBorder="1" applyAlignment="1" applyProtection="1">
      <alignment horizontal="right" vertical="center" wrapText="1"/>
    </xf>
    <xf numFmtId="174" fontId="14" fillId="5" borderId="5" xfId="1" applyNumberFormat="1" applyFont="1" applyFill="1" applyBorder="1" applyAlignment="1" applyProtection="1">
      <alignment horizontal="right" vertical="center" wrapText="1"/>
    </xf>
    <xf numFmtId="173" fontId="3" fillId="2" borderId="0" xfId="1" applyNumberFormat="1" applyFont="1" applyFill="1" applyAlignment="1" applyProtection="1">
      <alignment vertical="center"/>
      <protection locked="0"/>
    </xf>
    <xf numFmtId="173" fontId="5" fillId="2" borderId="0" xfId="1" applyNumberFormat="1" applyFont="1" applyFill="1" applyBorder="1" applyAlignment="1" applyProtection="1">
      <alignment horizontal="center" vertical="center"/>
      <protection locked="0"/>
    </xf>
    <xf numFmtId="173" fontId="3" fillId="2" borderId="0" xfId="2" applyNumberFormat="1" applyFont="1" applyFill="1" applyAlignment="1" applyProtection="1">
      <alignment vertical="center"/>
      <protection locked="0"/>
    </xf>
    <xf numFmtId="173" fontId="3" fillId="2" borderId="0" xfId="1" applyNumberFormat="1" applyFont="1" applyFill="1" applyBorder="1" applyAlignment="1" applyProtection="1">
      <alignment vertical="center"/>
      <protection locked="0"/>
    </xf>
    <xf numFmtId="173" fontId="3" fillId="2" borderId="0" xfId="2" applyNumberFormat="1" applyFont="1" applyFill="1" applyBorder="1" applyAlignment="1" applyProtection="1">
      <alignment vertical="center"/>
      <protection locked="0"/>
    </xf>
    <xf numFmtId="173" fontId="8" fillId="2" borderId="0" xfId="1" applyNumberFormat="1" applyFont="1" applyFill="1" applyAlignment="1" applyProtection="1">
      <alignment vertical="center"/>
      <protection locked="0"/>
    </xf>
    <xf numFmtId="173" fontId="9" fillId="2" borderId="0" xfId="1" applyNumberFormat="1" applyFont="1" applyFill="1" applyBorder="1" applyAlignment="1" applyProtection="1">
      <alignment horizontal="center" vertical="center"/>
      <protection locked="0"/>
    </xf>
    <xf numFmtId="173" fontId="8" fillId="2" borderId="0" xfId="1" applyNumberFormat="1" applyFont="1" applyFill="1" applyBorder="1" applyAlignment="1" applyProtection="1">
      <alignment vertical="center"/>
      <protection locked="0"/>
    </xf>
    <xf numFmtId="173" fontId="8" fillId="2" borderId="0" xfId="2" applyNumberFormat="1" applyFont="1" applyFill="1" applyBorder="1" applyAlignment="1" applyProtection="1">
      <alignment vertical="center"/>
      <protection locked="0"/>
    </xf>
    <xf numFmtId="173" fontId="11" fillId="2" borderId="0" xfId="1" applyNumberFormat="1" applyFont="1" applyFill="1" applyBorder="1" applyAlignment="1" applyProtection="1">
      <alignment horizontal="left" vertical="center" wrapText="1"/>
      <protection locked="0"/>
    </xf>
    <xf numFmtId="173" fontId="13" fillId="2" borderId="0" xfId="1" applyNumberFormat="1" applyFont="1" applyFill="1" applyBorder="1" applyAlignment="1" applyProtection="1">
      <alignment horizontal="center" vertical="center" wrapText="1"/>
      <protection locked="0"/>
    </xf>
    <xf numFmtId="173" fontId="13" fillId="2" borderId="0" xfId="1" applyNumberFormat="1" applyFont="1" applyFill="1" applyBorder="1" applyAlignment="1" applyProtection="1">
      <alignment vertical="center" wrapText="1"/>
      <protection locked="0"/>
    </xf>
    <xf numFmtId="173" fontId="13" fillId="2" borderId="0" xfId="1" quotePrefix="1" applyNumberFormat="1" applyFont="1" applyFill="1" applyBorder="1" applyAlignment="1" applyProtection="1">
      <alignment vertical="center" wrapText="1"/>
      <protection locked="0"/>
    </xf>
    <xf numFmtId="173" fontId="8" fillId="2" borderId="0" xfId="2" applyNumberFormat="1" applyFont="1" applyFill="1" applyAlignment="1" applyProtection="1">
      <alignment vertical="center"/>
      <protection locked="0"/>
    </xf>
    <xf numFmtId="173" fontId="8" fillId="6" borderId="8" xfId="2" applyNumberFormat="1" applyFont="1" applyFill="1" applyBorder="1" applyAlignment="1" applyProtection="1">
      <alignment vertical="center"/>
      <protection locked="0"/>
    </xf>
    <xf numFmtId="173" fontId="15" fillId="8" borderId="10" xfId="1" applyNumberFormat="1" applyFont="1" applyFill="1" applyBorder="1" applyAlignment="1" applyProtection="1">
      <alignment horizontal="center" vertical="center" wrapText="1"/>
      <protection locked="0"/>
    </xf>
    <xf numFmtId="173" fontId="15" fillId="8" borderId="11" xfId="1" applyNumberFormat="1" applyFont="1" applyFill="1" applyBorder="1" applyAlignment="1" applyProtection="1">
      <alignment horizontal="center" vertical="center" wrapText="1"/>
      <protection locked="0"/>
    </xf>
    <xf numFmtId="173" fontId="9" fillId="6" borderId="10" xfId="1" applyNumberFormat="1" applyFont="1" applyFill="1" applyBorder="1" applyAlignment="1" applyProtection="1">
      <alignment horizontal="right" vertical="center" wrapText="1"/>
      <protection locked="0"/>
    </xf>
    <xf numFmtId="173" fontId="9" fillId="6" borderId="11" xfId="1" applyNumberFormat="1" applyFont="1" applyFill="1" applyBorder="1" applyAlignment="1" applyProtection="1">
      <alignment horizontal="right" vertical="center" wrapText="1"/>
      <protection locked="0"/>
    </xf>
    <xf numFmtId="173" fontId="8" fillId="6" borderId="25" xfId="2" applyNumberFormat="1" applyFont="1" applyFill="1" applyBorder="1" applyAlignment="1" applyProtection="1">
      <alignment vertical="center"/>
      <protection locked="0"/>
    </xf>
    <xf numFmtId="173" fontId="9" fillId="6" borderId="25" xfId="2" applyNumberFormat="1" applyFont="1" applyFill="1" applyBorder="1" applyAlignment="1" applyProtection="1">
      <alignment vertical="center"/>
    </xf>
    <xf numFmtId="173" fontId="8" fillId="6" borderId="25" xfId="2" applyNumberFormat="1" applyFont="1" applyFill="1" applyBorder="1" applyAlignment="1" applyProtection="1">
      <alignment horizontal="left" vertical="center"/>
      <protection locked="0"/>
    </xf>
    <xf numFmtId="173" fontId="9" fillId="6" borderId="38" xfId="2" applyNumberFormat="1" applyFont="1" applyFill="1" applyBorder="1" applyAlignment="1" applyProtection="1">
      <alignment vertical="center"/>
    </xf>
    <xf numFmtId="173" fontId="8" fillId="2" borderId="0" xfId="1" applyNumberFormat="1" applyFont="1" applyFill="1" applyBorder="1" applyAlignment="1" applyProtection="1">
      <alignment horizontal="right" vertical="center" wrapText="1"/>
      <protection locked="0"/>
    </xf>
    <xf numFmtId="173" fontId="15" fillId="8" borderId="46" xfId="1" applyNumberFormat="1" applyFont="1" applyFill="1" applyBorder="1" applyAlignment="1" applyProtection="1">
      <alignment horizontal="center" vertical="center" wrapText="1"/>
      <protection locked="0"/>
    </xf>
    <xf numFmtId="173" fontId="9" fillId="6" borderId="46" xfId="1" applyNumberFormat="1" applyFont="1" applyFill="1" applyBorder="1" applyAlignment="1" applyProtection="1">
      <alignment horizontal="right" vertical="center" wrapText="1"/>
      <protection locked="0"/>
    </xf>
    <xf numFmtId="174" fontId="5" fillId="2" borderId="0" xfId="1" applyNumberFormat="1" applyFont="1" applyFill="1" applyBorder="1" applyAlignment="1" applyProtection="1">
      <alignment horizontal="center" vertical="center"/>
      <protection locked="0"/>
    </xf>
    <xf numFmtId="174" fontId="9" fillId="2" borderId="0" xfId="1" applyNumberFormat="1" applyFont="1" applyFill="1" applyBorder="1" applyAlignment="1" applyProtection="1">
      <alignment horizontal="center" vertical="center"/>
      <protection locked="0"/>
    </xf>
    <xf numFmtId="174" fontId="11" fillId="2" borderId="0" xfId="1" applyNumberFormat="1" applyFont="1" applyFill="1" applyBorder="1" applyAlignment="1" applyProtection="1">
      <alignment horizontal="left" vertical="center" wrapText="1"/>
      <protection locked="0"/>
    </xf>
    <xf numFmtId="174" fontId="13" fillId="2" borderId="0" xfId="1" applyNumberFormat="1" applyFont="1" applyFill="1" applyBorder="1" applyAlignment="1" applyProtection="1">
      <alignment horizontal="center" vertical="center" wrapText="1"/>
      <protection locked="0"/>
    </xf>
    <xf numFmtId="174" fontId="13" fillId="2" borderId="0" xfId="1" applyNumberFormat="1" applyFont="1" applyFill="1" applyBorder="1" applyAlignment="1" applyProtection="1">
      <alignment vertical="center" wrapText="1"/>
      <protection locked="0"/>
    </xf>
    <xf numFmtId="174" fontId="8" fillId="2" borderId="0" xfId="1" applyNumberFormat="1" applyFont="1" applyFill="1" applyAlignment="1" applyProtection="1">
      <alignment vertical="center"/>
      <protection locked="0"/>
    </xf>
    <xf numFmtId="174" fontId="14" fillId="5" borderId="17" xfId="1" applyNumberFormat="1" applyFont="1" applyFill="1" applyBorder="1" applyAlignment="1" applyProtection="1">
      <alignment horizontal="center" vertical="center" wrapText="1"/>
      <protection locked="0"/>
    </xf>
    <xf numFmtId="174" fontId="9" fillId="6" borderId="17" xfId="1" applyNumberFormat="1" applyFont="1" applyFill="1" applyBorder="1" applyAlignment="1" applyProtection="1">
      <alignment horizontal="right" vertical="center" wrapText="1"/>
      <protection locked="0"/>
    </xf>
    <xf numFmtId="174" fontId="8" fillId="2" borderId="0" xfId="1" applyNumberFormat="1" applyFont="1" applyFill="1" applyBorder="1" applyAlignment="1" applyProtection="1">
      <alignment horizontal="right" vertical="center" wrapText="1"/>
      <protection locked="0"/>
    </xf>
    <xf numFmtId="174" fontId="8" fillId="2" borderId="0" xfId="1" applyNumberFormat="1" applyFont="1" applyFill="1" applyBorder="1" applyAlignment="1" applyProtection="1">
      <alignment vertical="center"/>
      <protection locked="0"/>
    </xf>
    <xf numFmtId="175" fontId="8" fillId="3" borderId="22" xfId="5" applyNumberFormat="1" applyFont="1" applyFill="1" applyBorder="1" applyAlignment="1" applyProtection="1">
      <alignment horizontal="center" vertical="center" wrapText="1"/>
      <protection locked="0"/>
    </xf>
    <xf numFmtId="174" fontId="3" fillId="2" borderId="0" xfId="1" applyNumberFormat="1" applyFont="1" applyFill="1" applyAlignment="1" applyProtection="1">
      <alignment vertical="center"/>
      <protection locked="0"/>
    </xf>
    <xf numFmtId="174" fontId="3" fillId="2" borderId="0" xfId="1" applyNumberFormat="1" applyFont="1" applyFill="1" applyBorder="1" applyAlignment="1" applyProtection="1">
      <alignment vertical="center"/>
      <protection locked="0"/>
    </xf>
    <xf numFmtId="174" fontId="15" fillId="8" borderId="11" xfId="1" applyNumberFormat="1" applyFont="1" applyFill="1" applyBorder="1" applyAlignment="1" applyProtection="1">
      <alignment horizontal="center" vertical="center" wrapText="1"/>
      <protection locked="0"/>
    </xf>
    <xf numFmtId="174" fontId="9" fillId="6" borderId="11" xfId="1" applyNumberFormat="1" applyFont="1" applyFill="1" applyBorder="1" applyAlignment="1" applyProtection="1">
      <alignment horizontal="right" vertical="center" wrapText="1"/>
      <protection locked="0"/>
    </xf>
    <xf numFmtId="174" fontId="3" fillId="2" borderId="0" xfId="2" applyNumberFormat="1" applyFont="1" applyFill="1" applyAlignment="1" applyProtection="1">
      <alignment vertical="center"/>
      <protection locked="0"/>
    </xf>
    <xf numFmtId="174" fontId="3" fillId="2" borderId="0" xfId="2" applyNumberFormat="1" applyFont="1" applyFill="1" applyBorder="1" applyAlignment="1" applyProtection="1">
      <alignment vertical="center"/>
      <protection locked="0"/>
    </xf>
    <xf numFmtId="174" fontId="8" fillId="2" borderId="0" xfId="2" applyNumberFormat="1" applyFont="1" applyFill="1" applyBorder="1" applyAlignment="1" applyProtection="1">
      <alignment vertical="center"/>
      <protection locked="0"/>
    </xf>
    <xf numFmtId="174" fontId="8" fillId="2" borderId="0" xfId="2" applyNumberFormat="1" applyFont="1" applyFill="1" applyAlignment="1" applyProtection="1">
      <alignment vertical="center"/>
      <protection locked="0"/>
    </xf>
    <xf numFmtId="174" fontId="15" fillId="8" borderId="10" xfId="1" applyNumberFormat="1" applyFont="1" applyFill="1" applyBorder="1" applyAlignment="1" applyProtection="1">
      <alignment horizontal="center" vertical="center" wrapText="1"/>
      <protection locked="0"/>
    </xf>
    <xf numFmtId="174" fontId="9" fillId="6" borderId="10" xfId="1" applyNumberFormat="1" applyFont="1" applyFill="1" applyBorder="1" applyAlignment="1" applyProtection="1">
      <alignment horizontal="right" vertical="center" wrapText="1"/>
      <protection locked="0"/>
    </xf>
    <xf numFmtId="164" fontId="14" fillId="5" borderId="33" xfId="4" applyNumberFormat="1" applyFont="1" applyFill="1" applyBorder="1" applyAlignment="1" applyProtection="1">
      <alignment horizontal="center" vertical="center" wrapText="1"/>
    </xf>
    <xf numFmtId="164" fontId="9" fillId="6" borderId="0" xfId="4" applyNumberFormat="1" applyFont="1" applyFill="1" applyBorder="1" applyAlignment="1" applyProtection="1">
      <alignment horizontal="center" vertical="center" wrapText="1"/>
      <protection locked="0"/>
    </xf>
    <xf numFmtId="43" fontId="9" fillId="6" borderId="0" xfId="4" applyFont="1" applyFill="1" applyBorder="1" applyAlignment="1" applyProtection="1">
      <alignment horizontal="center" vertical="center" wrapText="1"/>
      <protection locked="0"/>
    </xf>
    <xf numFmtId="1" fontId="8" fillId="3" borderId="0" xfId="3" applyNumberFormat="1" applyFont="1" applyFill="1" applyBorder="1" applyAlignment="1" applyProtection="1">
      <alignment horizontal="center" vertical="center" wrapText="1"/>
      <protection locked="0"/>
    </xf>
    <xf numFmtId="176" fontId="8" fillId="6" borderId="25" xfId="2" applyNumberFormat="1" applyFont="1" applyFill="1" applyBorder="1" applyAlignment="1" applyProtection="1">
      <alignment vertical="center"/>
      <protection locked="0"/>
    </xf>
    <xf numFmtId="176" fontId="8" fillId="3" borderId="9" xfId="1" applyNumberFormat="1" applyFont="1" applyFill="1" applyBorder="1" applyAlignment="1" applyProtection="1">
      <alignment horizontal="center" vertical="center" wrapText="1"/>
      <protection locked="0"/>
    </xf>
    <xf numFmtId="165" fontId="8" fillId="7" borderId="9" xfId="1" applyNumberFormat="1" applyFont="1" applyFill="1" applyBorder="1" applyAlignment="1" applyProtection="1">
      <alignment horizontal="right" vertical="center" wrapText="1"/>
      <protection locked="0"/>
    </xf>
    <xf numFmtId="165" fontId="8" fillId="7" borderId="26" xfId="1" applyNumberFormat="1" applyFont="1" applyFill="1" applyBorder="1" applyAlignment="1" applyProtection="1">
      <alignment horizontal="right" vertical="center" wrapText="1"/>
      <protection locked="0"/>
    </xf>
    <xf numFmtId="165" fontId="8" fillId="7" borderId="27" xfId="1" applyNumberFormat="1" applyFont="1" applyFill="1" applyBorder="1" applyAlignment="1" applyProtection="1">
      <alignment horizontal="right" vertical="center" wrapText="1"/>
      <protection locked="0"/>
    </xf>
    <xf numFmtId="165" fontId="8" fillId="7" borderId="36" xfId="1" applyNumberFormat="1" applyFont="1" applyFill="1" applyBorder="1" applyAlignment="1" applyProtection="1">
      <alignment horizontal="right" vertical="center" wrapText="1"/>
      <protection locked="0"/>
    </xf>
    <xf numFmtId="165" fontId="14" fillId="5" borderId="32" xfId="1" applyNumberFormat="1" applyFont="1" applyFill="1" applyBorder="1" applyAlignment="1" applyProtection="1">
      <alignment horizontal="right" vertical="center" wrapText="1"/>
    </xf>
    <xf numFmtId="165" fontId="14" fillId="5" borderId="44" xfId="1" applyNumberFormat="1" applyFont="1" applyFill="1" applyBorder="1" applyAlignment="1" applyProtection="1">
      <alignment horizontal="right" vertical="center" wrapText="1"/>
    </xf>
    <xf numFmtId="165" fontId="14" fillId="5" borderId="42" xfId="1" applyNumberFormat="1" applyFont="1" applyFill="1" applyBorder="1" applyAlignment="1" applyProtection="1">
      <alignment horizontal="right" vertical="center" wrapText="1"/>
    </xf>
    <xf numFmtId="165" fontId="9" fillId="6" borderId="17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10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11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46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9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26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27" xfId="1" applyNumberFormat="1" applyFont="1" applyFill="1" applyBorder="1" applyAlignment="1" applyProtection="1">
      <alignment horizontal="right" vertical="center" wrapText="1"/>
      <protection locked="0"/>
    </xf>
    <xf numFmtId="165" fontId="9" fillId="6" borderId="36" xfId="1" applyNumberFormat="1" applyFont="1" applyFill="1" applyBorder="1" applyAlignment="1" applyProtection="1">
      <alignment horizontal="right" vertical="center" wrapText="1"/>
      <protection locked="0"/>
    </xf>
    <xf numFmtId="165" fontId="14" fillId="5" borderId="43" xfId="1" applyNumberFormat="1" applyFont="1" applyFill="1" applyBorder="1" applyAlignment="1" applyProtection="1">
      <alignment horizontal="right" vertical="center" wrapText="1"/>
    </xf>
    <xf numFmtId="165" fontId="9" fillId="6" borderId="9" xfId="1" applyNumberFormat="1" applyFont="1" applyFill="1" applyBorder="1" applyAlignment="1" applyProtection="1">
      <alignment horizontal="left" vertical="center" wrapText="1"/>
      <protection locked="0"/>
    </xf>
    <xf numFmtId="165" fontId="9" fillId="6" borderId="26" xfId="1" applyNumberFormat="1" applyFont="1" applyFill="1" applyBorder="1" applyAlignment="1" applyProtection="1">
      <alignment horizontal="left" vertical="center" wrapText="1"/>
      <protection locked="0"/>
    </xf>
    <xf numFmtId="165" fontId="9" fillId="6" borderId="27" xfId="1" applyNumberFormat="1" applyFont="1" applyFill="1" applyBorder="1" applyAlignment="1" applyProtection="1">
      <alignment horizontal="left" vertical="center" wrapText="1"/>
      <protection locked="0"/>
    </xf>
    <xf numFmtId="165" fontId="9" fillId="6" borderId="36" xfId="1" applyNumberFormat="1" applyFont="1" applyFill="1" applyBorder="1" applyAlignment="1" applyProtection="1">
      <alignment horizontal="left" vertical="center" wrapText="1"/>
      <protection locked="0"/>
    </xf>
    <xf numFmtId="165" fontId="14" fillId="2" borderId="20" xfId="1" applyNumberFormat="1" applyFont="1" applyFill="1" applyBorder="1" applyAlignment="1" applyProtection="1">
      <alignment horizontal="right" vertical="center" wrapText="1"/>
    </xf>
    <xf numFmtId="165" fontId="14" fillId="2" borderId="47" xfId="1" applyNumberFormat="1" applyFont="1" applyFill="1" applyBorder="1" applyAlignment="1" applyProtection="1">
      <alignment horizontal="right" vertical="center" wrapText="1"/>
    </xf>
    <xf numFmtId="165" fontId="14" fillId="2" borderId="45" xfId="1" applyNumberFormat="1" applyFont="1" applyFill="1" applyBorder="1" applyAlignment="1" applyProtection="1">
      <alignment horizontal="right" vertical="center" wrapText="1"/>
    </xf>
    <xf numFmtId="165" fontId="14" fillId="2" borderId="48" xfId="1" applyNumberFormat="1" applyFont="1" applyFill="1" applyBorder="1" applyAlignment="1" applyProtection="1">
      <alignment horizontal="right" vertical="center" wrapText="1"/>
    </xf>
    <xf numFmtId="165" fontId="14" fillId="5" borderId="5" xfId="1" applyNumberFormat="1" applyFont="1" applyFill="1" applyBorder="1" applyAlignment="1" applyProtection="1">
      <alignment horizontal="right" vertical="center" wrapText="1"/>
    </xf>
    <xf numFmtId="165" fontId="14" fillId="2" borderId="21" xfId="1" applyNumberFormat="1" applyFont="1" applyFill="1" applyBorder="1" applyAlignment="1" applyProtection="1">
      <alignment horizontal="right" vertical="center" wrapText="1"/>
    </xf>
    <xf numFmtId="0" fontId="8" fillId="0" borderId="25" xfId="2" applyFont="1" applyFill="1" applyBorder="1" applyAlignment="1" applyProtection="1">
      <alignment horizontal="center" vertical="center"/>
      <protection locked="0"/>
    </xf>
    <xf numFmtId="43" fontId="13" fillId="2" borderId="0" xfId="4" applyFont="1" applyFill="1" applyBorder="1" applyAlignment="1" applyProtection="1">
      <alignment horizontal="center" vertical="center" wrapText="1"/>
      <protection locked="0"/>
    </xf>
    <xf numFmtId="0" fontId="8" fillId="2" borderId="0" xfId="2" applyFont="1" applyFill="1" applyAlignment="1" applyProtection="1">
      <alignment horizontal="center" vertical="center"/>
      <protection locked="0"/>
    </xf>
    <xf numFmtId="10" fontId="13" fillId="2" borderId="0" xfId="4" applyNumberFormat="1" applyFont="1" applyFill="1" applyBorder="1" applyAlignment="1" applyProtection="1">
      <alignment horizontal="center" vertical="center" wrapText="1"/>
      <protection locked="0"/>
    </xf>
    <xf numFmtId="43" fontId="9" fillId="6" borderId="18" xfId="4" applyFont="1" applyFill="1" applyBorder="1" applyAlignment="1" applyProtection="1">
      <alignment horizontal="center" vertical="center" wrapText="1"/>
      <protection locked="0"/>
    </xf>
    <xf numFmtId="164" fontId="14" fillId="2" borderId="20" xfId="4" applyNumberFormat="1" applyFont="1" applyFill="1" applyBorder="1" applyAlignment="1" applyProtection="1">
      <alignment horizontal="center" vertical="center" wrapText="1"/>
    </xf>
    <xf numFmtId="164" fontId="14" fillId="5" borderId="6" xfId="4" applyNumberFormat="1" applyFont="1" applyFill="1" applyBorder="1" applyAlignment="1" applyProtection="1">
      <alignment horizontal="center" vertical="center" wrapText="1"/>
    </xf>
    <xf numFmtId="43" fontId="8" fillId="2" borderId="0" xfId="4" applyFont="1" applyFill="1" applyBorder="1" applyAlignment="1" applyProtection="1">
      <alignment horizontal="center" vertical="center" wrapText="1"/>
      <protection locked="0"/>
    </xf>
    <xf numFmtId="0" fontId="8" fillId="2" borderId="0" xfId="2" applyFont="1" applyFill="1" applyBorder="1" applyAlignment="1" applyProtection="1">
      <alignment horizontal="center" vertical="center"/>
      <protection locked="0"/>
    </xf>
    <xf numFmtId="1" fontId="12" fillId="10" borderId="49" xfId="2" applyNumberFormat="1" applyFont="1" applyFill="1" applyBorder="1" applyAlignment="1" applyProtection="1">
      <alignment horizontal="left" vertical="center" wrapText="1"/>
      <protection locked="0"/>
    </xf>
    <xf numFmtId="1" fontId="12" fillId="10" borderId="50" xfId="2" applyNumberFormat="1" applyFont="1" applyFill="1" applyBorder="1" applyAlignment="1" applyProtection="1">
      <alignment horizontal="left" vertical="center" wrapText="1"/>
      <protection locked="0"/>
    </xf>
    <xf numFmtId="1" fontId="12" fillId="7" borderId="9" xfId="2" applyNumberFormat="1" applyFont="1" applyFill="1" applyBorder="1" applyAlignment="1" applyProtection="1">
      <alignment vertical="center" wrapText="1"/>
      <protection locked="0"/>
    </xf>
    <xf numFmtId="0" fontId="3" fillId="2" borderId="0" xfId="2" applyFont="1" applyFill="1" applyAlignment="1" applyProtection="1">
      <alignment horizontal="center" vertical="center"/>
      <protection locked="0"/>
    </xf>
    <xf numFmtId="0" fontId="8" fillId="2" borderId="3" xfId="2" applyFont="1" applyFill="1" applyBorder="1" applyAlignment="1" applyProtection="1">
      <alignment horizontal="center" vertical="center"/>
      <protection locked="0"/>
    </xf>
    <xf numFmtId="0" fontId="9" fillId="6" borderId="8" xfId="2" applyFont="1" applyFill="1" applyBorder="1" applyAlignment="1" applyProtection="1">
      <alignment horizontal="center" vertical="center"/>
      <protection locked="0"/>
    </xf>
    <xf numFmtId="0" fontId="8" fillId="5" borderId="29" xfId="2" applyFont="1" applyFill="1" applyBorder="1" applyAlignment="1" applyProtection="1">
      <alignment horizontal="center" vertical="center"/>
    </xf>
    <xf numFmtId="0" fontId="9" fillId="6" borderId="25" xfId="2" applyFont="1" applyFill="1" applyBorder="1" applyAlignment="1" applyProtection="1">
      <alignment horizontal="center" vertical="center"/>
      <protection locked="0"/>
    </xf>
    <xf numFmtId="0" fontId="8" fillId="5" borderId="30" xfId="2" applyFont="1" applyFill="1" applyBorder="1" applyAlignment="1" applyProtection="1">
      <alignment horizontal="center" vertical="center"/>
    </xf>
    <xf numFmtId="0" fontId="8" fillId="6" borderId="25" xfId="2" applyFont="1" applyFill="1" applyBorder="1" applyAlignment="1" applyProtection="1">
      <alignment horizontal="center" vertical="center"/>
      <protection locked="0"/>
    </xf>
    <xf numFmtId="0" fontId="8" fillId="5" borderId="34" xfId="2" applyFont="1" applyFill="1" applyBorder="1" applyAlignment="1" applyProtection="1">
      <alignment horizontal="center" vertical="center"/>
    </xf>
    <xf numFmtId="0" fontId="8" fillId="2" borderId="9" xfId="2" applyFont="1" applyFill="1" applyBorder="1" applyAlignment="1" applyProtection="1">
      <alignment horizontal="center" vertical="center"/>
    </xf>
    <xf numFmtId="0" fontId="8" fillId="5" borderId="35" xfId="2" applyFont="1" applyFill="1" applyBorder="1" applyAlignment="1" applyProtection="1">
      <alignment horizontal="center" vertical="center"/>
    </xf>
    <xf numFmtId="0" fontId="8" fillId="5" borderId="38" xfId="2" applyFont="1" applyFill="1" applyBorder="1" applyAlignment="1" applyProtection="1">
      <alignment horizontal="center" vertical="center"/>
    </xf>
    <xf numFmtId="174" fontId="15" fillId="8" borderId="46" xfId="1" applyNumberFormat="1" applyFont="1" applyFill="1" applyBorder="1" applyAlignment="1" applyProtection="1">
      <alignment horizontal="center" vertical="center" wrapText="1"/>
      <protection locked="0"/>
    </xf>
    <xf numFmtId="174" fontId="9" fillId="6" borderId="46" xfId="1" applyNumberFormat="1" applyFont="1" applyFill="1" applyBorder="1" applyAlignment="1" applyProtection="1">
      <alignment horizontal="right" vertical="center" wrapText="1"/>
      <protection locked="0"/>
    </xf>
    <xf numFmtId="165" fontId="14" fillId="5" borderId="51" xfId="1" applyNumberFormat="1" applyFont="1" applyFill="1" applyBorder="1" applyAlignment="1" applyProtection="1">
      <alignment horizontal="center" vertical="center" wrapText="1"/>
    </xf>
    <xf numFmtId="165" fontId="14" fillId="5" borderId="52" xfId="1" applyNumberFormat="1" applyFont="1" applyFill="1" applyBorder="1" applyAlignment="1" applyProtection="1">
      <alignment horizontal="center" vertical="center" wrapText="1"/>
    </xf>
    <xf numFmtId="165" fontId="14" fillId="5" borderId="53" xfId="1" applyNumberFormat="1" applyFont="1" applyFill="1" applyBorder="1" applyAlignment="1" applyProtection="1">
      <alignment horizontal="right" vertical="center" wrapText="1"/>
    </xf>
    <xf numFmtId="165" fontId="14" fillId="5" borderId="51" xfId="1" applyNumberFormat="1" applyFont="1" applyFill="1" applyBorder="1" applyAlignment="1" applyProtection="1">
      <alignment horizontal="right" vertical="center" wrapText="1"/>
    </xf>
    <xf numFmtId="165" fontId="14" fillId="5" borderId="52" xfId="1" applyNumberFormat="1" applyFont="1" applyFill="1" applyBorder="1" applyAlignment="1" applyProtection="1">
      <alignment horizontal="right" vertical="center" wrapText="1"/>
    </xf>
    <xf numFmtId="1" fontId="14" fillId="6" borderId="17" xfId="2" applyNumberFormat="1" applyFont="1" applyFill="1" applyBorder="1" applyAlignment="1" applyProtection="1">
      <alignment horizontal="left" vertical="center" wrapText="1"/>
      <protection locked="0"/>
    </xf>
    <xf numFmtId="1" fontId="14" fillId="6" borderId="16" xfId="2" applyNumberFormat="1" applyFont="1" applyFill="1" applyBorder="1" applyAlignment="1" applyProtection="1">
      <alignment horizontal="left" vertical="center" wrapText="1"/>
      <protection locked="0"/>
    </xf>
    <xf numFmtId="2" fontId="14" fillId="5" borderId="30" xfId="2" applyNumberFormat="1" applyFont="1" applyFill="1" applyBorder="1" applyAlignment="1" applyProtection="1">
      <alignment horizontal="left" vertical="center" wrapText="1"/>
    </xf>
    <xf numFmtId="2" fontId="14" fillId="5" borderId="31" xfId="2" applyNumberFormat="1" applyFont="1" applyFill="1" applyBorder="1" applyAlignment="1" applyProtection="1">
      <alignment horizontal="left" vertical="center" wrapText="1"/>
    </xf>
    <xf numFmtId="2" fontId="14" fillId="5" borderId="32" xfId="2" applyNumberFormat="1" applyFont="1" applyFill="1" applyBorder="1" applyAlignment="1" applyProtection="1">
      <alignment horizontal="left" vertical="center" wrapText="1"/>
    </xf>
    <xf numFmtId="2" fontId="14" fillId="5" borderId="37" xfId="2" applyNumberFormat="1" applyFont="1" applyFill="1" applyBorder="1" applyAlignment="1" applyProtection="1">
      <alignment horizontal="left" vertical="center" wrapText="1"/>
    </xf>
    <xf numFmtId="2" fontId="14" fillId="5" borderId="5" xfId="2" applyNumberFormat="1" applyFont="1" applyFill="1" applyBorder="1" applyAlignment="1" applyProtection="1">
      <alignment horizontal="left" vertical="center" wrapText="1"/>
    </xf>
    <xf numFmtId="2" fontId="14" fillId="5" borderId="7" xfId="2" applyNumberFormat="1" applyFont="1" applyFill="1" applyBorder="1" applyAlignment="1" applyProtection="1">
      <alignment horizontal="left" vertical="center" wrapText="1"/>
    </xf>
    <xf numFmtId="1" fontId="14" fillId="6" borderId="9" xfId="2" applyNumberFormat="1" applyFont="1" applyFill="1" applyBorder="1" applyAlignment="1" applyProtection="1">
      <alignment horizontal="left" vertical="center" wrapText="1"/>
      <protection locked="0"/>
    </xf>
    <xf numFmtId="1" fontId="14" fillId="6" borderId="22" xfId="2" applyNumberFormat="1" applyFont="1" applyFill="1" applyBorder="1" applyAlignment="1" applyProtection="1">
      <alignment horizontal="left" vertical="center" wrapText="1"/>
      <protection locked="0"/>
    </xf>
    <xf numFmtId="2" fontId="14" fillId="5" borderId="2" xfId="2" applyNumberFormat="1" applyFont="1" applyFill="1" applyBorder="1" applyAlignment="1" applyProtection="1">
      <alignment horizontal="left" vertical="center" wrapText="1"/>
    </xf>
    <xf numFmtId="2" fontId="14" fillId="5" borderId="4" xfId="2" applyNumberFormat="1" applyFont="1" applyFill="1" applyBorder="1" applyAlignment="1" applyProtection="1">
      <alignment horizontal="left" vertical="center" wrapText="1"/>
    </xf>
    <xf numFmtId="173" fontId="14" fillId="5" borderId="5" xfId="1" applyNumberFormat="1" applyFont="1" applyFill="1" applyBorder="1" applyAlignment="1" applyProtection="1">
      <alignment horizontal="center" vertical="center"/>
      <protection locked="0"/>
    </xf>
    <xf numFmtId="173" fontId="14" fillId="5" borderId="6" xfId="1" applyNumberFormat="1" applyFont="1" applyFill="1" applyBorder="1" applyAlignment="1" applyProtection="1">
      <alignment horizontal="center" vertical="center"/>
      <protection locked="0"/>
    </xf>
    <xf numFmtId="173" fontId="14" fillId="5" borderId="7" xfId="1" applyNumberFormat="1" applyFont="1" applyFill="1" applyBorder="1" applyAlignment="1" applyProtection="1">
      <alignment horizontal="center" vertical="center"/>
      <protection locked="0"/>
    </xf>
    <xf numFmtId="165" fontId="14" fillId="5" borderId="8" xfId="1" applyNumberFormat="1" applyFont="1" applyFill="1" applyBorder="1" applyAlignment="1" applyProtection="1">
      <alignment horizontal="center" vertical="center" wrapText="1"/>
      <protection locked="0"/>
    </xf>
    <xf numFmtId="165" fontId="14" fillId="5" borderId="38" xfId="1" applyNumberFormat="1" applyFont="1" applyFill="1" applyBorder="1" applyAlignment="1" applyProtection="1">
      <alignment horizontal="center" vertical="center" wrapText="1"/>
      <protection locked="0"/>
    </xf>
    <xf numFmtId="0" fontId="14" fillId="5" borderId="17" xfId="2" applyFont="1" applyFill="1" applyBorder="1" applyAlignment="1" applyProtection="1">
      <alignment horizontal="center" vertical="center"/>
      <protection locked="0"/>
    </xf>
    <xf numFmtId="0" fontId="14" fillId="5" borderId="16" xfId="2" applyFont="1" applyFill="1" applyBorder="1" applyAlignment="1" applyProtection="1">
      <alignment horizontal="center" vertical="center"/>
      <protection locked="0"/>
    </xf>
    <xf numFmtId="0" fontId="14" fillId="5" borderId="5" xfId="2" applyFont="1" applyFill="1" applyBorder="1" applyAlignment="1" applyProtection="1">
      <alignment horizontal="center" vertical="center"/>
      <protection locked="0"/>
    </xf>
    <xf numFmtId="0" fontId="14" fillId="5" borderId="6" xfId="2" applyFont="1" applyFill="1" applyBorder="1" applyAlignment="1" applyProtection="1">
      <alignment horizontal="center" vertical="center"/>
      <protection locked="0"/>
    </xf>
    <xf numFmtId="0" fontId="14" fillId="5" borderId="7" xfId="2" applyFont="1" applyFill="1" applyBorder="1" applyAlignment="1" applyProtection="1">
      <alignment horizontal="center" vertical="center"/>
      <protection locked="0"/>
    </xf>
    <xf numFmtId="1" fontId="5" fillId="3" borderId="1" xfId="2" applyNumberFormat="1" applyFont="1" applyFill="1" applyBorder="1" applyAlignment="1" applyProtection="1">
      <alignment horizontal="left" vertical="center"/>
      <protection locked="0"/>
    </xf>
    <xf numFmtId="1" fontId="4" fillId="2" borderId="0" xfId="2" applyNumberFormat="1" applyFont="1" applyFill="1" applyBorder="1" applyAlignment="1" applyProtection="1">
      <alignment horizontal="right" vertical="center"/>
      <protection locked="0"/>
    </xf>
  </cellXfs>
  <cellStyles count="6">
    <cellStyle name="Comma" xfId="1" builtinId="3"/>
    <cellStyle name="Comma 2" xfId="4"/>
    <cellStyle name="Currency 2" xfId="5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73"/>
  <sheetViews>
    <sheetView tabSelected="1" topLeftCell="J1" zoomScale="80" zoomScaleNormal="80" workbookViewId="0">
      <selection activeCell="T6" sqref="T6"/>
    </sheetView>
  </sheetViews>
  <sheetFormatPr defaultColWidth="9.109375" defaultRowHeight="13.2" outlineLevelCol="1" x14ac:dyDescent="0.3"/>
  <cols>
    <col min="1" max="1" width="3.109375" style="8" hidden="1" customWidth="1" outlineLevel="1"/>
    <col min="2" max="2" width="4.33203125" style="8" hidden="1" customWidth="1" outlineLevel="1"/>
    <col min="3" max="3" width="4.109375" style="8" hidden="1" customWidth="1" outlineLevel="1"/>
    <col min="4" max="4" width="4.44140625" style="8" hidden="1" customWidth="1" outlineLevel="1"/>
    <col min="5" max="5" width="4.109375" style="8" hidden="1" customWidth="1" outlineLevel="1"/>
    <col min="6" max="6" width="4.6640625" style="8" hidden="1" customWidth="1" outlineLevel="1"/>
    <col min="7" max="7" width="4.44140625" style="8" hidden="1" customWidth="1" outlineLevel="1"/>
    <col min="8" max="8" width="4.33203125" style="8" hidden="1" customWidth="1" outlineLevel="1"/>
    <col min="9" max="9" width="16.33203125" style="8" hidden="1" customWidth="1" outlineLevel="1"/>
    <col min="10" max="10" width="7.88671875" style="240" customWidth="1" collapsed="1"/>
    <col min="11" max="11" width="62.88671875" style="121" customWidth="1"/>
    <col min="12" max="12" width="12.88671875" style="121" bestFit="1" customWidth="1"/>
    <col min="13" max="13" width="12.6640625" style="126" customWidth="1"/>
    <col min="14" max="14" width="7.109375" style="8" customWidth="1"/>
    <col min="15" max="15" width="8.6640625" style="240" bestFit="1" customWidth="1"/>
    <col min="16" max="16" width="9.44140625" style="12" customWidth="1"/>
    <col min="17" max="17" width="3.88671875" style="164" bestFit="1" customWidth="1" outlineLevel="1"/>
    <col min="18" max="19" width="5" style="164" bestFit="1" customWidth="1" outlineLevel="1"/>
    <col min="20" max="20" width="4.5546875" style="164" bestFit="1" customWidth="1" outlineLevel="1"/>
    <col min="21" max="21" width="4.88671875" style="164" bestFit="1" customWidth="1" outlineLevel="1"/>
    <col min="22" max="22" width="5" style="164" bestFit="1" customWidth="1" outlineLevel="1"/>
    <col min="23" max="23" width="4.5546875" style="164" bestFit="1" customWidth="1" outlineLevel="1"/>
    <col min="24" max="24" width="4.88671875" style="164" bestFit="1" customWidth="1" outlineLevel="1"/>
    <col min="25" max="27" width="7.109375" style="190" bestFit="1" customWidth="1" outlineLevel="1"/>
    <col min="28" max="28" width="8.109375" style="190" bestFit="1" customWidth="1" outlineLevel="1"/>
    <col min="29" max="29" width="0.88671875" style="172" customWidth="1"/>
    <col min="30" max="30" width="10.88671875" style="190" bestFit="1" customWidth="1"/>
    <col min="31" max="31" width="6" style="12" bestFit="1" customWidth="1"/>
    <col min="32" max="32" width="8.5546875" style="12" customWidth="1"/>
    <col min="33" max="33" width="7.88671875" style="190" customWidth="1"/>
    <col min="34" max="35" width="7.109375" style="190" bestFit="1" customWidth="1" outlineLevel="1"/>
    <col min="36" max="36" width="5" style="203" bestFit="1" customWidth="1" outlineLevel="1"/>
    <col min="37" max="37" width="4.5546875" style="172" bestFit="1" customWidth="1" outlineLevel="1"/>
    <col min="38" max="38" width="4.88671875" style="172" bestFit="1" customWidth="1" outlineLevel="1"/>
    <col min="39" max="39" width="5" style="172" bestFit="1" customWidth="1" outlineLevel="1"/>
    <col min="40" max="40" width="4.5546875" style="172" bestFit="1" customWidth="1" outlineLevel="1"/>
    <col min="41" max="41" width="4.88671875" style="172" bestFit="1" customWidth="1" outlineLevel="1"/>
    <col min="42" max="42" width="4.5546875" style="172" bestFit="1" customWidth="1" outlineLevel="1"/>
    <col min="43" max="43" width="4.44140625" style="172" bestFit="1" customWidth="1" outlineLevel="1"/>
    <col min="44" max="44" width="5" style="172" bestFit="1" customWidth="1" outlineLevel="1"/>
    <col min="45" max="45" width="4.5546875" style="172" bestFit="1" customWidth="1" outlineLevel="1"/>
    <col min="46" max="46" width="12.33203125" style="14" bestFit="1" customWidth="1"/>
    <col min="47" max="47" width="1.33203125" style="14" customWidth="1"/>
    <col min="48" max="48" width="10.44140625" style="14" customWidth="1"/>
    <col min="49" max="49" width="1.33203125" style="14" customWidth="1"/>
    <col min="50" max="50" width="10.88671875" style="8" bestFit="1" customWidth="1"/>
    <col min="51" max="51" width="9.109375" style="15"/>
    <col min="52" max="16384" width="9.109375" style="8"/>
  </cols>
  <sheetData>
    <row r="2" spans="1:51" s="1" customFormat="1" ht="16.2" x14ac:dyDescent="0.3">
      <c r="J2" s="250"/>
      <c r="K2" s="137" t="s">
        <v>0</v>
      </c>
      <c r="L2" s="290" t="s">
        <v>102</v>
      </c>
      <c r="M2" s="290"/>
      <c r="N2" s="290"/>
      <c r="O2" s="290"/>
      <c r="P2" s="290"/>
      <c r="Q2" s="159"/>
      <c r="R2" s="159"/>
      <c r="S2" s="160"/>
      <c r="T2" s="160"/>
      <c r="U2" s="160"/>
      <c r="V2" s="160"/>
      <c r="W2" s="159"/>
      <c r="X2" s="159"/>
      <c r="Y2" s="196"/>
      <c r="Z2" s="196"/>
      <c r="AA2" s="196"/>
      <c r="AB2" s="196"/>
      <c r="AC2" s="161"/>
      <c r="AD2" s="185"/>
      <c r="AE2" s="5"/>
      <c r="AF2" s="5"/>
      <c r="AG2" s="185"/>
      <c r="AH2" s="185"/>
      <c r="AI2" s="185"/>
      <c r="AJ2" s="200"/>
      <c r="AK2" s="161"/>
      <c r="AL2" s="161"/>
      <c r="AM2" s="161"/>
      <c r="AN2" s="161"/>
      <c r="AO2" s="161"/>
      <c r="AP2" s="161"/>
      <c r="AQ2" s="161"/>
      <c r="AR2" s="161"/>
      <c r="AS2" s="161"/>
      <c r="AT2" s="6"/>
      <c r="AU2" s="6"/>
      <c r="AV2" s="6"/>
      <c r="AW2" s="6"/>
      <c r="AY2" s="7"/>
    </row>
    <row r="3" spans="1:51" s="1" customFormat="1" ht="16.2" x14ac:dyDescent="0.3">
      <c r="J3" s="250"/>
      <c r="K3" s="137" t="s">
        <v>1</v>
      </c>
      <c r="L3" s="290" t="s">
        <v>73</v>
      </c>
      <c r="M3" s="290"/>
      <c r="N3" s="290"/>
      <c r="O3" s="290"/>
      <c r="P3" s="290"/>
      <c r="Q3" s="159"/>
      <c r="R3" s="159"/>
      <c r="S3" s="160"/>
      <c r="T3" s="160"/>
      <c r="U3" s="160"/>
      <c r="V3" s="160"/>
      <c r="W3" s="159"/>
      <c r="X3" s="159"/>
      <c r="Y3" s="196"/>
      <c r="Z3" s="196"/>
      <c r="AA3" s="196"/>
      <c r="AB3" s="196"/>
      <c r="AC3" s="161"/>
      <c r="AD3" s="185"/>
      <c r="AE3" s="5"/>
      <c r="AF3" s="5"/>
      <c r="AG3" s="185"/>
      <c r="AH3" s="185"/>
      <c r="AI3" s="185"/>
      <c r="AJ3" s="200"/>
      <c r="AK3" s="161"/>
      <c r="AL3" s="161"/>
      <c r="AM3" s="161"/>
      <c r="AN3" s="161"/>
      <c r="AO3" s="161"/>
      <c r="AP3" s="161"/>
      <c r="AQ3" s="161"/>
      <c r="AR3" s="161"/>
      <c r="AS3" s="161"/>
      <c r="AT3" s="6"/>
      <c r="AU3" s="6"/>
      <c r="AV3" s="6"/>
      <c r="AW3" s="6"/>
      <c r="AY3" s="7"/>
    </row>
    <row r="4" spans="1:51" s="1" customFormat="1" ht="16.2" x14ac:dyDescent="0.3">
      <c r="J4" s="250"/>
      <c r="K4" s="137" t="s">
        <v>2</v>
      </c>
      <c r="L4" s="290" t="s">
        <v>74</v>
      </c>
      <c r="M4" s="290"/>
      <c r="N4" s="290"/>
      <c r="O4" s="290"/>
      <c r="P4" s="290"/>
      <c r="Q4" s="159"/>
      <c r="R4" s="159"/>
      <c r="S4" s="160"/>
      <c r="T4" s="160"/>
      <c r="U4" s="160"/>
      <c r="V4" s="160"/>
      <c r="W4" s="159"/>
      <c r="X4" s="159"/>
      <c r="Y4" s="196"/>
      <c r="Z4" s="196"/>
      <c r="AA4" s="196"/>
      <c r="AB4" s="196"/>
      <c r="AC4" s="161"/>
      <c r="AD4" s="185"/>
      <c r="AE4" s="5"/>
      <c r="AF4" s="5"/>
      <c r="AG4" s="185"/>
      <c r="AH4" s="185"/>
      <c r="AI4" s="185"/>
      <c r="AJ4" s="200"/>
      <c r="AK4" s="161"/>
      <c r="AL4" s="161"/>
      <c r="AM4" s="161"/>
      <c r="AN4" s="161"/>
      <c r="AO4" s="161"/>
      <c r="AP4" s="161"/>
      <c r="AQ4" s="161"/>
      <c r="AR4" s="161"/>
      <c r="AS4" s="161"/>
      <c r="AT4" s="6"/>
      <c r="AU4" s="6"/>
      <c r="AV4" s="6"/>
      <c r="AW4" s="6"/>
      <c r="AY4" s="7"/>
    </row>
    <row r="5" spans="1:51" s="1" customFormat="1" ht="16.2" x14ac:dyDescent="0.3">
      <c r="J5" s="250"/>
      <c r="K5" s="137" t="s">
        <v>3</v>
      </c>
      <c r="L5" s="290" t="s">
        <v>93</v>
      </c>
      <c r="M5" s="290"/>
      <c r="N5" s="290"/>
      <c r="O5" s="290"/>
      <c r="P5" s="290"/>
      <c r="Q5" s="159"/>
      <c r="R5" s="159"/>
      <c r="S5" s="160"/>
      <c r="T5" s="160"/>
      <c r="U5" s="160"/>
      <c r="V5" s="160"/>
      <c r="W5" s="159"/>
      <c r="X5" s="159"/>
      <c r="Y5" s="196"/>
      <c r="Z5" s="196"/>
      <c r="AA5" s="196"/>
      <c r="AB5" s="196"/>
      <c r="AC5" s="161"/>
      <c r="AD5" s="185"/>
      <c r="AE5" s="5"/>
      <c r="AF5" s="5"/>
      <c r="AG5" s="185"/>
      <c r="AH5" s="185"/>
      <c r="AI5" s="185"/>
      <c r="AJ5" s="200"/>
      <c r="AK5" s="161"/>
      <c r="AL5" s="161"/>
      <c r="AM5" s="161"/>
      <c r="AN5" s="161"/>
      <c r="AO5" s="161"/>
      <c r="AP5" s="161"/>
      <c r="AQ5" s="161"/>
      <c r="AR5" s="161"/>
      <c r="AS5" s="161"/>
      <c r="AT5" s="6"/>
      <c r="AU5" s="6"/>
      <c r="AV5" s="6"/>
      <c r="AW5" s="6"/>
      <c r="AY5" s="7"/>
    </row>
    <row r="6" spans="1:51" s="1" customFormat="1" ht="16.2" x14ac:dyDescent="0.3">
      <c r="J6" s="250"/>
      <c r="K6" s="137" t="s">
        <v>4</v>
      </c>
      <c r="L6" s="290"/>
      <c r="M6" s="290"/>
      <c r="N6" s="290"/>
      <c r="O6" s="290"/>
      <c r="P6" s="290"/>
      <c r="Q6" s="159"/>
      <c r="R6" s="159"/>
      <c r="S6" s="160"/>
      <c r="T6" s="160"/>
      <c r="U6" s="160"/>
      <c r="V6" s="160"/>
      <c r="W6" s="162"/>
      <c r="X6" s="162"/>
      <c r="Y6" s="197"/>
      <c r="Z6" s="197"/>
      <c r="AA6" s="197"/>
      <c r="AB6" s="197"/>
      <c r="AC6" s="163"/>
      <c r="AD6" s="185"/>
      <c r="AE6" s="5"/>
      <c r="AF6" s="5"/>
      <c r="AG6" s="185"/>
      <c r="AH6" s="185"/>
      <c r="AI6" s="185"/>
      <c r="AJ6" s="201"/>
      <c r="AK6" s="163"/>
      <c r="AL6" s="163"/>
      <c r="AM6" s="163"/>
      <c r="AN6" s="163"/>
      <c r="AO6" s="163"/>
      <c r="AP6" s="163"/>
      <c r="AQ6" s="163"/>
      <c r="AR6" s="161"/>
      <c r="AS6" s="161"/>
      <c r="AT6" s="6"/>
      <c r="AU6" s="6"/>
      <c r="AV6" s="6"/>
      <c r="AW6" s="6"/>
      <c r="AY6" s="7"/>
    </row>
    <row r="7" spans="1:51" s="1" customFormat="1" ht="16.2" x14ac:dyDescent="0.3">
      <c r="J7" s="250"/>
      <c r="K7" s="137"/>
      <c r="L7" s="3"/>
      <c r="M7" s="2"/>
      <c r="N7" s="3"/>
      <c r="O7" s="3"/>
      <c r="P7" s="4"/>
      <c r="Q7" s="159"/>
      <c r="R7" s="159"/>
      <c r="S7" s="160"/>
      <c r="T7" s="160"/>
      <c r="U7" s="160"/>
      <c r="V7" s="160"/>
      <c r="W7" s="162"/>
      <c r="X7" s="162"/>
      <c r="Y7" s="197"/>
      <c r="Z7" s="197"/>
      <c r="AA7" s="197"/>
      <c r="AB7" s="197"/>
      <c r="AC7" s="163"/>
      <c r="AD7" s="185"/>
      <c r="AE7" s="5"/>
      <c r="AF7" s="5"/>
      <c r="AG7" s="185"/>
      <c r="AH7" s="185"/>
      <c r="AI7" s="185"/>
      <c r="AJ7" s="201"/>
      <c r="AK7" s="163"/>
      <c r="AL7" s="163"/>
      <c r="AM7" s="163"/>
      <c r="AN7" s="163"/>
      <c r="AO7" s="163"/>
      <c r="AP7" s="163"/>
      <c r="AQ7" s="163"/>
      <c r="AR7" s="161"/>
      <c r="AS7" s="161"/>
      <c r="AT7" s="6"/>
      <c r="AU7" s="6"/>
      <c r="AV7" s="6"/>
      <c r="AW7" s="6"/>
      <c r="AY7" s="7"/>
    </row>
    <row r="8" spans="1:51" x14ac:dyDescent="0.3">
      <c r="K8" s="291" t="s">
        <v>5</v>
      </c>
      <c r="L8" s="9" t="s">
        <v>6</v>
      </c>
      <c r="M8" s="10" t="s">
        <v>7</v>
      </c>
      <c r="N8" s="9" t="s">
        <v>8</v>
      </c>
      <c r="O8" s="9" t="s">
        <v>9</v>
      </c>
      <c r="P8" s="11" t="s">
        <v>10</v>
      </c>
      <c r="S8" s="165"/>
      <c r="T8" s="165"/>
      <c r="U8" s="165"/>
      <c r="V8" s="165"/>
      <c r="W8" s="166"/>
      <c r="X8" s="166"/>
      <c r="Y8" s="194"/>
      <c r="Z8" s="194"/>
      <c r="AA8" s="194"/>
      <c r="AB8" s="194"/>
      <c r="AC8" s="167"/>
      <c r="AD8" s="186"/>
      <c r="AG8" s="186"/>
      <c r="AH8" s="186"/>
      <c r="AI8" s="186"/>
      <c r="AJ8" s="202"/>
      <c r="AK8" s="167"/>
      <c r="AL8" s="167"/>
      <c r="AM8" s="167"/>
      <c r="AN8" s="167"/>
      <c r="AO8" s="167"/>
      <c r="AP8" s="167"/>
      <c r="AQ8" s="167"/>
    </row>
    <row r="9" spans="1:51" x14ac:dyDescent="0.3">
      <c r="K9" s="291"/>
      <c r="L9" s="145" t="s">
        <v>75</v>
      </c>
      <c r="M9" s="16">
        <v>36298</v>
      </c>
      <c r="N9" s="17">
        <v>71</v>
      </c>
      <c r="O9" s="17" t="s">
        <v>76</v>
      </c>
      <c r="P9" s="146" t="s">
        <v>77</v>
      </c>
      <c r="S9" s="168"/>
      <c r="T9" s="168"/>
      <c r="U9" s="168"/>
      <c r="V9" s="168"/>
      <c r="W9" s="166"/>
      <c r="X9" s="166"/>
      <c r="Y9" s="194"/>
      <c r="Z9" s="194"/>
      <c r="AA9" s="194"/>
      <c r="AB9" s="194"/>
      <c r="AC9" s="167"/>
      <c r="AD9" s="187"/>
      <c r="AG9" s="187"/>
      <c r="AH9" s="187"/>
      <c r="AI9" s="187"/>
      <c r="AJ9" s="202"/>
      <c r="AK9" s="167"/>
      <c r="AL9" s="167"/>
      <c r="AM9" s="167"/>
      <c r="AN9" s="167"/>
      <c r="AO9" s="167"/>
      <c r="AP9" s="167"/>
      <c r="AQ9" s="167"/>
    </row>
    <row r="10" spans="1:51" x14ac:dyDescent="0.3">
      <c r="K10" s="18"/>
      <c r="L10" s="19"/>
      <c r="M10" s="20"/>
      <c r="N10" s="21"/>
      <c r="O10" s="22"/>
      <c r="P10" s="23"/>
      <c r="S10" s="169"/>
      <c r="T10" s="169"/>
      <c r="U10" s="169"/>
      <c r="V10" s="170"/>
      <c r="W10" s="166"/>
      <c r="X10" s="166"/>
      <c r="Y10" s="194"/>
      <c r="Z10" s="194"/>
      <c r="AA10" s="194"/>
      <c r="AB10" s="194"/>
      <c r="AC10" s="167"/>
      <c r="AD10" s="188"/>
      <c r="AG10" s="188"/>
      <c r="AH10" s="188"/>
      <c r="AI10" s="188"/>
      <c r="AJ10" s="202"/>
      <c r="AK10" s="167"/>
      <c r="AL10" s="167"/>
      <c r="AM10" s="167"/>
      <c r="AN10" s="167"/>
      <c r="AO10" s="167"/>
      <c r="AP10" s="167"/>
      <c r="AQ10" s="167"/>
    </row>
    <row r="11" spans="1:51" x14ac:dyDescent="0.3">
      <c r="K11" s="19" t="s">
        <v>11</v>
      </c>
      <c r="L11" s="24"/>
      <c r="M11" s="25"/>
      <c r="N11" s="26"/>
      <c r="O11" s="239"/>
      <c r="P11" s="23"/>
      <c r="S11" s="170"/>
      <c r="T11" s="170"/>
      <c r="U11" s="170"/>
      <c r="V11" s="170"/>
      <c r="W11" s="166"/>
      <c r="X11" s="166"/>
      <c r="Y11" s="194"/>
      <c r="Z11" s="194"/>
      <c r="AA11" s="194"/>
      <c r="AB11" s="194"/>
      <c r="AC11" s="167"/>
      <c r="AD11" s="189"/>
      <c r="AG11" s="189"/>
      <c r="AH11" s="189"/>
      <c r="AI11" s="189"/>
      <c r="AJ11" s="202"/>
      <c r="AK11" s="167"/>
      <c r="AL11" s="167"/>
      <c r="AM11" s="167"/>
      <c r="AN11" s="167"/>
      <c r="AO11" s="167"/>
      <c r="AP11" s="167"/>
      <c r="AQ11" s="167"/>
    </row>
    <row r="12" spans="1:51" x14ac:dyDescent="0.3">
      <c r="K12" s="27" t="s">
        <v>12</v>
      </c>
      <c r="L12" s="24"/>
      <c r="M12" s="25"/>
      <c r="P12" s="28"/>
      <c r="S12" s="170"/>
      <c r="V12" s="171"/>
      <c r="AG12" s="189"/>
    </row>
    <row r="13" spans="1:51" ht="13.8" thickBot="1" x14ac:dyDescent="0.35">
      <c r="K13" s="29"/>
      <c r="L13" s="30"/>
      <c r="M13" s="25" t="s">
        <v>68</v>
      </c>
      <c r="N13" s="144">
        <v>48</v>
      </c>
      <c r="O13" s="241"/>
      <c r="P13" s="23"/>
      <c r="S13" s="170"/>
      <c r="T13" s="170"/>
      <c r="U13" s="170"/>
      <c r="V13" s="170"/>
      <c r="AD13" s="189"/>
      <c r="AG13" s="189"/>
      <c r="AH13" s="189"/>
      <c r="AI13" s="189"/>
    </row>
    <row r="14" spans="1:51" ht="15.75" customHeight="1" thickBot="1" x14ac:dyDescent="0.35">
      <c r="A14" s="31"/>
      <c r="B14" s="32"/>
      <c r="C14" s="32"/>
      <c r="D14" s="32"/>
      <c r="E14" s="32"/>
      <c r="F14" s="32"/>
      <c r="G14" s="32"/>
      <c r="H14" s="32"/>
      <c r="I14" s="32"/>
      <c r="J14" s="251"/>
      <c r="K14" s="32"/>
      <c r="L14" s="33"/>
      <c r="M14" s="287" t="s">
        <v>101</v>
      </c>
      <c r="N14" s="288"/>
      <c r="O14" s="288"/>
      <c r="P14" s="289"/>
      <c r="Q14" s="280" t="s">
        <v>98</v>
      </c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2"/>
      <c r="AC14" s="173"/>
      <c r="AD14" s="287" t="s">
        <v>100</v>
      </c>
      <c r="AE14" s="288"/>
      <c r="AF14" s="288"/>
      <c r="AG14" s="288"/>
      <c r="AH14" s="280" t="s">
        <v>99</v>
      </c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282"/>
      <c r="AT14" s="283" t="s">
        <v>13</v>
      </c>
    </row>
    <row r="15" spans="1:51" ht="27" thickBot="1" x14ac:dyDescent="0.35">
      <c r="A15" s="34" t="s">
        <v>6</v>
      </c>
      <c r="B15" s="35" t="s">
        <v>7</v>
      </c>
      <c r="C15" s="35" t="s">
        <v>8</v>
      </c>
      <c r="D15" s="35" t="s">
        <v>10</v>
      </c>
      <c r="E15" s="36" t="s">
        <v>14</v>
      </c>
      <c r="F15" s="37" t="s">
        <v>15</v>
      </c>
      <c r="G15" s="37" t="s">
        <v>16</v>
      </c>
      <c r="H15" s="38" t="s">
        <v>17</v>
      </c>
      <c r="I15" s="39" t="s">
        <v>18</v>
      </c>
      <c r="J15" s="40" t="s">
        <v>19</v>
      </c>
      <c r="K15" s="285" t="s">
        <v>20</v>
      </c>
      <c r="L15" s="286"/>
      <c r="M15" s="41" t="s">
        <v>21</v>
      </c>
      <c r="N15" s="42" t="s">
        <v>22</v>
      </c>
      <c r="O15" s="42" t="s">
        <v>23</v>
      </c>
      <c r="P15" s="136" t="s">
        <v>24</v>
      </c>
      <c r="Q15" s="174" t="s">
        <v>25</v>
      </c>
      <c r="R15" s="175" t="s">
        <v>26</v>
      </c>
      <c r="S15" s="175" t="s">
        <v>27</v>
      </c>
      <c r="T15" s="175" t="s">
        <v>28</v>
      </c>
      <c r="U15" s="175" t="s">
        <v>29</v>
      </c>
      <c r="V15" s="175" t="s">
        <v>30</v>
      </c>
      <c r="W15" s="175" t="s">
        <v>31</v>
      </c>
      <c r="X15" s="175" t="s">
        <v>32</v>
      </c>
      <c r="Y15" s="198" t="s">
        <v>33</v>
      </c>
      <c r="Z15" s="198" t="s">
        <v>34</v>
      </c>
      <c r="AA15" s="198" t="s">
        <v>35</v>
      </c>
      <c r="AB15" s="261" t="s">
        <v>36</v>
      </c>
      <c r="AC15" s="173"/>
      <c r="AD15" s="191" t="s">
        <v>21</v>
      </c>
      <c r="AE15" s="42" t="s">
        <v>22</v>
      </c>
      <c r="AF15" s="42" t="s">
        <v>23</v>
      </c>
      <c r="AG15" s="191" t="s">
        <v>37</v>
      </c>
      <c r="AH15" s="204" t="s">
        <v>25</v>
      </c>
      <c r="AI15" s="198" t="s">
        <v>26</v>
      </c>
      <c r="AJ15" s="198" t="s">
        <v>27</v>
      </c>
      <c r="AK15" s="175" t="s">
        <v>28</v>
      </c>
      <c r="AL15" s="175" t="s">
        <v>29</v>
      </c>
      <c r="AM15" s="175" t="s">
        <v>30</v>
      </c>
      <c r="AN15" s="175" t="s">
        <v>31</v>
      </c>
      <c r="AO15" s="175" t="s">
        <v>32</v>
      </c>
      <c r="AP15" s="175" t="s">
        <v>33</v>
      </c>
      <c r="AQ15" s="175" t="s">
        <v>34</v>
      </c>
      <c r="AR15" s="175" t="s">
        <v>35</v>
      </c>
      <c r="AS15" s="183" t="s">
        <v>36</v>
      </c>
      <c r="AT15" s="284"/>
      <c r="AU15" s="43"/>
      <c r="AV15" s="43" t="s">
        <v>38</v>
      </c>
      <c r="AW15" s="43"/>
      <c r="AX15" s="8" t="s">
        <v>39</v>
      </c>
    </row>
    <row r="16" spans="1:51" x14ac:dyDescent="0.3">
      <c r="A16" s="44"/>
      <c r="B16" s="45"/>
      <c r="C16" s="46"/>
      <c r="D16" s="47"/>
      <c r="E16" s="46"/>
      <c r="F16" s="47"/>
      <c r="G16" s="48"/>
      <c r="H16" s="49"/>
      <c r="I16" s="50"/>
      <c r="J16" s="252"/>
      <c r="K16" s="268" t="s">
        <v>40</v>
      </c>
      <c r="L16" s="269"/>
      <c r="M16" s="51"/>
      <c r="N16" s="52"/>
      <c r="O16" s="242"/>
      <c r="P16" s="54"/>
      <c r="Q16" s="176"/>
      <c r="R16" s="177"/>
      <c r="S16" s="177"/>
      <c r="T16" s="177"/>
      <c r="U16" s="177"/>
      <c r="V16" s="177"/>
      <c r="W16" s="177"/>
      <c r="X16" s="177"/>
      <c r="Y16" s="199"/>
      <c r="Z16" s="199"/>
      <c r="AA16" s="199"/>
      <c r="AB16" s="262"/>
      <c r="AC16" s="173"/>
      <c r="AD16" s="192"/>
      <c r="AE16" s="52"/>
      <c r="AF16" s="53"/>
      <c r="AG16" s="192"/>
      <c r="AH16" s="205"/>
      <c r="AI16" s="199"/>
      <c r="AJ16" s="199"/>
      <c r="AK16" s="177"/>
      <c r="AL16" s="177"/>
      <c r="AM16" s="177"/>
      <c r="AN16" s="177"/>
      <c r="AO16" s="177"/>
      <c r="AP16" s="177"/>
      <c r="AQ16" s="177"/>
      <c r="AR16" s="177"/>
      <c r="AS16" s="184"/>
      <c r="AT16" s="54"/>
    </row>
    <row r="17" spans="1:51" x14ac:dyDescent="0.3">
      <c r="A17" s="55"/>
      <c r="B17" s="56"/>
      <c r="C17" s="57"/>
      <c r="D17" s="58"/>
      <c r="E17" s="57"/>
      <c r="F17" s="59"/>
      <c r="G17" s="60"/>
      <c r="H17" s="61"/>
      <c r="I17" s="62"/>
      <c r="J17" s="63">
        <v>51991</v>
      </c>
      <c r="K17" s="138" t="s">
        <v>95</v>
      </c>
      <c r="L17" s="102" t="s">
        <v>57</v>
      </c>
      <c r="M17" s="150">
        <f>(25000-581.3-100-312.5)/N13</f>
        <v>500.12916666666666</v>
      </c>
      <c r="N17" s="147">
        <v>0.5</v>
      </c>
      <c r="O17" s="65">
        <v>4</v>
      </c>
      <c r="P17" s="212">
        <f t="shared" ref="P17:P19" si="0">M17*N17*O17</f>
        <v>1000.2583333333333</v>
      </c>
      <c r="Q17" s="213"/>
      <c r="R17" s="214"/>
      <c r="S17" s="214"/>
      <c r="T17" s="214"/>
      <c r="U17" s="214"/>
      <c r="V17" s="214"/>
      <c r="W17" s="214"/>
      <c r="X17" s="214"/>
      <c r="Y17" s="214">
        <f>$P17/4</f>
        <v>250.06458333333333</v>
      </c>
      <c r="Z17" s="214">
        <f t="shared" ref="Z17:AB17" si="1">$P17/4</f>
        <v>250.06458333333333</v>
      </c>
      <c r="AA17" s="214">
        <f t="shared" si="1"/>
        <v>250.06458333333333</v>
      </c>
      <c r="AB17" s="215">
        <f t="shared" si="1"/>
        <v>250.06458333333333</v>
      </c>
      <c r="AC17" s="178"/>
      <c r="AD17" s="153">
        <v>500.12916666666666</v>
      </c>
      <c r="AE17" s="64">
        <v>0.5</v>
      </c>
      <c r="AF17" s="65">
        <v>2</v>
      </c>
      <c r="AG17" s="212">
        <f t="shared" ref="AG17:AG18" si="2">AD17*AE17*AF17</f>
        <v>500.12916666666666</v>
      </c>
      <c r="AH17" s="213">
        <f>$AG17/2</f>
        <v>250.06458333333333</v>
      </c>
      <c r="AI17" s="214">
        <f>$AG17/2</f>
        <v>250.06458333333333</v>
      </c>
      <c r="AJ17" s="214"/>
      <c r="AK17" s="214"/>
      <c r="AL17" s="214"/>
      <c r="AM17" s="214"/>
      <c r="AN17" s="214"/>
      <c r="AO17" s="214"/>
      <c r="AP17" s="214"/>
      <c r="AQ17" s="214"/>
      <c r="AR17" s="214"/>
      <c r="AS17" s="215"/>
      <c r="AT17" s="127">
        <f t="shared" ref="AT17:AT19" si="3">P17+AG17</f>
        <v>1500.3875</v>
      </c>
      <c r="AU17" s="66"/>
      <c r="AV17" s="66">
        <f t="shared" ref="AV17:AV67" si="4">(P17+AG17)*2-AT17-SUM(Q17:AB17)-SUM(AH17:AS17)</f>
        <v>0</v>
      </c>
      <c r="AW17" s="66"/>
      <c r="AX17" s="67"/>
      <c r="AY17" s="68"/>
    </row>
    <row r="18" spans="1:51" x14ac:dyDescent="0.3">
      <c r="A18" s="55"/>
      <c r="B18" s="56"/>
      <c r="C18" s="57"/>
      <c r="D18" s="58"/>
      <c r="E18" s="57"/>
      <c r="F18" s="59"/>
      <c r="G18" s="60"/>
      <c r="H18" s="61"/>
      <c r="I18" s="62"/>
      <c r="J18" s="63">
        <v>51991</v>
      </c>
      <c r="K18" s="138" t="s">
        <v>96</v>
      </c>
      <c r="L18" s="102" t="s">
        <v>57</v>
      </c>
      <c r="M18" s="150">
        <f>(18000-581.3-312.5-100)/N13</f>
        <v>354.29583333333335</v>
      </c>
      <c r="N18" s="147">
        <v>1</v>
      </c>
      <c r="O18" s="65">
        <v>4</v>
      </c>
      <c r="P18" s="212">
        <f>M18*N18*O18</f>
        <v>1417.1833333333334</v>
      </c>
      <c r="Q18" s="213"/>
      <c r="R18" s="214"/>
      <c r="S18" s="214"/>
      <c r="T18" s="214"/>
      <c r="U18" s="214"/>
      <c r="V18" s="214"/>
      <c r="W18" s="214"/>
      <c r="X18" s="214"/>
      <c r="Y18" s="214">
        <f>P18/4</f>
        <v>354.29583333333335</v>
      </c>
      <c r="Z18" s="214">
        <f>P18/4</f>
        <v>354.29583333333335</v>
      </c>
      <c r="AA18" s="214">
        <f>P18/4</f>
        <v>354.29583333333335</v>
      </c>
      <c r="AB18" s="215">
        <f>P18/4</f>
        <v>354.29583333333335</v>
      </c>
      <c r="AC18" s="178"/>
      <c r="AD18" s="153">
        <v>354.29583333333335</v>
      </c>
      <c r="AE18" s="64">
        <v>1</v>
      </c>
      <c r="AF18" s="65">
        <v>2</v>
      </c>
      <c r="AG18" s="212">
        <f t="shared" si="2"/>
        <v>708.5916666666667</v>
      </c>
      <c r="AH18" s="213">
        <f t="shared" ref="AH18:AI18" si="5">$AG18/2</f>
        <v>354.29583333333335</v>
      </c>
      <c r="AI18" s="214">
        <f t="shared" si="5"/>
        <v>354.29583333333335</v>
      </c>
      <c r="AJ18" s="214"/>
      <c r="AK18" s="214"/>
      <c r="AL18" s="214"/>
      <c r="AM18" s="214"/>
      <c r="AN18" s="214"/>
      <c r="AO18" s="214"/>
      <c r="AP18" s="214"/>
      <c r="AQ18" s="214"/>
      <c r="AR18" s="214"/>
      <c r="AS18" s="215"/>
      <c r="AT18" s="127">
        <f t="shared" si="3"/>
        <v>2125.7750000000001</v>
      </c>
      <c r="AU18" s="66"/>
      <c r="AV18" s="66">
        <f t="shared" si="4"/>
        <v>0</v>
      </c>
      <c r="AW18" s="66"/>
      <c r="AX18" s="67"/>
      <c r="AY18" s="68"/>
    </row>
    <row r="19" spans="1:51" x14ac:dyDescent="0.3">
      <c r="A19" s="55"/>
      <c r="B19" s="56"/>
      <c r="C19" s="57"/>
      <c r="D19" s="58"/>
      <c r="E19" s="57"/>
      <c r="F19" s="59"/>
      <c r="G19" s="60"/>
      <c r="H19" s="61"/>
      <c r="I19" s="62"/>
      <c r="J19" s="63">
        <v>51991</v>
      </c>
      <c r="K19" s="138" t="s">
        <v>97</v>
      </c>
      <c r="L19" s="102" t="s">
        <v>57</v>
      </c>
      <c r="M19" s="150">
        <f>(18000-581.3-100-312.5)/N13</f>
        <v>354.29583333333335</v>
      </c>
      <c r="N19" s="147">
        <v>1</v>
      </c>
      <c r="O19" s="65">
        <v>4</v>
      </c>
      <c r="P19" s="212">
        <f t="shared" si="0"/>
        <v>1417.1833333333334</v>
      </c>
      <c r="Q19" s="213"/>
      <c r="R19" s="214"/>
      <c r="S19" s="214"/>
      <c r="T19" s="214"/>
      <c r="U19" s="214"/>
      <c r="V19" s="214"/>
      <c r="W19" s="214"/>
      <c r="X19" s="214"/>
      <c r="Y19" s="214">
        <f>P19/4</f>
        <v>354.29583333333335</v>
      </c>
      <c r="Z19" s="214">
        <f>P19/4</f>
        <v>354.29583333333335</v>
      </c>
      <c r="AA19" s="214">
        <f>P19/4</f>
        <v>354.29583333333335</v>
      </c>
      <c r="AB19" s="215">
        <f>P19/4</f>
        <v>354.29583333333335</v>
      </c>
      <c r="AC19" s="178"/>
      <c r="AD19" s="153">
        <v>354.29583333333335</v>
      </c>
      <c r="AE19" s="64">
        <v>1</v>
      </c>
      <c r="AF19" s="65">
        <v>1</v>
      </c>
      <c r="AG19" s="212">
        <f>AD19*AE19*AF19</f>
        <v>354.29583333333335</v>
      </c>
      <c r="AH19" s="213">
        <f>AG19</f>
        <v>354.29583333333335</v>
      </c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5"/>
      <c r="AT19" s="127">
        <f t="shared" si="3"/>
        <v>1771.4791666666667</v>
      </c>
      <c r="AU19" s="66"/>
      <c r="AV19" s="66">
        <f t="shared" si="4"/>
        <v>0</v>
      </c>
      <c r="AW19" s="66"/>
      <c r="AX19" s="67"/>
      <c r="AY19" s="68"/>
    </row>
    <row r="20" spans="1:51" s="74" customFormat="1" ht="13.8" thickBot="1" x14ac:dyDescent="0.35">
      <c r="A20" s="69"/>
      <c r="B20" s="56"/>
      <c r="C20" s="57"/>
      <c r="D20" s="59"/>
      <c r="E20" s="57"/>
      <c r="F20" s="59"/>
      <c r="G20" s="60"/>
      <c r="H20" s="61"/>
      <c r="I20" s="70"/>
      <c r="J20" s="253"/>
      <c r="K20" s="270" t="s">
        <v>41</v>
      </c>
      <c r="L20" s="271"/>
      <c r="M20" s="151"/>
      <c r="N20" s="71"/>
      <c r="O20" s="206"/>
      <c r="P20" s="73">
        <f t="shared" ref="P20:AB20" si="6">SUM(P17:P19)</f>
        <v>3834.625</v>
      </c>
      <c r="Q20" s="227">
        <f t="shared" si="6"/>
        <v>0</v>
      </c>
      <c r="R20" s="217">
        <f t="shared" si="6"/>
        <v>0</v>
      </c>
      <c r="S20" s="217">
        <f t="shared" si="6"/>
        <v>0</v>
      </c>
      <c r="T20" s="217">
        <f t="shared" si="6"/>
        <v>0</v>
      </c>
      <c r="U20" s="217">
        <f t="shared" si="6"/>
        <v>0</v>
      </c>
      <c r="V20" s="217">
        <f t="shared" si="6"/>
        <v>0</v>
      </c>
      <c r="W20" s="217">
        <f t="shared" si="6"/>
        <v>0</v>
      </c>
      <c r="X20" s="217">
        <f t="shared" si="6"/>
        <v>0</v>
      </c>
      <c r="Y20" s="217">
        <f t="shared" si="6"/>
        <v>958.65625</v>
      </c>
      <c r="Z20" s="217">
        <f t="shared" si="6"/>
        <v>958.65625</v>
      </c>
      <c r="AA20" s="217">
        <f t="shared" si="6"/>
        <v>958.65625</v>
      </c>
      <c r="AB20" s="218">
        <f t="shared" si="6"/>
        <v>958.65625</v>
      </c>
      <c r="AC20" s="179"/>
      <c r="AD20" s="151"/>
      <c r="AE20" s="71"/>
      <c r="AF20" s="72"/>
      <c r="AG20" s="216">
        <f t="shared" ref="AG20:AS20" si="7">SUM(AG17:AG19)</f>
        <v>1563.0166666666667</v>
      </c>
      <c r="AH20" s="227">
        <f t="shared" si="7"/>
        <v>958.65625</v>
      </c>
      <c r="AI20" s="217">
        <f t="shared" si="7"/>
        <v>604.36041666666665</v>
      </c>
      <c r="AJ20" s="217">
        <f t="shared" si="7"/>
        <v>0</v>
      </c>
      <c r="AK20" s="217">
        <f t="shared" si="7"/>
        <v>0</v>
      </c>
      <c r="AL20" s="217">
        <f t="shared" si="7"/>
        <v>0</v>
      </c>
      <c r="AM20" s="217">
        <f t="shared" si="7"/>
        <v>0</v>
      </c>
      <c r="AN20" s="217">
        <f t="shared" si="7"/>
        <v>0</v>
      </c>
      <c r="AO20" s="217">
        <f t="shared" si="7"/>
        <v>0</v>
      </c>
      <c r="AP20" s="217">
        <f t="shared" si="7"/>
        <v>0</v>
      </c>
      <c r="AQ20" s="217">
        <f t="shared" si="7"/>
        <v>0</v>
      </c>
      <c r="AR20" s="217">
        <f t="shared" si="7"/>
        <v>0</v>
      </c>
      <c r="AS20" s="218">
        <f t="shared" si="7"/>
        <v>0</v>
      </c>
      <c r="AT20" s="73">
        <f t="shared" ref="AT20:AT67" si="8">P20+AG20</f>
        <v>5397.6416666666664</v>
      </c>
      <c r="AU20" s="66"/>
      <c r="AV20" s="66">
        <f t="shared" si="4"/>
        <v>0</v>
      </c>
      <c r="AW20" s="66"/>
      <c r="AX20" s="67"/>
      <c r="AY20" s="68"/>
    </row>
    <row r="21" spans="1:51" x14ac:dyDescent="0.3">
      <c r="A21" s="44" t="s">
        <v>78</v>
      </c>
      <c r="B21" s="45"/>
      <c r="C21" s="46"/>
      <c r="D21" s="47"/>
      <c r="E21" s="46"/>
      <c r="F21" s="47"/>
      <c r="G21" s="48"/>
      <c r="H21" s="49"/>
      <c r="I21" s="50"/>
      <c r="J21" s="252"/>
      <c r="K21" s="268" t="s">
        <v>79</v>
      </c>
      <c r="L21" s="269"/>
      <c r="M21" s="51"/>
      <c r="N21" s="52"/>
      <c r="O21" s="242"/>
      <c r="P21" s="54"/>
      <c r="Q21" s="220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2"/>
      <c r="AC21" s="173"/>
      <c r="AD21" s="192"/>
      <c r="AE21" s="52"/>
      <c r="AF21" s="53"/>
      <c r="AG21" s="219"/>
      <c r="AH21" s="220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2"/>
      <c r="AT21" s="54"/>
      <c r="AV21" s="66">
        <f t="shared" si="4"/>
        <v>0</v>
      </c>
    </row>
    <row r="22" spans="1:51" x14ac:dyDescent="0.3">
      <c r="A22" s="55"/>
      <c r="B22" s="56"/>
      <c r="C22" s="57"/>
      <c r="D22" s="58"/>
      <c r="E22" s="57"/>
      <c r="F22" s="59"/>
      <c r="G22" s="60"/>
      <c r="H22" s="61"/>
      <c r="I22" s="62"/>
      <c r="J22" s="63">
        <v>52900</v>
      </c>
      <c r="K22" s="138" t="s">
        <v>103</v>
      </c>
      <c r="L22" s="102"/>
      <c r="M22" s="148">
        <f>(581.3+100+312.5)/48</f>
        <v>20.704166666666666</v>
      </c>
      <c r="N22" s="147">
        <v>0.5</v>
      </c>
      <c r="O22" s="65">
        <v>4</v>
      </c>
      <c r="P22" s="212">
        <f>M22*N22*O22</f>
        <v>41.408333333333331</v>
      </c>
      <c r="Q22" s="213"/>
      <c r="R22" s="214"/>
      <c r="S22" s="214"/>
      <c r="T22" s="214"/>
      <c r="U22" s="214"/>
      <c r="V22" s="214"/>
      <c r="W22" s="214"/>
      <c r="X22" s="214"/>
      <c r="Y22" s="214">
        <f>P22/4</f>
        <v>10.352083333333333</v>
      </c>
      <c r="Z22" s="214">
        <f>P22/4</f>
        <v>10.352083333333333</v>
      </c>
      <c r="AA22" s="214">
        <f>P22/4</f>
        <v>10.352083333333333</v>
      </c>
      <c r="AB22" s="215">
        <f>P22/4</f>
        <v>10.352083333333333</v>
      </c>
      <c r="AC22" s="210"/>
      <c r="AD22" s="211">
        <v>20.704166666666666</v>
      </c>
      <c r="AE22" s="147">
        <v>0.5</v>
      </c>
      <c r="AF22" s="65">
        <v>2</v>
      </c>
      <c r="AG22" s="212">
        <f>AD22*AE22*AF22</f>
        <v>20.704166666666666</v>
      </c>
      <c r="AH22" s="213">
        <f t="shared" ref="AH22:AI24" si="9">$AG22/2</f>
        <v>10.352083333333333</v>
      </c>
      <c r="AI22" s="214">
        <f t="shared" si="9"/>
        <v>10.352083333333333</v>
      </c>
      <c r="AJ22" s="214"/>
      <c r="AK22" s="214"/>
      <c r="AL22" s="214"/>
      <c r="AM22" s="214"/>
      <c r="AN22" s="214"/>
      <c r="AO22" s="214"/>
      <c r="AP22" s="214"/>
      <c r="AQ22" s="214"/>
      <c r="AR22" s="214"/>
      <c r="AS22" s="215"/>
      <c r="AT22" s="127">
        <f t="shared" ref="AT22:AT24" si="10">P22+AG22</f>
        <v>62.112499999999997</v>
      </c>
      <c r="AU22" s="66"/>
      <c r="AV22" s="66">
        <f t="shared" si="4"/>
        <v>0</v>
      </c>
      <c r="AW22" s="66"/>
      <c r="AX22" s="67"/>
      <c r="AY22" s="68"/>
    </row>
    <row r="23" spans="1:51" ht="32.25" customHeight="1" x14ac:dyDescent="0.3">
      <c r="A23" s="55"/>
      <c r="B23" s="56"/>
      <c r="C23" s="57"/>
      <c r="D23" s="58"/>
      <c r="E23" s="57"/>
      <c r="F23" s="59"/>
      <c r="G23" s="60"/>
      <c r="H23" s="61"/>
      <c r="I23" s="62"/>
      <c r="J23" s="63">
        <v>52900</v>
      </c>
      <c r="K23" s="138" t="s">
        <v>105</v>
      </c>
      <c r="L23" s="102"/>
      <c r="M23" s="148">
        <f>(581.3+100+312.5)/48</f>
        <v>20.704166666666666</v>
      </c>
      <c r="N23" s="147">
        <v>1</v>
      </c>
      <c r="O23" s="65">
        <v>4</v>
      </c>
      <c r="P23" s="212">
        <f t="shared" ref="P23:P24" si="11">M23*N23*O23</f>
        <v>82.816666666666663</v>
      </c>
      <c r="Q23" s="213"/>
      <c r="R23" s="214"/>
      <c r="S23" s="214"/>
      <c r="T23" s="214"/>
      <c r="U23" s="214"/>
      <c r="V23" s="214"/>
      <c r="W23" s="214"/>
      <c r="X23" s="214"/>
      <c r="Y23" s="214">
        <f t="shared" ref="Y23:Y24" si="12">P23/4</f>
        <v>20.704166666666666</v>
      </c>
      <c r="Z23" s="214">
        <f t="shared" ref="Z23:Z24" si="13">P23/4</f>
        <v>20.704166666666666</v>
      </c>
      <c r="AA23" s="214">
        <f t="shared" ref="AA23:AA24" si="14">P23/4</f>
        <v>20.704166666666666</v>
      </c>
      <c r="AB23" s="215">
        <f t="shared" ref="AB23:AB24" si="15">P23/4</f>
        <v>20.704166666666666</v>
      </c>
      <c r="AC23" s="210"/>
      <c r="AD23" s="211">
        <v>20.704166666666666</v>
      </c>
      <c r="AE23" s="147">
        <v>1</v>
      </c>
      <c r="AF23" s="65">
        <v>2</v>
      </c>
      <c r="AG23" s="212">
        <f t="shared" ref="AG23:AG24" si="16">AD23*AE23*AF23</f>
        <v>41.408333333333331</v>
      </c>
      <c r="AH23" s="213">
        <f t="shared" si="9"/>
        <v>20.704166666666666</v>
      </c>
      <c r="AI23" s="214">
        <f t="shared" si="9"/>
        <v>20.704166666666666</v>
      </c>
      <c r="AJ23" s="214"/>
      <c r="AK23" s="214"/>
      <c r="AL23" s="214"/>
      <c r="AM23" s="214"/>
      <c r="AN23" s="214"/>
      <c r="AO23" s="214"/>
      <c r="AP23" s="214"/>
      <c r="AQ23" s="214"/>
      <c r="AR23" s="214"/>
      <c r="AS23" s="215"/>
      <c r="AT23" s="127">
        <f t="shared" si="10"/>
        <v>124.22499999999999</v>
      </c>
      <c r="AU23" s="66"/>
      <c r="AV23" s="66">
        <f t="shared" si="4"/>
        <v>0</v>
      </c>
      <c r="AW23" s="66"/>
      <c r="AX23" s="67"/>
      <c r="AY23" s="68"/>
    </row>
    <row r="24" spans="1:51" ht="27" customHeight="1" x14ac:dyDescent="0.3">
      <c r="A24" s="55"/>
      <c r="B24" s="56"/>
      <c r="C24" s="57"/>
      <c r="D24" s="58"/>
      <c r="E24" s="57"/>
      <c r="F24" s="59"/>
      <c r="G24" s="60"/>
      <c r="H24" s="61"/>
      <c r="I24" s="62"/>
      <c r="J24" s="63">
        <v>52900</v>
      </c>
      <c r="K24" s="138" t="s">
        <v>104</v>
      </c>
      <c r="L24" s="102"/>
      <c r="M24" s="148">
        <f>(581.3+100+312.5)/48</f>
        <v>20.704166666666666</v>
      </c>
      <c r="N24" s="147">
        <v>1</v>
      </c>
      <c r="O24" s="65">
        <v>4</v>
      </c>
      <c r="P24" s="212">
        <f t="shared" si="11"/>
        <v>82.816666666666663</v>
      </c>
      <c r="Q24" s="213"/>
      <c r="R24" s="214"/>
      <c r="S24" s="214"/>
      <c r="T24" s="214"/>
      <c r="U24" s="214"/>
      <c r="V24" s="214"/>
      <c r="W24" s="214"/>
      <c r="X24" s="214"/>
      <c r="Y24" s="214">
        <f t="shared" si="12"/>
        <v>20.704166666666666</v>
      </c>
      <c r="Z24" s="214">
        <f t="shared" si="13"/>
        <v>20.704166666666666</v>
      </c>
      <c r="AA24" s="214">
        <f t="shared" si="14"/>
        <v>20.704166666666666</v>
      </c>
      <c r="AB24" s="215">
        <f t="shared" si="15"/>
        <v>20.704166666666666</v>
      </c>
      <c r="AC24" s="210"/>
      <c r="AD24" s="211">
        <v>20.704166666666666</v>
      </c>
      <c r="AE24" s="147">
        <v>1</v>
      </c>
      <c r="AF24" s="65">
        <v>1</v>
      </c>
      <c r="AG24" s="212">
        <f t="shared" si="16"/>
        <v>20.704166666666666</v>
      </c>
      <c r="AH24" s="213">
        <f t="shared" si="9"/>
        <v>10.352083333333333</v>
      </c>
      <c r="AI24" s="214">
        <f t="shared" si="9"/>
        <v>10.352083333333333</v>
      </c>
      <c r="AJ24" s="214"/>
      <c r="AK24" s="214"/>
      <c r="AL24" s="214"/>
      <c r="AM24" s="214"/>
      <c r="AN24" s="214"/>
      <c r="AO24" s="214"/>
      <c r="AP24" s="214"/>
      <c r="AQ24" s="214"/>
      <c r="AR24" s="214"/>
      <c r="AS24" s="215"/>
      <c r="AT24" s="127">
        <f t="shared" si="10"/>
        <v>103.52083333333333</v>
      </c>
      <c r="AU24" s="66"/>
      <c r="AV24" s="66">
        <f t="shared" si="4"/>
        <v>0</v>
      </c>
      <c r="AW24" s="66"/>
      <c r="AX24" s="67"/>
      <c r="AY24" s="68"/>
    </row>
    <row r="25" spans="1:51" s="74" customFormat="1" ht="13.8" thickBot="1" x14ac:dyDescent="0.35">
      <c r="A25" s="69"/>
      <c r="B25" s="56"/>
      <c r="C25" s="57"/>
      <c r="D25" s="59"/>
      <c r="E25" s="57"/>
      <c r="F25" s="59"/>
      <c r="G25" s="60"/>
      <c r="H25" s="61"/>
      <c r="I25" s="70"/>
      <c r="J25" s="253"/>
      <c r="K25" s="270" t="s">
        <v>80</v>
      </c>
      <c r="L25" s="271"/>
      <c r="M25" s="151"/>
      <c r="N25" s="71"/>
      <c r="O25" s="206"/>
      <c r="P25" s="73">
        <f>SUM(P22:P24)</f>
        <v>207.04166666666666</v>
      </c>
      <c r="Q25" s="227"/>
      <c r="R25" s="217"/>
      <c r="S25" s="217"/>
      <c r="T25" s="217"/>
      <c r="U25" s="217"/>
      <c r="V25" s="217"/>
      <c r="W25" s="217"/>
      <c r="X25" s="217"/>
      <c r="Y25" s="217">
        <f>SUM(Y22:Y24)</f>
        <v>51.760416666666664</v>
      </c>
      <c r="Z25" s="217">
        <f t="shared" ref="Z25:AB25" si="17">SUM(Z22:Z24)</f>
        <v>51.760416666666664</v>
      </c>
      <c r="AA25" s="217">
        <f t="shared" si="17"/>
        <v>51.760416666666664</v>
      </c>
      <c r="AB25" s="218">
        <f t="shared" si="17"/>
        <v>51.760416666666664</v>
      </c>
      <c r="AC25" s="179"/>
      <c r="AD25" s="151"/>
      <c r="AE25" s="71"/>
      <c r="AF25" s="72"/>
      <c r="AG25" s="216">
        <f>SUM(AG22:AG24)</f>
        <v>82.816666666666663</v>
      </c>
      <c r="AH25" s="227">
        <f t="shared" ref="AH25:AS25" si="18">SUM(AH22:AH24)</f>
        <v>41.408333333333331</v>
      </c>
      <c r="AI25" s="217">
        <f t="shared" si="18"/>
        <v>41.408333333333331</v>
      </c>
      <c r="AJ25" s="217">
        <f t="shared" si="18"/>
        <v>0</v>
      </c>
      <c r="AK25" s="217">
        <f t="shared" si="18"/>
        <v>0</v>
      </c>
      <c r="AL25" s="217">
        <f t="shared" si="18"/>
        <v>0</v>
      </c>
      <c r="AM25" s="217">
        <f t="shared" si="18"/>
        <v>0</v>
      </c>
      <c r="AN25" s="217">
        <f t="shared" si="18"/>
        <v>0</v>
      </c>
      <c r="AO25" s="217">
        <f t="shared" si="18"/>
        <v>0</v>
      </c>
      <c r="AP25" s="217">
        <f t="shared" si="18"/>
        <v>0</v>
      </c>
      <c r="AQ25" s="217">
        <f t="shared" si="18"/>
        <v>0</v>
      </c>
      <c r="AR25" s="217">
        <f t="shared" si="18"/>
        <v>0</v>
      </c>
      <c r="AS25" s="218">
        <f t="shared" si="18"/>
        <v>0</v>
      </c>
      <c r="AT25" s="73">
        <f>SUM(AT22:AT24)</f>
        <v>289.85833333333329</v>
      </c>
      <c r="AU25" s="66"/>
      <c r="AV25" s="66">
        <f t="shared" si="4"/>
        <v>0</v>
      </c>
      <c r="AW25" s="66"/>
      <c r="AX25" s="67"/>
      <c r="AY25" s="68"/>
    </row>
    <row r="26" spans="1:51" x14ac:dyDescent="0.3">
      <c r="A26" s="75"/>
      <c r="B26" s="56"/>
      <c r="C26" s="57"/>
      <c r="D26" s="59"/>
      <c r="E26" s="57"/>
      <c r="F26" s="59"/>
      <c r="G26" s="60"/>
      <c r="H26" s="61"/>
      <c r="I26" s="50"/>
      <c r="J26" s="254"/>
      <c r="K26" s="276" t="s">
        <v>69</v>
      </c>
      <c r="L26" s="277"/>
      <c r="M26" s="152"/>
      <c r="N26" s="76"/>
      <c r="O26" s="208"/>
      <c r="P26" s="78"/>
      <c r="Q26" s="224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6"/>
      <c r="AC26" s="178"/>
      <c r="AD26" s="152"/>
      <c r="AE26" s="76"/>
      <c r="AF26" s="77"/>
      <c r="AG26" s="223"/>
      <c r="AH26" s="224"/>
      <c r="AI26" s="225"/>
      <c r="AJ26" s="225"/>
      <c r="AK26" s="225"/>
      <c r="AL26" s="225"/>
      <c r="AM26" s="225"/>
      <c r="AN26" s="225"/>
      <c r="AO26" s="225"/>
      <c r="AP26" s="225"/>
      <c r="AQ26" s="225"/>
      <c r="AR26" s="225"/>
      <c r="AS26" s="226"/>
      <c r="AT26" s="78"/>
      <c r="AU26" s="66"/>
      <c r="AV26" s="66">
        <f t="shared" si="4"/>
        <v>0</v>
      </c>
      <c r="AW26" s="66"/>
      <c r="AX26" s="67"/>
      <c r="AY26" s="68"/>
    </row>
    <row r="27" spans="1:51" x14ac:dyDescent="0.3">
      <c r="A27" s="55"/>
      <c r="B27" s="56"/>
      <c r="C27" s="57"/>
      <c r="D27" s="58"/>
      <c r="E27" s="57"/>
      <c r="F27" s="59"/>
      <c r="G27" s="60"/>
      <c r="H27" s="61"/>
      <c r="I27" s="62"/>
      <c r="J27" s="79">
        <v>53111</v>
      </c>
      <c r="K27" s="135" t="s">
        <v>84</v>
      </c>
      <c r="L27" s="80"/>
      <c r="M27" s="153">
        <f>65000/N13</f>
        <v>1354.1666666666667</v>
      </c>
      <c r="N27" s="64">
        <v>1</v>
      </c>
      <c r="O27" s="65">
        <v>4</v>
      </c>
      <c r="P27" s="212">
        <f>M27*N27*O27</f>
        <v>5416.666666666667</v>
      </c>
      <c r="Q27" s="213"/>
      <c r="R27" s="214"/>
      <c r="S27" s="214"/>
      <c r="T27" s="214"/>
      <c r="U27" s="214"/>
      <c r="V27" s="214"/>
      <c r="W27" s="214"/>
      <c r="X27" s="214"/>
      <c r="Y27" s="214">
        <f>P27/4</f>
        <v>1354.1666666666667</v>
      </c>
      <c r="Z27" s="214">
        <f>P27/4</f>
        <v>1354.1666666666667</v>
      </c>
      <c r="AA27" s="214">
        <f>P27/4</f>
        <v>1354.1666666666667</v>
      </c>
      <c r="AB27" s="215">
        <f>P27/4</f>
        <v>1354.1666666666667</v>
      </c>
      <c r="AC27" s="178"/>
      <c r="AD27" s="153">
        <f>65000/N13</f>
        <v>1354.1666666666667</v>
      </c>
      <c r="AE27" s="64">
        <v>1</v>
      </c>
      <c r="AF27" s="65">
        <v>2</v>
      </c>
      <c r="AG27" s="212">
        <f>AD27*AE27*AF27</f>
        <v>2708.3333333333335</v>
      </c>
      <c r="AH27" s="213">
        <f t="shared" ref="AH27:AI30" si="19">$AG27/2</f>
        <v>1354.1666666666667</v>
      </c>
      <c r="AI27" s="214">
        <f t="shared" si="19"/>
        <v>1354.1666666666667</v>
      </c>
      <c r="AJ27" s="214"/>
      <c r="AK27" s="214"/>
      <c r="AL27" s="214"/>
      <c r="AM27" s="214"/>
      <c r="AN27" s="214"/>
      <c r="AO27" s="214"/>
      <c r="AP27" s="214"/>
      <c r="AQ27" s="214"/>
      <c r="AR27" s="214"/>
      <c r="AS27" s="215"/>
      <c r="AT27" s="127">
        <f t="shared" si="8"/>
        <v>8125</v>
      </c>
      <c r="AU27" s="66"/>
      <c r="AV27" s="66">
        <f t="shared" si="4"/>
        <v>0</v>
      </c>
      <c r="AW27" s="66"/>
      <c r="AX27" s="67"/>
      <c r="AY27" s="68"/>
    </row>
    <row r="28" spans="1:51" x14ac:dyDescent="0.3">
      <c r="A28" s="55"/>
      <c r="B28" s="56"/>
      <c r="C28" s="57"/>
      <c r="D28" s="58"/>
      <c r="E28" s="57"/>
      <c r="F28" s="59"/>
      <c r="G28" s="60"/>
      <c r="H28" s="61"/>
      <c r="I28" s="62"/>
      <c r="J28" s="79">
        <v>53111</v>
      </c>
      <c r="K28" s="135" t="s">
        <v>85</v>
      </c>
      <c r="L28" s="80"/>
      <c r="M28" s="153">
        <f>10000/48</f>
        <v>208.33333333333334</v>
      </c>
      <c r="N28" s="64">
        <v>0.8</v>
      </c>
      <c r="O28" s="65">
        <v>4</v>
      </c>
      <c r="P28" s="212">
        <f t="shared" ref="P28:P29" si="20">M28*N28*O28</f>
        <v>666.66666666666674</v>
      </c>
      <c r="Q28" s="213"/>
      <c r="R28" s="214"/>
      <c r="S28" s="214"/>
      <c r="T28" s="214"/>
      <c r="U28" s="214"/>
      <c r="V28" s="214"/>
      <c r="W28" s="214"/>
      <c r="X28" s="214"/>
      <c r="Y28" s="214">
        <f t="shared" ref="Y28:Y30" si="21">P28/4</f>
        <v>166.66666666666669</v>
      </c>
      <c r="Z28" s="214">
        <f t="shared" ref="Z28:Z30" si="22">P28/4</f>
        <v>166.66666666666669</v>
      </c>
      <c r="AA28" s="214">
        <f t="shared" ref="AA28:AA30" si="23">P28/4</f>
        <v>166.66666666666669</v>
      </c>
      <c r="AB28" s="215">
        <f t="shared" ref="AB28:AB30" si="24">P28/4</f>
        <v>166.66666666666669</v>
      </c>
      <c r="AC28" s="178"/>
      <c r="AD28" s="153">
        <v>208.33333333333334</v>
      </c>
      <c r="AE28" s="64">
        <v>0.8</v>
      </c>
      <c r="AF28" s="65">
        <v>2</v>
      </c>
      <c r="AG28" s="212">
        <f t="shared" ref="AG28:AG30" si="25">AD28*AE28*AF28</f>
        <v>333.33333333333337</v>
      </c>
      <c r="AH28" s="213">
        <f t="shared" si="19"/>
        <v>166.66666666666669</v>
      </c>
      <c r="AI28" s="214">
        <f t="shared" si="19"/>
        <v>166.66666666666669</v>
      </c>
      <c r="AJ28" s="214"/>
      <c r="AK28" s="214"/>
      <c r="AL28" s="214"/>
      <c r="AM28" s="214"/>
      <c r="AN28" s="214"/>
      <c r="AO28" s="214"/>
      <c r="AP28" s="214"/>
      <c r="AQ28" s="214"/>
      <c r="AR28" s="214"/>
      <c r="AS28" s="215"/>
      <c r="AT28" s="127">
        <f t="shared" si="8"/>
        <v>1000.0000000000001</v>
      </c>
      <c r="AU28" s="66"/>
      <c r="AV28" s="66">
        <f t="shared" si="4"/>
        <v>0</v>
      </c>
      <c r="AW28" s="66"/>
      <c r="AX28" s="67"/>
      <c r="AY28" s="68"/>
    </row>
    <row r="29" spans="1:51" x14ac:dyDescent="0.3">
      <c r="A29" s="55"/>
      <c r="B29" s="56"/>
      <c r="C29" s="57"/>
      <c r="D29" s="58"/>
      <c r="E29" s="57"/>
      <c r="F29" s="59"/>
      <c r="G29" s="60"/>
      <c r="H29" s="61"/>
      <c r="I29" s="62"/>
      <c r="J29" s="79">
        <v>53111</v>
      </c>
      <c r="K29" s="135" t="s">
        <v>70</v>
      </c>
      <c r="L29" s="80"/>
      <c r="M29" s="153">
        <f>8000/48</f>
        <v>166.66666666666666</v>
      </c>
      <c r="N29" s="64">
        <v>0.9</v>
      </c>
      <c r="O29" s="65">
        <v>4</v>
      </c>
      <c r="P29" s="212">
        <f t="shared" si="20"/>
        <v>600</v>
      </c>
      <c r="Q29" s="213"/>
      <c r="R29" s="214"/>
      <c r="S29" s="214"/>
      <c r="T29" s="214"/>
      <c r="U29" s="214"/>
      <c r="V29" s="214"/>
      <c r="W29" s="214"/>
      <c r="X29" s="214"/>
      <c r="Y29" s="214">
        <f t="shared" si="21"/>
        <v>150</v>
      </c>
      <c r="Z29" s="214">
        <f t="shared" si="22"/>
        <v>150</v>
      </c>
      <c r="AA29" s="214">
        <f t="shared" si="23"/>
        <v>150</v>
      </c>
      <c r="AB29" s="215">
        <f t="shared" si="24"/>
        <v>150</v>
      </c>
      <c r="AC29" s="178"/>
      <c r="AD29" s="153">
        <f>8000/48</f>
        <v>166.66666666666666</v>
      </c>
      <c r="AE29" s="64">
        <v>0.9</v>
      </c>
      <c r="AF29" s="65">
        <v>2</v>
      </c>
      <c r="AG29" s="212">
        <f t="shared" si="25"/>
        <v>300</v>
      </c>
      <c r="AH29" s="213">
        <f t="shared" si="19"/>
        <v>150</v>
      </c>
      <c r="AI29" s="214">
        <f t="shared" si="19"/>
        <v>150</v>
      </c>
      <c r="AJ29" s="214"/>
      <c r="AK29" s="214"/>
      <c r="AL29" s="214"/>
      <c r="AM29" s="214"/>
      <c r="AN29" s="214"/>
      <c r="AO29" s="214"/>
      <c r="AP29" s="214"/>
      <c r="AQ29" s="214"/>
      <c r="AR29" s="214"/>
      <c r="AS29" s="215"/>
      <c r="AT29" s="127">
        <f t="shared" si="8"/>
        <v>900</v>
      </c>
      <c r="AU29" s="66"/>
      <c r="AV29" s="66">
        <f t="shared" si="4"/>
        <v>0</v>
      </c>
      <c r="AW29" s="66"/>
      <c r="AX29" s="67"/>
      <c r="AY29" s="68"/>
    </row>
    <row r="30" spans="1:51" ht="33.75" customHeight="1" x14ac:dyDescent="0.3">
      <c r="A30" s="55"/>
      <c r="B30" s="56"/>
      <c r="C30" s="57"/>
      <c r="D30" s="58"/>
      <c r="E30" s="57"/>
      <c r="F30" s="59"/>
      <c r="G30" s="60"/>
      <c r="H30" s="61"/>
      <c r="I30" s="62"/>
      <c r="J30" s="79">
        <v>53111</v>
      </c>
      <c r="K30" s="138" t="s">
        <v>72</v>
      </c>
      <c r="L30" s="80" t="s">
        <v>71</v>
      </c>
      <c r="M30" s="153">
        <f>50000/48</f>
        <v>1041.6666666666667</v>
      </c>
      <c r="N30" s="64">
        <v>0.8</v>
      </c>
      <c r="O30" s="81">
        <v>4</v>
      </c>
      <c r="P30" s="212">
        <f>M30*N30*O30</f>
        <v>3333.3333333333339</v>
      </c>
      <c r="Q30" s="213"/>
      <c r="R30" s="214"/>
      <c r="S30" s="214"/>
      <c r="T30" s="214"/>
      <c r="U30" s="214"/>
      <c r="V30" s="214"/>
      <c r="W30" s="214"/>
      <c r="X30" s="214"/>
      <c r="Y30" s="214">
        <f t="shared" si="21"/>
        <v>833.33333333333348</v>
      </c>
      <c r="Z30" s="214">
        <f t="shared" si="22"/>
        <v>833.33333333333348</v>
      </c>
      <c r="AA30" s="214">
        <f t="shared" si="23"/>
        <v>833.33333333333348</v>
      </c>
      <c r="AB30" s="215">
        <f t="shared" si="24"/>
        <v>833.33333333333348</v>
      </c>
      <c r="AC30" s="178"/>
      <c r="AD30" s="153">
        <f>50000/48</f>
        <v>1041.6666666666667</v>
      </c>
      <c r="AE30" s="64">
        <v>0.8</v>
      </c>
      <c r="AF30" s="81">
        <v>2</v>
      </c>
      <c r="AG30" s="212">
        <f t="shared" si="25"/>
        <v>1666.666666666667</v>
      </c>
      <c r="AH30" s="213">
        <f t="shared" si="19"/>
        <v>833.33333333333348</v>
      </c>
      <c r="AI30" s="214">
        <f t="shared" si="19"/>
        <v>833.33333333333348</v>
      </c>
      <c r="AJ30" s="214"/>
      <c r="AK30" s="214"/>
      <c r="AL30" s="214"/>
      <c r="AM30" s="214"/>
      <c r="AN30" s="214"/>
      <c r="AO30" s="214"/>
      <c r="AP30" s="214"/>
      <c r="AQ30" s="214"/>
      <c r="AR30" s="214"/>
      <c r="AS30" s="215"/>
      <c r="AT30" s="127">
        <f t="shared" si="8"/>
        <v>5000.0000000000009</v>
      </c>
      <c r="AU30" s="66"/>
      <c r="AV30" s="66">
        <f t="shared" si="4"/>
        <v>0</v>
      </c>
      <c r="AW30" s="66"/>
      <c r="AX30" s="67"/>
      <c r="AY30" s="68"/>
    </row>
    <row r="31" spans="1:51" s="74" customFormat="1" ht="13.8" thickBot="1" x14ac:dyDescent="0.35">
      <c r="A31" s="69"/>
      <c r="B31" s="56"/>
      <c r="C31" s="57"/>
      <c r="D31" s="59"/>
      <c r="E31" s="57"/>
      <c r="F31" s="59"/>
      <c r="G31" s="60"/>
      <c r="H31" s="61"/>
      <c r="I31" s="70"/>
      <c r="J31" s="255"/>
      <c r="K31" s="270" t="s">
        <v>42</v>
      </c>
      <c r="L31" s="271"/>
      <c r="M31" s="151"/>
      <c r="N31" s="71"/>
      <c r="O31" s="206"/>
      <c r="P31" s="73">
        <f>SUM(P27:P30)</f>
        <v>10016.666666666668</v>
      </c>
      <c r="Q31" s="227">
        <f t="shared" ref="Q31:X31" si="26">SUM(Q27:Q29)</f>
        <v>0</v>
      </c>
      <c r="R31" s="217">
        <f t="shared" si="26"/>
        <v>0</v>
      </c>
      <c r="S31" s="217">
        <f t="shared" si="26"/>
        <v>0</v>
      </c>
      <c r="T31" s="217">
        <f t="shared" si="26"/>
        <v>0</v>
      </c>
      <c r="U31" s="217">
        <f t="shared" si="26"/>
        <v>0</v>
      </c>
      <c r="V31" s="217">
        <f t="shared" si="26"/>
        <v>0</v>
      </c>
      <c r="W31" s="217">
        <f t="shared" si="26"/>
        <v>0</v>
      </c>
      <c r="X31" s="217">
        <f t="shared" si="26"/>
        <v>0</v>
      </c>
      <c r="Y31" s="217">
        <f>SUM(Y27:Y30)</f>
        <v>2504.166666666667</v>
      </c>
      <c r="Z31" s="217">
        <f t="shared" ref="Z31:AB31" si="27">SUM(Z27:Z30)</f>
        <v>2504.166666666667</v>
      </c>
      <c r="AA31" s="217">
        <f t="shared" si="27"/>
        <v>2504.166666666667</v>
      </c>
      <c r="AB31" s="218">
        <f t="shared" si="27"/>
        <v>2504.166666666667</v>
      </c>
      <c r="AC31" s="179"/>
      <c r="AD31" s="151"/>
      <c r="AE31" s="71"/>
      <c r="AF31" s="72"/>
      <c r="AG31" s="216">
        <f>SUM(AG27:AG30)</f>
        <v>5008.3333333333339</v>
      </c>
      <c r="AH31" s="227">
        <f t="shared" ref="AH31:AJ31" si="28">SUM(AH27:AH30)</f>
        <v>2504.166666666667</v>
      </c>
      <c r="AI31" s="217">
        <f t="shared" si="28"/>
        <v>2504.166666666667</v>
      </c>
      <c r="AJ31" s="217">
        <f t="shared" si="28"/>
        <v>0</v>
      </c>
      <c r="AK31" s="217">
        <f t="shared" ref="AK31:AS31" si="29">SUM(AK27:AK29)</f>
        <v>0</v>
      </c>
      <c r="AL31" s="217">
        <f t="shared" si="29"/>
        <v>0</v>
      </c>
      <c r="AM31" s="217">
        <f t="shared" si="29"/>
        <v>0</v>
      </c>
      <c r="AN31" s="217">
        <f t="shared" si="29"/>
        <v>0</v>
      </c>
      <c r="AO31" s="217">
        <f t="shared" si="29"/>
        <v>0</v>
      </c>
      <c r="AP31" s="217">
        <f t="shared" si="29"/>
        <v>0</v>
      </c>
      <c r="AQ31" s="217">
        <f t="shared" si="29"/>
        <v>0</v>
      </c>
      <c r="AR31" s="217">
        <f t="shared" si="29"/>
        <v>0</v>
      </c>
      <c r="AS31" s="218">
        <f t="shared" si="29"/>
        <v>0</v>
      </c>
      <c r="AT31" s="73">
        <f t="shared" si="8"/>
        <v>15025.000000000002</v>
      </c>
      <c r="AU31" s="66"/>
      <c r="AV31" s="66">
        <f t="shared" si="4"/>
        <v>0</v>
      </c>
      <c r="AW31" s="66"/>
      <c r="AX31" s="67"/>
      <c r="AY31" s="68"/>
    </row>
    <row r="32" spans="1:51" x14ac:dyDescent="0.3">
      <c r="A32" s="75"/>
      <c r="B32" s="56"/>
      <c r="C32" s="57"/>
      <c r="D32" s="59"/>
      <c r="E32" s="57"/>
      <c r="F32" s="59"/>
      <c r="G32" s="60"/>
      <c r="H32" s="61"/>
      <c r="I32" s="50"/>
      <c r="J32" s="254"/>
      <c r="K32" s="82" t="s">
        <v>43</v>
      </c>
      <c r="L32" s="83"/>
      <c r="M32" s="152"/>
      <c r="N32" s="76"/>
      <c r="O32" s="208"/>
      <c r="P32" s="78"/>
      <c r="Q32" s="224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6"/>
      <c r="AC32" s="178"/>
      <c r="AD32" s="152"/>
      <c r="AE32" s="76"/>
      <c r="AF32" s="77"/>
      <c r="AG32" s="223"/>
      <c r="AH32" s="224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6"/>
      <c r="AT32" s="78"/>
      <c r="AU32" s="66"/>
      <c r="AV32" s="66">
        <f t="shared" si="4"/>
        <v>0</v>
      </c>
      <c r="AW32" s="66"/>
      <c r="AX32" s="67"/>
      <c r="AY32" s="68"/>
    </row>
    <row r="33" spans="1:51" ht="48" customHeight="1" x14ac:dyDescent="0.3">
      <c r="A33" s="75"/>
      <c r="B33" s="56"/>
      <c r="C33" s="57"/>
      <c r="D33" s="59"/>
      <c r="E33" s="57"/>
      <c r="F33" s="59"/>
      <c r="G33" s="60"/>
      <c r="H33" s="61"/>
      <c r="I33" s="62"/>
      <c r="J33" s="63"/>
      <c r="K33" s="84" t="s">
        <v>63</v>
      </c>
      <c r="L33" s="85"/>
      <c r="M33" s="153"/>
      <c r="N33" s="64"/>
      <c r="O33" s="65"/>
      <c r="P33" s="212"/>
      <c r="Q33" s="213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5"/>
      <c r="AC33" s="178"/>
      <c r="AD33" s="153"/>
      <c r="AE33" s="64"/>
      <c r="AF33" s="65"/>
      <c r="AG33" s="212"/>
      <c r="AH33" s="213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5"/>
      <c r="AT33" s="127"/>
      <c r="AU33" s="66"/>
      <c r="AV33" s="66">
        <f t="shared" si="4"/>
        <v>0</v>
      </c>
      <c r="AW33" s="66"/>
      <c r="AX33" s="67"/>
      <c r="AY33" s="68"/>
    </row>
    <row r="34" spans="1:51" ht="13.8" x14ac:dyDescent="0.3">
      <c r="A34" s="75"/>
      <c r="B34" s="56"/>
      <c r="C34" s="57"/>
      <c r="D34" s="59"/>
      <c r="E34" s="57"/>
      <c r="F34" s="59"/>
      <c r="G34" s="60"/>
      <c r="H34" s="61"/>
      <c r="I34" s="62"/>
      <c r="J34" s="63"/>
      <c r="K34" s="142" t="s">
        <v>62</v>
      </c>
      <c r="L34" s="86"/>
      <c r="M34" s="153"/>
      <c r="N34" s="64"/>
      <c r="O34" s="65"/>
      <c r="P34" s="212"/>
      <c r="Q34" s="213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5"/>
      <c r="AC34" s="178"/>
      <c r="AD34" s="153"/>
      <c r="AE34" s="64"/>
      <c r="AF34" s="65"/>
      <c r="AG34" s="212"/>
      <c r="AH34" s="213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5"/>
      <c r="AT34" s="127"/>
      <c r="AU34" s="66"/>
      <c r="AV34" s="66">
        <f t="shared" si="4"/>
        <v>0</v>
      </c>
      <c r="AW34" s="66"/>
      <c r="AX34" s="67"/>
      <c r="AY34" s="68"/>
    </row>
    <row r="35" spans="1:51" x14ac:dyDescent="0.3">
      <c r="A35" s="75"/>
      <c r="B35" s="56"/>
      <c r="C35" s="57"/>
      <c r="D35" s="59"/>
      <c r="E35" s="57"/>
      <c r="F35" s="59"/>
      <c r="G35" s="60"/>
      <c r="H35" s="61"/>
      <c r="I35" s="62"/>
      <c r="J35" s="63">
        <v>54500</v>
      </c>
      <c r="K35" s="88" t="s">
        <v>94</v>
      </c>
      <c r="L35" s="87"/>
      <c r="M35" s="153">
        <f>10150/N13</f>
        <v>211.45833333333334</v>
      </c>
      <c r="N35" s="64">
        <v>1</v>
      </c>
      <c r="O35" s="65">
        <v>100</v>
      </c>
      <c r="P35" s="212">
        <f t="shared" ref="P35:P36" si="30">M35*N35*O35</f>
        <v>21145.833333333336</v>
      </c>
      <c r="Q35" s="213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5">
        <f>P35</f>
        <v>21145.833333333336</v>
      </c>
      <c r="AC35" s="178"/>
      <c r="AD35" s="153"/>
      <c r="AE35" s="64"/>
      <c r="AF35" s="65"/>
      <c r="AG35" s="212"/>
      <c r="AH35" s="213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5"/>
      <c r="AT35" s="127">
        <f t="shared" si="8"/>
        <v>21145.833333333336</v>
      </c>
      <c r="AU35" s="66"/>
      <c r="AV35" s="66">
        <f t="shared" si="4"/>
        <v>0</v>
      </c>
      <c r="AW35" s="66"/>
      <c r="AX35" s="67"/>
      <c r="AY35" s="68"/>
    </row>
    <row r="36" spans="1:51" x14ac:dyDescent="0.3">
      <c r="A36" s="75"/>
      <c r="B36" s="56"/>
      <c r="C36" s="57"/>
      <c r="D36" s="59"/>
      <c r="E36" s="57"/>
      <c r="F36" s="59"/>
      <c r="G36" s="60"/>
      <c r="H36" s="61"/>
      <c r="I36" s="62"/>
      <c r="J36" s="63">
        <v>54500</v>
      </c>
      <c r="K36" s="88" t="s">
        <v>66</v>
      </c>
      <c r="L36" s="87"/>
      <c r="M36" s="153">
        <f>80000/N13</f>
        <v>1666.6666666666667</v>
      </c>
      <c r="N36" s="64">
        <v>1</v>
      </c>
      <c r="O36" s="65">
        <v>1</v>
      </c>
      <c r="P36" s="212">
        <f t="shared" si="30"/>
        <v>1666.6666666666667</v>
      </c>
      <c r="Q36" s="213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5">
        <f>P36</f>
        <v>1666.6666666666667</v>
      </c>
      <c r="AC36" s="178"/>
      <c r="AD36" s="153"/>
      <c r="AE36" s="64"/>
      <c r="AF36" s="195"/>
      <c r="AG36" s="212"/>
      <c r="AH36" s="213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5"/>
      <c r="AT36" s="127">
        <f t="shared" si="8"/>
        <v>1666.6666666666667</v>
      </c>
      <c r="AU36" s="66"/>
      <c r="AV36" s="66">
        <f t="shared" si="4"/>
        <v>0</v>
      </c>
      <c r="AW36" s="66"/>
      <c r="AX36" s="67"/>
      <c r="AY36" s="68"/>
    </row>
    <row r="37" spans="1:51" ht="55.5" customHeight="1" x14ac:dyDescent="0.3">
      <c r="A37" s="75"/>
      <c r="B37" s="56"/>
      <c r="C37" s="57"/>
      <c r="D37" s="59"/>
      <c r="E37" s="57"/>
      <c r="F37" s="59"/>
      <c r="G37" s="60"/>
      <c r="H37" s="61"/>
      <c r="I37" s="62"/>
      <c r="J37" s="63"/>
      <c r="K37" s="84" t="s">
        <v>64</v>
      </c>
      <c r="L37" s="85"/>
      <c r="M37" s="153"/>
      <c r="N37" s="64"/>
      <c r="O37" s="65"/>
      <c r="P37" s="212"/>
      <c r="Q37" s="213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5"/>
      <c r="AC37" s="178"/>
      <c r="AD37" s="153"/>
      <c r="AE37" s="64"/>
      <c r="AF37" s="65"/>
      <c r="AG37" s="212"/>
      <c r="AH37" s="213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5"/>
      <c r="AT37" s="127"/>
      <c r="AU37" s="66"/>
      <c r="AV37" s="66">
        <f t="shared" si="4"/>
        <v>0</v>
      </c>
      <c r="AW37" s="66"/>
      <c r="AX37" s="67"/>
      <c r="AY37" s="68"/>
    </row>
    <row r="38" spans="1:51" ht="13.8" x14ac:dyDescent="0.3">
      <c r="A38" s="55"/>
      <c r="B38" s="56"/>
      <c r="C38" s="57"/>
      <c r="D38" s="58"/>
      <c r="E38" s="57"/>
      <c r="F38" s="59"/>
      <c r="G38" s="60"/>
      <c r="H38" s="61"/>
      <c r="I38" s="62"/>
      <c r="J38" s="63"/>
      <c r="K38" s="142" t="s">
        <v>65</v>
      </c>
      <c r="L38" s="89"/>
      <c r="M38" s="153"/>
      <c r="N38" s="64"/>
      <c r="O38" s="65"/>
      <c r="P38" s="212"/>
      <c r="Q38" s="213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5"/>
      <c r="AC38" s="178"/>
      <c r="AD38" s="153"/>
      <c r="AE38" s="64"/>
      <c r="AF38" s="65"/>
      <c r="AG38" s="212"/>
      <c r="AH38" s="213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5"/>
      <c r="AT38" s="127"/>
      <c r="AU38" s="66"/>
      <c r="AV38" s="66">
        <f t="shared" si="4"/>
        <v>0</v>
      </c>
      <c r="AW38" s="66"/>
      <c r="AX38" s="67"/>
      <c r="AY38" s="68"/>
    </row>
    <row r="39" spans="1:51" x14ac:dyDescent="0.3">
      <c r="A39" s="55"/>
      <c r="B39" s="56"/>
      <c r="C39" s="57"/>
      <c r="D39" s="58"/>
      <c r="E39" s="57"/>
      <c r="F39" s="59"/>
      <c r="G39" s="60"/>
      <c r="H39" s="61"/>
      <c r="I39" s="62"/>
      <c r="J39" s="63">
        <v>54500</v>
      </c>
      <c r="K39" s="88" t="s">
        <v>67</v>
      </c>
      <c r="L39" s="90"/>
      <c r="M39" s="153">
        <f>11150/N13</f>
        <v>232.29166666666666</v>
      </c>
      <c r="N39" s="64">
        <v>1</v>
      </c>
      <c r="O39" s="65">
        <v>100</v>
      </c>
      <c r="P39" s="212">
        <f t="shared" ref="P39:P40" si="31">M39*N39*O39</f>
        <v>23229.166666666664</v>
      </c>
      <c r="Q39" s="213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5">
        <f>P39</f>
        <v>23229.166666666664</v>
      </c>
      <c r="AC39" s="178"/>
      <c r="AD39" s="153"/>
      <c r="AE39" s="64"/>
      <c r="AF39" s="65"/>
      <c r="AG39" s="212"/>
      <c r="AH39" s="213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5"/>
      <c r="AT39" s="127">
        <f t="shared" si="8"/>
        <v>23229.166666666664</v>
      </c>
      <c r="AU39" s="66"/>
      <c r="AV39" s="66">
        <f t="shared" si="4"/>
        <v>0</v>
      </c>
      <c r="AW39" s="66"/>
      <c r="AX39" s="67"/>
      <c r="AY39" s="68"/>
    </row>
    <row r="40" spans="1:51" x14ac:dyDescent="0.3">
      <c r="A40" s="55"/>
      <c r="B40" s="56"/>
      <c r="C40" s="57"/>
      <c r="D40" s="58"/>
      <c r="E40" s="57"/>
      <c r="F40" s="59"/>
      <c r="G40" s="60"/>
      <c r="H40" s="61"/>
      <c r="I40" s="62"/>
      <c r="J40" s="63">
        <v>54500</v>
      </c>
      <c r="K40" s="88" t="s">
        <v>81</v>
      </c>
      <c r="L40" s="90"/>
      <c r="M40" s="153">
        <f>60000/48</f>
        <v>1250</v>
      </c>
      <c r="N40" s="64">
        <v>1</v>
      </c>
      <c r="O40" s="65">
        <v>1</v>
      </c>
      <c r="P40" s="212">
        <f t="shared" si="31"/>
        <v>1250</v>
      </c>
      <c r="Q40" s="213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5">
        <f>P40</f>
        <v>1250</v>
      </c>
      <c r="AC40" s="178"/>
      <c r="AD40" s="153"/>
      <c r="AE40" s="64"/>
      <c r="AF40" s="195"/>
      <c r="AG40" s="212"/>
      <c r="AH40" s="213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5"/>
      <c r="AT40" s="127">
        <f t="shared" si="8"/>
        <v>1250</v>
      </c>
      <c r="AU40" s="66"/>
      <c r="AV40" s="66">
        <f t="shared" si="4"/>
        <v>0</v>
      </c>
      <c r="AW40" s="66"/>
      <c r="AX40" s="67"/>
      <c r="AY40" s="68"/>
    </row>
    <row r="41" spans="1:51" s="74" customFormat="1" ht="13.8" thickBot="1" x14ac:dyDescent="0.35">
      <c r="A41" s="69"/>
      <c r="B41" s="56"/>
      <c r="C41" s="57"/>
      <c r="D41" s="59"/>
      <c r="E41" s="57"/>
      <c r="F41" s="59"/>
      <c r="G41" s="60"/>
      <c r="H41" s="61"/>
      <c r="I41" s="70"/>
      <c r="J41" s="253"/>
      <c r="K41" s="270" t="s">
        <v>44</v>
      </c>
      <c r="L41" s="271"/>
      <c r="M41" s="151"/>
      <c r="N41" s="71"/>
      <c r="O41" s="206"/>
      <c r="P41" s="73">
        <f t="shared" ref="P41:AB41" si="32">SUM(P34:P40)</f>
        <v>47291.666666666672</v>
      </c>
      <c r="Q41" s="227">
        <f t="shared" si="32"/>
        <v>0</v>
      </c>
      <c r="R41" s="217">
        <f t="shared" si="32"/>
        <v>0</v>
      </c>
      <c r="S41" s="217">
        <f t="shared" si="32"/>
        <v>0</v>
      </c>
      <c r="T41" s="217">
        <f t="shared" si="32"/>
        <v>0</v>
      </c>
      <c r="U41" s="217">
        <f t="shared" si="32"/>
        <v>0</v>
      </c>
      <c r="V41" s="217">
        <f t="shared" si="32"/>
        <v>0</v>
      </c>
      <c r="W41" s="217">
        <f t="shared" si="32"/>
        <v>0</v>
      </c>
      <c r="X41" s="217">
        <f t="shared" si="32"/>
        <v>0</v>
      </c>
      <c r="Y41" s="217">
        <f>SUM(Y34:Y40)</f>
        <v>0</v>
      </c>
      <c r="Z41" s="217">
        <f t="shared" si="32"/>
        <v>0</v>
      </c>
      <c r="AA41" s="217">
        <f t="shared" si="32"/>
        <v>0</v>
      </c>
      <c r="AB41" s="218">
        <f t="shared" si="32"/>
        <v>47291.666666666672</v>
      </c>
      <c r="AC41" s="179"/>
      <c r="AD41" s="151"/>
      <c r="AE41" s="71"/>
      <c r="AF41" s="72"/>
      <c r="AG41" s="216">
        <f t="shared" ref="AG41:AS41" si="33">SUM(AG34:AG40)</f>
        <v>0</v>
      </c>
      <c r="AH41" s="227">
        <f t="shared" si="33"/>
        <v>0</v>
      </c>
      <c r="AI41" s="217">
        <f t="shared" si="33"/>
        <v>0</v>
      </c>
      <c r="AJ41" s="217">
        <f t="shared" si="33"/>
        <v>0</v>
      </c>
      <c r="AK41" s="217">
        <f t="shared" si="33"/>
        <v>0</v>
      </c>
      <c r="AL41" s="217">
        <f t="shared" si="33"/>
        <v>0</v>
      </c>
      <c r="AM41" s="217">
        <f t="shared" si="33"/>
        <v>0</v>
      </c>
      <c r="AN41" s="217">
        <f t="shared" si="33"/>
        <v>0</v>
      </c>
      <c r="AO41" s="217">
        <f t="shared" si="33"/>
        <v>0</v>
      </c>
      <c r="AP41" s="217">
        <f t="shared" si="33"/>
        <v>0</v>
      </c>
      <c r="AQ41" s="217">
        <f t="shared" si="33"/>
        <v>0</v>
      </c>
      <c r="AR41" s="217">
        <f t="shared" si="33"/>
        <v>0</v>
      </c>
      <c r="AS41" s="218">
        <f t="shared" si="33"/>
        <v>0</v>
      </c>
      <c r="AT41" s="73">
        <f t="shared" si="8"/>
        <v>47291.666666666672</v>
      </c>
      <c r="AU41" s="66"/>
      <c r="AV41" s="66">
        <f t="shared" si="4"/>
        <v>0</v>
      </c>
      <c r="AW41" s="66"/>
      <c r="AX41" s="67"/>
      <c r="AY41" s="68"/>
    </row>
    <row r="42" spans="1:51" x14ac:dyDescent="0.3">
      <c r="A42" s="75"/>
      <c r="B42" s="56"/>
      <c r="C42" s="57"/>
      <c r="D42" s="59"/>
      <c r="E42" s="57"/>
      <c r="F42" s="59"/>
      <c r="G42" s="60"/>
      <c r="H42" s="61"/>
      <c r="I42" s="50"/>
      <c r="J42" s="254"/>
      <c r="K42" s="276" t="s">
        <v>61</v>
      </c>
      <c r="L42" s="277"/>
      <c r="M42" s="152"/>
      <c r="N42" s="76"/>
      <c r="O42" s="207"/>
      <c r="P42" s="78"/>
      <c r="Q42" s="224"/>
      <c r="R42" s="225"/>
      <c r="S42" s="225"/>
      <c r="T42" s="225"/>
      <c r="U42" s="225"/>
      <c r="V42" s="225"/>
      <c r="W42" s="225"/>
      <c r="X42" s="225"/>
      <c r="Y42" s="225"/>
      <c r="Z42" s="225"/>
      <c r="AA42" s="225"/>
      <c r="AB42" s="226"/>
      <c r="AC42" s="178"/>
      <c r="AD42" s="152"/>
      <c r="AE42" s="76"/>
      <c r="AF42" s="77"/>
      <c r="AG42" s="223"/>
      <c r="AH42" s="224"/>
      <c r="AI42" s="225"/>
      <c r="AJ42" s="225"/>
      <c r="AK42" s="225"/>
      <c r="AL42" s="225"/>
      <c r="AM42" s="225"/>
      <c r="AN42" s="225"/>
      <c r="AO42" s="225"/>
      <c r="AP42" s="225"/>
      <c r="AQ42" s="225"/>
      <c r="AR42" s="225"/>
      <c r="AS42" s="226"/>
      <c r="AT42" s="78"/>
      <c r="AU42" s="66"/>
      <c r="AV42" s="66">
        <f t="shared" si="4"/>
        <v>0</v>
      </c>
      <c r="AW42" s="66"/>
      <c r="AX42" s="67"/>
      <c r="AY42" s="68"/>
    </row>
    <row r="43" spans="1:51" s="100" customFormat="1" x14ac:dyDescent="0.3">
      <c r="A43" s="91"/>
      <c r="B43" s="92"/>
      <c r="C43" s="93"/>
      <c r="D43" s="94"/>
      <c r="E43" s="93"/>
      <c r="F43" s="94"/>
      <c r="G43" s="95"/>
      <c r="H43" s="96"/>
      <c r="I43" s="50"/>
      <c r="J43" s="238">
        <v>55280</v>
      </c>
      <c r="K43" s="141" t="s">
        <v>92</v>
      </c>
      <c r="L43" s="139"/>
      <c r="M43" s="153">
        <f>6000/48</f>
        <v>125</v>
      </c>
      <c r="N43" s="64">
        <v>0.4</v>
      </c>
      <c r="O43" s="65">
        <v>4</v>
      </c>
      <c r="P43" s="212">
        <f>M43*N43*O43</f>
        <v>200</v>
      </c>
      <c r="Q43" s="213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5">
        <f>P43</f>
        <v>200</v>
      </c>
      <c r="AC43" s="180"/>
      <c r="AD43" s="153">
        <v>125</v>
      </c>
      <c r="AE43" s="64">
        <v>0.4</v>
      </c>
      <c r="AF43" s="65">
        <v>2</v>
      </c>
      <c r="AG43" s="212">
        <f>AD43*AE43*AF43</f>
        <v>100</v>
      </c>
      <c r="AH43" s="213">
        <f t="shared" ref="AH43:AI43" si="34">$AG43/2</f>
        <v>50</v>
      </c>
      <c r="AI43" s="214">
        <f t="shared" si="34"/>
        <v>50</v>
      </c>
      <c r="AJ43" s="214"/>
      <c r="AK43" s="214"/>
      <c r="AL43" s="214"/>
      <c r="AM43" s="214"/>
      <c r="AN43" s="214"/>
      <c r="AO43" s="214"/>
      <c r="AP43" s="214"/>
      <c r="AQ43" s="214"/>
      <c r="AR43" s="214"/>
      <c r="AS43" s="215"/>
      <c r="AT43" s="140">
        <f t="shared" si="8"/>
        <v>300</v>
      </c>
      <c r="AU43" s="66"/>
      <c r="AV43" s="66">
        <f t="shared" si="4"/>
        <v>0</v>
      </c>
      <c r="AW43" s="66"/>
      <c r="AX43" s="67"/>
      <c r="AY43" s="68"/>
    </row>
    <row r="44" spans="1:51" s="74" customFormat="1" ht="13.8" thickBot="1" x14ac:dyDescent="0.35">
      <c r="A44" s="69"/>
      <c r="B44" s="56"/>
      <c r="C44" s="57"/>
      <c r="D44" s="59"/>
      <c r="E44" s="57"/>
      <c r="F44" s="59"/>
      <c r="G44" s="60"/>
      <c r="H44" s="61"/>
      <c r="I44" s="70"/>
      <c r="J44" s="253"/>
      <c r="K44" s="270" t="s">
        <v>45</v>
      </c>
      <c r="L44" s="271"/>
      <c r="M44" s="151"/>
      <c r="N44" s="71"/>
      <c r="O44" s="206"/>
      <c r="P44" s="73">
        <f>SUM(P43)</f>
        <v>200</v>
      </c>
      <c r="Q44" s="22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8">
        <f>SUM(AB43)</f>
        <v>200</v>
      </c>
      <c r="AC44" s="179"/>
      <c r="AD44" s="151"/>
      <c r="AE44" s="71"/>
      <c r="AF44" s="72"/>
      <c r="AG44" s="216">
        <f>SUM(AG43)</f>
        <v>100</v>
      </c>
      <c r="AH44" s="227">
        <f t="shared" ref="AH44:AJ44" si="35">SUM(AH43)</f>
        <v>50</v>
      </c>
      <c r="AI44" s="217">
        <f t="shared" si="35"/>
        <v>50</v>
      </c>
      <c r="AJ44" s="217">
        <f t="shared" si="35"/>
        <v>0</v>
      </c>
      <c r="AK44" s="217"/>
      <c r="AL44" s="217"/>
      <c r="AM44" s="217"/>
      <c r="AN44" s="217"/>
      <c r="AO44" s="217"/>
      <c r="AP44" s="217"/>
      <c r="AQ44" s="217"/>
      <c r="AR44" s="217"/>
      <c r="AS44" s="218"/>
      <c r="AT44" s="73">
        <f t="shared" si="8"/>
        <v>300</v>
      </c>
      <c r="AU44" s="66"/>
      <c r="AV44" s="66">
        <f t="shared" si="4"/>
        <v>0</v>
      </c>
      <c r="AW44" s="66"/>
      <c r="AX44" s="67"/>
      <c r="AY44" s="68"/>
    </row>
    <row r="45" spans="1:51" s="100" customFormat="1" x14ac:dyDescent="0.3">
      <c r="A45" s="91"/>
      <c r="B45" s="92"/>
      <c r="C45" s="93"/>
      <c r="D45" s="94"/>
      <c r="E45" s="93"/>
      <c r="F45" s="94"/>
      <c r="G45" s="95"/>
      <c r="H45" s="96"/>
      <c r="I45" s="50"/>
      <c r="J45" s="254"/>
      <c r="K45" s="276" t="s">
        <v>82</v>
      </c>
      <c r="L45" s="277"/>
      <c r="M45" s="154"/>
      <c r="N45" s="76"/>
      <c r="O45" s="208"/>
      <c r="P45" s="78"/>
      <c r="Q45" s="229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1"/>
      <c r="AC45" s="180"/>
      <c r="AD45" s="154"/>
      <c r="AE45" s="97"/>
      <c r="AF45" s="98"/>
      <c r="AG45" s="228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0"/>
      <c r="AS45" s="231"/>
      <c r="AT45" s="99"/>
      <c r="AU45" s="66"/>
      <c r="AV45" s="66">
        <f t="shared" si="4"/>
        <v>0</v>
      </c>
      <c r="AW45" s="66"/>
      <c r="AX45" s="67"/>
      <c r="AY45" s="68"/>
    </row>
    <row r="46" spans="1:51" s="100" customFormat="1" x14ac:dyDescent="0.3">
      <c r="A46" s="91"/>
      <c r="B46" s="92"/>
      <c r="C46" s="93"/>
      <c r="D46" s="94"/>
      <c r="E46" s="93"/>
      <c r="F46" s="94"/>
      <c r="G46" s="95"/>
      <c r="H46" s="96"/>
      <c r="I46" s="50"/>
      <c r="J46" s="63">
        <v>55280</v>
      </c>
      <c r="K46" s="141" t="s">
        <v>89</v>
      </c>
      <c r="L46" s="139"/>
      <c r="M46" s="155">
        <v>104.16</v>
      </c>
      <c r="N46" s="64">
        <v>1</v>
      </c>
      <c r="O46" s="209">
        <v>100</v>
      </c>
      <c r="P46" s="212">
        <f>M46*N46*O46</f>
        <v>10416</v>
      </c>
      <c r="Q46" s="213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5">
        <f>P46</f>
        <v>10416</v>
      </c>
      <c r="AC46" s="180"/>
      <c r="AD46" s="153"/>
      <c r="AE46" s="64"/>
      <c r="AF46" s="65"/>
      <c r="AG46" s="212"/>
      <c r="AH46" s="213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5"/>
      <c r="AT46" s="143">
        <f t="shared" si="8"/>
        <v>10416</v>
      </c>
      <c r="AU46" s="66"/>
      <c r="AV46" s="66">
        <f t="shared" si="4"/>
        <v>0</v>
      </c>
      <c r="AW46" s="66"/>
      <c r="AX46" s="67"/>
      <c r="AY46" s="68"/>
    </row>
    <row r="47" spans="1:51" s="100" customFormat="1" x14ac:dyDescent="0.3">
      <c r="A47" s="91"/>
      <c r="B47" s="92"/>
      <c r="C47" s="93"/>
      <c r="D47" s="94"/>
      <c r="E47" s="93"/>
      <c r="F47" s="94"/>
      <c r="G47" s="95"/>
      <c r="H47" s="96"/>
      <c r="I47" s="50"/>
      <c r="J47" s="63">
        <v>55280</v>
      </c>
      <c r="K47" s="141" t="s">
        <v>88</v>
      </c>
      <c r="L47" s="139"/>
      <c r="M47" s="155">
        <f>1500/48</f>
        <v>31.25</v>
      </c>
      <c r="N47" s="64">
        <v>1</v>
      </c>
      <c r="O47" s="209">
        <v>100</v>
      </c>
      <c r="P47" s="212">
        <f>M47*N47*O47</f>
        <v>3125</v>
      </c>
      <c r="Q47" s="213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5">
        <f>P47</f>
        <v>3125</v>
      </c>
      <c r="AC47" s="180"/>
      <c r="AD47" s="153"/>
      <c r="AE47" s="64"/>
      <c r="AF47" s="81"/>
      <c r="AG47" s="212"/>
      <c r="AH47" s="213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5"/>
      <c r="AT47" s="143">
        <f t="shared" si="8"/>
        <v>3125</v>
      </c>
      <c r="AU47" s="66"/>
      <c r="AV47" s="66">
        <f t="shared" si="4"/>
        <v>0</v>
      </c>
      <c r="AW47" s="66"/>
      <c r="AX47" s="67"/>
      <c r="AY47" s="68"/>
    </row>
    <row r="48" spans="1:51" s="100" customFormat="1" x14ac:dyDescent="0.3">
      <c r="A48" s="91"/>
      <c r="B48" s="92"/>
      <c r="C48" s="93"/>
      <c r="D48" s="94"/>
      <c r="E48" s="93"/>
      <c r="F48" s="94"/>
      <c r="G48" s="95"/>
      <c r="H48" s="96"/>
      <c r="I48" s="50"/>
      <c r="J48" s="63">
        <v>55280</v>
      </c>
      <c r="K48" s="141" t="s">
        <v>59</v>
      </c>
      <c r="L48" s="139"/>
      <c r="M48" s="156">
        <f>100/48</f>
        <v>2.0833333333333335</v>
      </c>
      <c r="N48" s="64">
        <v>1</v>
      </c>
      <c r="O48" s="209">
        <v>100</v>
      </c>
      <c r="P48" s="212">
        <f>M48*N48*O48</f>
        <v>208.33333333333334</v>
      </c>
      <c r="Q48" s="213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5">
        <f>P48</f>
        <v>208.33333333333334</v>
      </c>
      <c r="AC48" s="180"/>
      <c r="AD48" s="153"/>
      <c r="AE48" s="64"/>
      <c r="AF48" s="81"/>
      <c r="AG48" s="212"/>
      <c r="AH48" s="213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5"/>
      <c r="AT48" s="143">
        <f t="shared" si="8"/>
        <v>208.33333333333334</v>
      </c>
      <c r="AU48" s="66"/>
      <c r="AV48" s="66">
        <f t="shared" si="4"/>
        <v>0</v>
      </c>
      <c r="AW48" s="66"/>
      <c r="AX48" s="67"/>
      <c r="AY48" s="68"/>
    </row>
    <row r="49" spans="1:51" s="100" customFormat="1" x14ac:dyDescent="0.3">
      <c r="A49" s="91"/>
      <c r="B49" s="92"/>
      <c r="C49" s="93"/>
      <c r="D49" s="94"/>
      <c r="E49" s="93"/>
      <c r="F49" s="94"/>
      <c r="G49" s="95"/>
      <c r="H49" s="96"/>
      <c r="I49" s="50"/>
      <c r="J49" s="63">
        <v>55280</v>
      </c>
      <c r="K49" s="141" t="s">
        <v>58</v>
      </c>
      <c r="L49" s="139"/>
      <c r="M49" s="155">
        <f>20000/48</f>
        <v>416.66666666666669</v>
      </c>
      <c r="N49" s="64">
        <v>0.4</v>
      </c>
      <c r="O49" s="209">
        <v>1</v>
      </c>
      <c r="P49" s="212">
        <f>M49*N49*O49</f>
        <v>166.66666666666669</v>
      </c>
      <c r="Q49" s="213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5">
        <f>P49</f>
        <v>166.66666666666669</v>
      </c>
      <c r="AC49" s="180"/>
      <c r="AD49" s="153"/>
      <c r="AE49" s="64"/>
      <c r="AF49" s="81"/>
      <c r="AG49" s="212"/>
      <c r="AH49" s="213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5"/>
      <c r="AT49" s="143">
        <f t="shared" si="8"/>
        <v>166.66666666666669</v>
      </c>
      <c r="AU49" s="66"/>
      <c r="AV49" s="66">
        <f t="shared" si="4"/>
        <v>0</v>
      </c>
      <c r="AW49" s="66"/>
      <c r="AX49" s="67"/>
      <c r="AY49" s="68"/>
    </row>
    <row r="50" spans="1:51" s="100" customFormat="1" x14ac:dyDescent="0.3">
      <c r="A50" s="91"/>
      <c r="B50" s="92"/>
      <c r="C50" s="93"/>
      <c r="D50" s="94"/>
      <c r="E50" s="93"/>
      <c r="F50" s="94"/>
      <c r="G50" s="95"/>
      <c r="H50" s="96"/>
      <c r="I50" s="50"/>
      <c r="J50" s="63">
        <v>55280</v>
      </c>
      <c r="K50" s="141" t="s">
        <v>60</v>
      </c>
      <c r="L50" s="139"/>
      <c r="M50" s="155">
        <f>300/48</f>
        <v>6.25</v>
      </c>
      <c r="N50" s="64">
        <v>1</v>
      </c>
      <c r="O50" s="209">
        <v>30</v>
      </c>
      <c r="P50" s="212">
        <f>M50*N50*O50</f>
        <v>187.5</v>
      </c>
      <c r="Q50" s="213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5">
        <f>P50</f>
        <v>187.5</v>
      </c>
      <c r="AC50" s="180"/>
      <c r="AD50" s="153"/>
      <c r="AE50" s="64"/>
      <c r="AF50" s="81"/>
      <c r="AG50" s="212"/>
      <c r="AH50" s="213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5"/>
      <c r="AT50" s="143">
        <f t="shared" si="8"/>
        <v>187.5</v>
      </c>
      <c r="AU50" s="66"/>
      <c r="AV50" s="66">
        <f t="shared" si="4"/>
        <v>0</v>
      </c>
      <c r="AW50" s="66"/>
      <c r="AX50" s="67"/>
      <c r="AY50" s="68"/>
    </row>
    <row r="51" spans="1:51" s="74" customFormat="1" ht="13.8" thickBot="1" x14ac:dyDescent="0.35">
      <c r="A51" s="69"/>
      <c r="B51" s="56"/>
      <c r="C51" s="57"/>
      <c r="D51" s="59"/>
      <c r="E51" s="57"/>
      <c r="F51" s="59"/>
      <c r="G51" s="60"/>
      <c r="H51" s="61"/>
      <c r="I51" s="70"/>
      <c r="J51" s="253"/>
      <c r="K51" s="270" t="s">
        <v>83</v>
      </c>
      <c r="L51" s="271"/>
      <c r="M51" s="151"/>
      <c r="N51" s="71"/>
      <c r="O51" s="206"/>
      <c r="P51" s="73">
        <f>SUM(P46:P50)</f>
        <v>14103.5</v>
      </c>
      <c r="Q51" s="227"/>
      <c r="R51" s="217"/>
      <c r="S51" s="217"/>
      <c r="T51" s="217"/>
      <c r="U51" s="217"/>
      <c r="V51" s="217"/>
      <c r="W51" s="217"/>
      <c r="X51" s="217"/>
      <c r="Y51" s="217"/>
      <c r="Z51" s="217"/>
      <c r="AA51" s="217"/>
      <c r="AB51" s="218">
        <f>SUM(AB46:AB50)</f>
        <v>14103.5</v>
      </c>
      <c r="AC51" s="179"/>
      <c r="AD51" s="151"/>
      <c r="AE51" s="71"/>
      <c r="AF51" s="72"/>
      <c r="AG51" s="216"/>
      <c r="AH51" s="227"/>
      <c r="AI51" s="217"/>
      <c r="AJ51" s="217"/>
      <c r="AK51" s="217"/>
      <c r="AL51" s="217"/>
      <c r="AM51" s="217"/>
      <c r="AN51" s="217"/>
      <c r="AO51" s="217"/>
      <c r="AP51" s="217"/>
      <c r="AQ51" s="217"/>
      <c r="AR51" s="217"/>
      <c r="AS51" s="218"/>
      <c r="AT51" s="73">
        <f t="shared" si="8"/>
        <v>14103.5</v>
      </c>
      <c r="AU51" s="66"/>
      <c r="AV51" s="66">
        <f t="shared" si="4"/>
        <v>0</v>
      </c>
      <c r="AW51" s="66"/>
      <c r="AX51" s="67"/>
      <c r="AY51" s="68"/>
    </row>
    <row r="52" spans="1:51" x14ac:dyDescent="0.3">
      <c r="A52" s="75"/>
      <c r="B52" s="56"/>
      <c r="C52" s="57"/>
      <c r="D52" s="59"/>
      <c r="E52" s="57"/>
      <c r="F52" s="59"/>
      <c r="G52" s="60"/>
      <c r="H52" s="61"/>
      <c r="I52" s="50"/>
      <c r="J52" s="254"/>
      <c r="K52" s="276" t="s">
        <v>46</v>
      </c>
      <c r="L52" s="277"/>
      <c r="M52" s="152"/>
      <c r="N52" s="76"/>
      <c r="O52" s="207"/>
      <c r="P52" s="78"/>
      <c r="Q52" s="224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6"/>
      <c r="AC52" s="178"/>
      <c r="AD52" s="152"/>
      <c r="AE52" s="76"/>
      <c r="AF52" s="77"/>
      <c r="AG52" s="223"/>
      <c r="AH52" s="224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6"/>
      <c r="AT52" s="78"/>
      <c r="AU52" s="66"/>
      <c r="AV52" s="66">
        <f t="shared" si="4"/>
        <v>0</v>
      </c>
      <c r="AW52" s="66"/>
      <c r="AX52" s="67"/>
      <c r="AY52" s="68"/>
    </row>
    <row r="53" spans="1:51" s="100" customFormat="1" x14ac:dyDescent="0.3">
      <c r="A53" s="91"/>
      <c r="B53" s="92"/>
      <c r="C53" s="93"/>
      <c r="D53" s="94"/>
      <c r="E53" s="93"/>
      <c r="F53" s="94"/>
      <c r="G53" s="95"/>
      <c r="H53" s="96"/>
      <c r="I53" s="50"/>
      <c r="J53" s="238">
        <v>57130</v>
      </c>
      <c r="K53" s="141" t="s">
        <v>86</v>
      </c>
      <c r="L53" s="139"/>
      <c r="M53" s="153">
        <f>80000/48</f>
        <v>1666.6666666666667</v>
      </c>
      <c r="N53" s="64">
        <v>0.8</v>
      </c>
      <c r="O53" s="65">
        <v>1</v>
      </c>
      <c r="P53" s="212">
        <f>M53*N53*O53</f>
        <v>1333.3333333333335</v>
      </c>
      <c r="Q53" s="213"/>
      <c r="R53" s="214"/>
      <c r="S53" s="214"/>
      <c r="T53" s="214"/>
      <c r="U53" s="214"/>
      <c r="V53" s="214"/>
      <c r="W53" s="214"/>
      <c r="X53" s="214"/>
      <c r="Y53" s="214">
        <f>P53</f>
        <v>1333.3333333333335</v>
      </c>
      <c r="Z53" s="214"/>
      <c r="AA53" s="214"/>
      <c r="AB53" s="215"/>
      <c r="AC53" s="180"/>
      <c r="AD53" s="153"/>
      <c r="AE53" s="64"/>
      <c r="AF53" s="65"/>
      <c r="AG53" s="212"/>
      <c r="AH53" s="213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5"/>
      <c r="AT53" s="143">
        <f>P53+AG53</f>
        <v>1333.3333333333335</v>
      </c>
      <c r="AU53" s="66"/>
      <c r="AV53" s="66">
        <f t="shared" si="4"/>
        <v>0</v>
      </c>
      <c r="AW53" s="66"/>
      <c r="AX53" s="67"/>
      <c r="AY53" s="68"/>
    </row>
    <row r="54" spans="1:51" s="74" customFormat="1" ht="13.8" thickBot="1" x14ac:dyDescent="0.35">
      <c r="A54" s="69"/>
      <c r="B54" s="56"/>
      <c r="C54" s="57"/>
      <c r="D54" s="59"/>
      <c r="E54" s="57"/>
      <c r="F54" s="59"/>
      <c r="G54" s="60"/>
      <c r="H54" s="61"/>
      <c r="I54" s="70"/>
      <c r="J54" s="253"/>
      <c r="K54" s="270" t="s">
        <v>47</v>
      </c>
      <c r="L54" s="271"/>
      <c r="M54" s="151"/>
      <c r="N54" s="71"/>
      <c r="O54" s="206"/>
      <c r="P54" s="73">
        <f>SUM(P53)</f>
        <v>1333.3333333333335</v>
      </c>
      <c r="Q54" s="227"/>
      <c r="R54" s="217"/>
      <c r="S54" s="217"/>
      <c r="T54" s="217"/>
      <c r="U54" s="217"/>
      <c r="V54" s="217"/>
      <c r="W54" s="217"/>
      <c r="X54" s="217"/>
      <c r="Y54" s="217">
        <f>SUM(Y53)</f>
        <v>1333.3333333333335</v>
      </c>
      <c r="Z54" s="217"/>
      <c r="AA54" s="217"/>
      <c r="AB54" s="218"/>
      <c r="AC54" s="179"/>
      <c r="AD54" s="151"/>
      <c r="AE54" s="71"/>
      <c r="AF54" s="72"/>
      <c r="AG54" s="216"/>
      <c r="AH54" s="227"/>
      <c r="AI54" s="217"/>
      <c r="AJ54" s="217"/>
      <c r="AK54" s="217"/>
      <c r="AL54" s="217"/>
      <c r="AM54" s="217"/>
      <c r="AN54" s="217"/>
      <c r="AO54" s="217"/>
      <c r="AP54" s="217"/>
      <c r="AQ54" s="217"/>
      <c r="AR54" s="217"/>
      <c r="AS54" s="218"/>
      <c r="AT54" s="73">
        <f t="shared" si="8"/>
        <v>1333.3333333333335</v>
      </c>
      <c r="AU54" s="66"/>
      <c r="AV54" s="66">
        <f t="shared" si="4"/>
        <v>0</v>
      </c>
      <c r="AW54" s="66"/>
      <c r="AX54" s="67"/>
      <c r="AY54" s="68"/>
    </row>
    <row r="55" spans="1:51" x14ac:dyDescent="0.3">
      <c r="A55" s="75"/>
      <c r="B55" s="56"/>
      <c r="C55" s="57"/>
      <c r="D55" s="59"/>
      <c r="E55" s="57"/>
      <c r="F55" s="59"/>
      <c r="G55" s="60"/>
      <c r="H55" s="61"/>
      <c r="I55" s="50"/>
      <c r="J55" s="254"/>
      <c r="K55" s="276" t="s">
        <v>48</v>
      </c>
      <c r="L55" s="277"/>
      <c r="M55" s="152"/>
      <c r="N55" s="76"/>
      <c r="O55" s="207"/>
      <c r="P55" s="78"/>
      <c r="Q55" s="224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6"/>
      <c r="AC55" s="178"/>
      <c r="AD55" s="152"/>
      <c r="AE55" s="76"/>
      <c r="AF55" s="77"/>
      <c r="AG55" s="223"/>
      <c r="AH55" s="224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6"/>
      <c r="AT55" s="78"/>
      <c r="AU55" s="66"/>
      <c r="AV55" s="66">
        <f t="shared" si="4"/>
        <v>0</v>
      </c>
      <c r="AW55" s="66"/>
      <c r="AX55" s="67"/>
      <c r="AY55" s="68"/>
    </row>
    <row r="56" spans="1:51" s="100" customFormat="1" x14ac:dyDescent="0.3">
      <c r="A56" s="91"/>
      <c r="B56" s="92"/>
      <c r="C56" s="93"/>
      <c r="D56" s="94"/>
      <c r="E56" s="93"/>
      <c r="F56" s="94"/>
      <c r="G56" s="95"/>
      <c r="H56" s="96"/>
      <c r="I56" s="50"/>
      <c r="J56" s="238">
        <v>58200</v>
      </c>
      <c r="K56" s="141" t="s">
        <v>87</v>
      </c>
      <c r="L56" s="139"/>
      <c r="M56" s="153">
        <f>5000/48</f>
        <v>104.16666666666667</v>
      </c>
      <c r="N56" s="64">
        <v>1</v>
      </c>
      <c r="O56" s="65">
        <v>4</v>
      </c>
      <c r="P56" s="212">
        <f>M56*N56*O56</f>
        <v>416.66666666666669</v>
      </c>
      <c r="Q56" s="213"/>
      <c r="R56" s="214"/>
      <c r="S56" s="214"/>
      <c r="T56" s="214"/>
      <c r="U56" s="214"/>
      <c r="V56" s="214"/>
      <c r="W56" s="214"/>
      <c r="X56" s="214"/>
      <c r="Y56" s="214">
        <f>P56/4</f>
        <v>104.16666666666667</v>
      </c>
      <c r="Z56" s="214">
        <f>P56/4</f>
        <v>104.16666666666667</v>
      </c>
      <c r="AA56" s="214">
        <f>P56/4</f>
        <v>104.16666666666667</v>
      </c>
      <c r="AB56" s="215">
        <f>P56/4</f>
        <v>104.16666666666667</v>
      </c>
      <c r="AC56" s="180"/>
      <c r="AD56" s="153">
        <f>5000/48</f>
        <v>104.16666666666667</v>
      </c>
      <c r="AE56" s="64">
        <v>1</v>
      </c>
      <c r="AF56" s="65">
        <v>2</v>
      </c>
      <c r="AG56" s="212">
        <f>AD56*AE56*AF56</f>
        <v>208.33333333333334</v>
      </c>
      <c r="AH56" s="213">
        <f t="shared" ref="AH56:AI56" si="36">$AG56/2</f>
        <v>104.16666666666667</v>
      </c>
      <c r="AI56" s="214">
        <f t="shared" si="36"/>
        <v>104.16666666666667</v>
      </c>
      <c r="AJ56" s="214"/>
      <c r="AK56" s="214"/>
      <c r="AL56" s="214"/>
      <c r="AM56" s="214"/>
      <c r="AN56" s="214"/>
      <c r="AO56" s="214"/>
      <c r="AP56" s="214"/>
      <c r="AQ56" s="214"/>
      <c r="AR56" s="214"/>
      <c r="AS56" s="215"/>
      <c r="AT56" s="143">
        <f>P56+AG56</f>
        <v>625</v>
      </c>
      <c r="AU56" s="66"/>
      <c r="AV56" s="66">
        <f t="shared" si="4"/>
        <v>0</v>
      </c>
      <c r="AW56" s="66"/>
      <c r="AX56" s="67"/>
      <c r="AY56" s="68"/>
    </row>
    <row r="57" spans="1:51" s="74" customFormat="1" ht="13.8" thickBot="1" x14ac:dyDescent="0.35">
      <c r="A57" s="69"/>
      <c r="B57" s="56"/>
      <c r="C57" s="57"/>
      <c r="D57" s="59"/>
      <c r="E57" s="57"/>
      <c r="F57" s="59"/>
      <c r="G57" s="60"/>
      <c r="H57" s="61"/>
      <c r="I57" s="70"/>
      <c r="J57" s="253"/>
      <c r="K57" s="270" t="s">
        <v>49</v>
      </c>
      <c r="L57" s="271"/>
      <c r="M57" s="151"/>
      <c r="N57" s="71"/>
      <c r="O57" s="206"/>
      <c r="P57" s="73">
        <f>SUM(P56)</f>
        <v>416.66666666666669</v>
      </c>
      <c r="Q57" s="227"/>
      <c r="R57" s="217"/>
      <c r="S57" s="217"/>
      <c r="T57" s="217"/>
      <c r="U57" s="217"/>
      <c r="V57" s="217"/>
      <c r="W57" s="217"/>
      <c r="X57" s="217"/>
      <c r="Y57" s="217">
        <f>SUM(Y56)</f>
        <v>104.16666666666667</v>
      </c>
      <c r="Z57" s="217">
        <f t="shared" ref="Z57:AB57" si="37">SUM(Z56)</f>
        <v>104.16666666666667</v>
      </c>
      <c r="AA57" s="217">
        <f t="shared" si="37"/>
        <v>104.16666666666667</v>
      </c>
      <c r="AB57" s="218">
        <f t="shared" si="37"/>
        <v>104.16666666666667</v>
      </c>
      <c r="AC57" s="179"/>
      <c r="AD57" s="151"/>
      <c r="AE57" s="71"/>
      <c r="AF57" s="72"/>
      <c r="AG57" s="216">
        <f>SUM(AG56)</f>
        <v>208.33333333333334</v>
      </c>
      <c r="AH57" s="227">
        <f t="shared" ref="AH57:AJ57" si="38">SUM(AH56)</f>
        <v>104.16666666666667</v>
      </c>
      <c r="AI57" s="217">
        <f t="shared" si="38"/>
        <v>104.16666666666667</v>
      </c>
      <c r="AJ57" s="217">
        <f t="shared" si="38"/>
        <v>0</v>
      </c>
      <c r="AK57" s="217"/>
      <c r="AL57" s="217"/>
      <c r="AM57" s="217"/>
      <c r="AN57" s="217"/>
      <c r="AO57" s="217"/>
      <c r="AP57" s="217"/>
      <c r="AQ57" s="217"/>
      <c r="AR57" s="217"/>
      <c r="AS57" s="218"/>
      <c r="AT57" s="73">
        <f t="shared" si="8"/>
        <v>625</v>
      </c>
      <c r="AU57" s="66"/>
      <c r="AV57" s="66">
        <f t="shared" si="4"/>
        <v>0</v>
      </c>
      <c r="AW57" s="66"/>
      <c r="AX57" s="67"/>
      <c r="AY57" s="68"/>
    </row>
    <row r="58" spans="1:51" x14ac:dyDescent="0.3">
      <c r="A58" s="75"/>
      <c r="B58" s="56"/>
      <c r="C58" s="57"/>
      <c r="D58" s="59"/>
      <c r="E58" s="57"/>
      <c r="F58" s="59"/>
      <c r="G58" s="60"/>
      <c r="H58" s="61"/>
      <c r="I58" s="50"/>
      <c r="J58" s="256"/>
      <c r="K58" s="276" t="s">
        <v>50</v>
      </c>
      <c r="L58" s="277"/>
      <c r="M58" s="152"/>
      <c r="N58" s="76"/>
      <c r="O58" s="208"/>
      <c r="P58" s="78"/>
      <c r="Q58" s="224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6"/>
      <c r="AC58" s="178"/>
      <c r="AD58" s="152"/>
      <c r="AE58" s="76"/>
      <c r="AF58" s="77"/>
      <c r="AG58" s="223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6"/>
      <c r="AT58" s="78"/>
      <c r="AU58" s="66"/>
      <c r="AV58" s="66">
        <f t="shared" si="4"/>
        <v>0</v>
      </c>
      <c r="AW58" s="66"/>
      <c r="AX58" s="67"/>
      <c r="AY58" s="68"/>
    </row>
    <row r="59" spans="1:51" x14ac:dyDescent="0.3">
      <c r="A59" s="75"/>
      <c r="B59" s="56"/>
      <c r="C59" s="57"/>
      <c r="D59" s="59"/>
      <c r="E59" s="57"/>
      <c r="F59" s="59"/>
      <c r="G59" s="60"/>
      <c r="H59" s="61"/>
      <c r="I59" s="101"/>
      <c r="J59" s="63">
        <v>59000</v>
      </c>
      <c r="K59" s="247" t="s">
        <v>90</v>
      </c>
      <c r="L59" s="248"/>
      <c r="M59" s="153">
        <v>0</v>
      </c>
      <c r="N59" s="64">
        <v>1</v>
      </c>
      <c r="O59" s="81"/>
      <c r="P59" s="212">
        <f t="shared" ref="P59" si="39">M59*N59*O59</f>
        <v>0</v>
      </c>
      <c r="Q59" s="213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5"/>
      <c r="AC59" s="178"/>
      <c r="AD59" s="153"/>
      <c r="AE59" s="64"/>
      <c r="AF59" s="81"/>
      <c r="AG59" s="212"/>
      <c r="AH59" s="213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5"/>
      <c r="AT59" s="127">
        <f>P59+AG59</f>
        <v>0</v>
      </c>
      <c r="AU59" s="66"/>
      <c r="AV59" s="66">
        <f t="shared" si="4"/>
        <v>0</v>
      </c>
      <c r="AW59" s="66"/>
      <c r="AX59" s="129"/>
      <c r="AY59" s="68"/>
    </row>
    <row r="60" spans="1:51" s="74" customFormat="1" ht="13.8" thickBot="1" x14ac:dyDescent="0.35">
      <c r="A60" s="69"/>
      <c r="B60" s="56"/>
      <c r="C60" s="57"/>
      <c r="D60" s="59"/>
      <c r="E60" s="57"/>
      <c r="F60" s="59"/>
      <c r="G60" s="60"/>
      <c r="H60" s="61"/>
      <c r="I60" s="70"/>
      <c r="J60" s="253"/>
      <c r="K60" s="270" t="s">
        <v>51</v>
      </c>
      <c r="L60" s="271"/>
      <c r="M60" s="151"/>
      <c r="N60" s="71"/>
      <c r="O60" s="206"/>
      <c r="P60" s="73">
        <f>SUM(P59)</f>
        <v>0</v>
      </c>
      <c r="Q60" s="227">
        <f t="shared" ref="Q60:AB60" si="40">SUM(Q59)</f>
        <v>0</v>
      </c>
      <c r="R60" s="217">
        <f t="shared" si="40"/>
        <v>0</v>
      </c>
      <c r="S60" s="217">
        <f t="shared" si="40"/>
        <v>0</v>
      </c>
      <c r="T60" s="217">
        <f t="shared" si="40"/>
        <v>0</v>
      </c>
      <c r="U60" s="217">
        <f t="shared" si="40"/>
        <v>0</v>
      </c>
      <c r="V60" s="217">
        <f t="shared" si="40"/>
        <v>0</v>
      </c>
      <c r="W60" s="217">
        <f t="shared" si="40"/>
        <v>0</v>
      </c>
      <c r="X60" s="217">
        <f t="shared" si="40"/>
        <v>0</v>
      </c>
      <c r="Y60" s="217">
        <f t="shared" si="40"/>
        <v>0</v>
      </c>
      <c r="Z60" s="217">
        <f t="shared" si="40"/>
        <v>0</v>
      </c>
      <c r="AA60" s="217">
        <f t="shared" si="40"/>
        <v>0</v>
      </c>
      <c r="AB60" s="218">
        <f t="shared" si="40"/>
        <v>0</v>
      </c>
      <c r="AC60" s="178"/>
      <c r="AD60" s="151"/>
      <c r="AE60" s="71"/>
      <c r="AF60" s="72"/>
      <c r="AG60" s="216">
        <f>SUM(AG59)</f>
        <v>0</v>
      </c>
      <c r="AH60" s="227">
        <f t="shared" ref="AH60:AS60" si="41">SUM(AH59)</f>
        <v>0</v>
      </c>
      <c r="AI60" s="217">
        <f t="shared" si="41"/>
        <v>0</v>
      </c>
      <c r="AJ60" s="217">
        <f t="shared" si="41"/>
        <v>0</v>
      </c>
      <c r="AK60" s="217">
        <f t="shared" si="41"/>
        <v>0</v>
      </c>
      <c r="AL60" s="217">
        <f t="shared" si="41"/>
        <v>0</v>
      </c>
      <c r="AM60" s="217">
        <f t="shared" si="41"/>
        <v>0</v>
      </c>
      <c r="AN60" s="217">
        <f t="shared" si="41"/>
        <v>0</v>
      </c>
      <c r="AO60" s="217">
        <f t="shared" si="41"/>
        <v>0</v>
      </c>
      <c r="AP60" s="217">
        <f t="shared" si="41"/>
        <v>0</v>
      </c>
      <c r="AQ60" s="217">
        <f t="shared" si="41"/>
        <v>0</v>
      </c>
      <c r="AR60" s="217">
        <f t="shared" si="41"/>
        <v>0</v>
      </c>
      <c r="AS60" s="218">
        <f t="shared" si="41"/>
        <v>0</v>
      </c>
      <c r="AT60" s="73">
        <f t="shared" si="8"/>
        <v>0</v>
      </c>
      <c r="AU60" s="66"/>
      <c r="AV60" s="66">
        <f t="shared" si="4"/>
        <v>0</v>
      </c>
      <c r="AW60" s="66"/>
      <c r="AX60" s="67"/>
      <c r="AY60" s="68"/>
    </row>
    <row r="61" spans="1:51" x14ac:dyDescent="0.3">
      <c r="A61" s="75"/>
      <c r="B61" s="56"/>
      <c r="C61" s="57"/>
      <c r="D61" s="59"/>
      <c r="E61" s="57"/>
      <c r="F61" s="59"/>
      <c r="G61" s="60"/>
      <c r="H61" s="61"/>
      <c r="I61" s="50"/>
      <c r="J61" s="256"/>
      <c r="K61" s="276" t="s">
        <v>52</v>
      </c>
      <c r="L61" s="277"/>
      <c r="M61" s="152"/>
      <c r="N61" s="76"/>
      <c r="O61" s="208"/>
      <c r="P61" s="78"/>
      <c r="Q61" s="224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6"/>
      <c r="AC61" s="178"/>
      <c r="AD61" s="152"/>
      <c r="AE61" s="76"/>
      <c r="AF61" s="77"/>
      <c r="AG61" s="223"/>
      <c r="AH61" s="224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6"/>
      <c r="AT61" s="78"/>
      <c r="AU61" s="66"/>
      <c r="AV61" s="66">
        <f t="shared" si="4"/>
        <v>0</v>
      </c>
      <c r="AW61" s="66"/>
      <c r="AX61" s="67"/>
      <c r="AY61" s="68"/>
    </row>
    <row r="62" spans="1:51" x14ac:dyDescent="0.3">
      <c r="A62" s="75"/>
      <c r="B62" s="56"/>
      <c r="C62" s="57"/>
      <c r="D62" s="59"/>
      <c r="E62" s="57"/>
      <c r="F62" s="59"/>
      <c r="G62" s="60"/>
      <c r="H62" s="61"/>
      <c r="I62" s="62"/>
      <c r="J62" s="63">
        <v>67300</v>
      </c>
      <c r="K62" s="249" t="s">
        <v>91</v>
      </c>
      <c r="L62" s="102"/>
      <c r="M62" s="153">
        <v>0</v>
      </c>
      <c r="N62" s="64">
        <v>1</v>
      </c>
      <c r="O62" s="65"/>
      <c r="P62" s="212">
        <f>M62*O62*N62</f>
        <v>0</v>
      </c>
      <c r="Q62" s="213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5"/>
      <c r="AC62" s="178"/>
      <c r="AD62" s="153"/>
      <c r="AE62" s="64"/>
      <c r="AF62" s="65"/>
      <c r="AG62" s="212"/>
      <c r="AH62" s="213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5"/>
      <c r="AT62" s="127">
        <f t="shared" si="8"/>
        <v>0</v>
      </c>
      <c r="AU62" s="66"/>
      <c r="AV62" s="66">
        <f t="shared" si="4"/>
        <v>0</v>
      </c>
      <c r="AW62" s="66"/>
      <c r="AX62" s="67"/>
      <c r="AY62" s="68"/>
    </row>
    <row r="63" spans="1:51" s="74" customFormat="1" ht="13.8" thickBot="1" x14ac:dyDescent="0.35">
      <c r="A63" s="69"/>
      <c r="B63" s="56"/>
      <c r="C63" s="57"/>
      <c r="D63" s="59"/>
      <c r="E63" s="57"/>
      <c r="F63" s="59"/>
      <c r="G63" s="60"/>
      <c r="H63" s="61"/>
      <c r="I63" s="70"/>
      <c r="J63" s="257"/>
      <c r="K63" s="272" t="s">
        <v>53</v>
      </c>
      <c r="L63" s="273"/>
      <c r="M63" s="151"/>
      <c r="N63" s="71"/>
      <c r="O63" s="206"/>
      <c r="P63" s="73">
        <f t="shared" ref="P63:AB63" si="42">SUM(P62:P62)</f>
        <v>0</v>
      </c>
      <c r="Q63" s="217">
        <f t="shared" si="42"/>
        <v>0</v>
      </c>
      <c r="R63" s="217">
        <f t="shared" si="42"/>
        <v>0</v>
      </c>
      <c r="S63" s="217">
        <f t="shared" si="42"/>
        <v>0</v>
      </c>
      <c r="T63" s="217">
        <f t="shared" si="42"/>
        <v>0</v>
      </c>
      <c r="U63" s="217">
        <f t="shared" si="42"/>
        <v>0</v>
      </c>
      <c r="V63" s="217">
        <f t="shared" si="42"/>
        <v>0</v>
      </c>
      <c r="W63" s="217">
        <f t="shared" si="42"/>
        <v>0</v>
      </c>
      <c r="X63" s="217">
        <f t="shared" si="42"/>
        <v>0</v>
      </c>
      <c r="Y63" s="217">
        <f t="shared" si="42"/>
        <v>0</v>
      </c>
      <c r="Z63" s="217">
        <f t="shared" si="42"/>
        <v>0</v>
      </c>
      <c r="AA63" s="217">
        <f t="shared" si="42"/>
        <v>0</v>
      </c>
      <c r="AB63" s="218">
        <f t="shared" si="42"/>
        <v>0</v>
      </c>
      <c r="AC63" s="181"/>
      <c r="AD63" s="151"/>
      <c r="AE63" s="71"/>
      <c r="AF63" s="72"/>
      <c r="AG63" s="216">
        <f t="shared" ref="AG63:AS63" si="43">SUM(AG62:AG62)</f>
        <v>0</v>
      </c>
      <c r="AH63" s="227">
        <f t="shared" si="43"/>
        <v>0</v>
      </c>
      <c r="AI63" s="217">
        <f t="shared" si="43"/>
        <v>0</v>
      </c>
      <c r="AJ63" s="217">
        <f t="shared" si="43"/>
        <v>0</v>
      </c>
      <c r="AK63" s="217">
        <f t="shared" si="43"/>
        <v>0</v>
      </c>
      <c r="AL63" s="217">
        <f t="shared" si="43"/>
        <v>0</v>
      </c>
      <c r="AM63" s="217">
        <f t="shared" si="43"/>
        <v>0</v>
      </c>
      <c r="AN63" s="217">
        <f t="shared" si="43"/>
        <v>0</v>
      </c>
      <c r="AO63" s="217">
        <f t="shared" si="43"/>
        <v>0</v>
      </c>
      <c r="AP63" s="217">
        <f t="shared" si="43"/>
        <v>0</v>
      </c>
      <c r="AQ63" s="217">
        <f t="shared" si="43"/>
        <v>0</v>
      </c>
      <c r="AR63" s="217">
        <f t="shared" si="43"/>
        <v>0</v>
      </c>
      <c r="AS63" s="218">
        <f t="shared" si="43"/>
        <v>0</v>
      </c>
      <c r="AT63" s="73">
        <f t="shared" si="8"/>
        <v>0</v>
      </c>
      <c r="AU63" s="66"/>
      <c r="AV63" s="66">
        <f t="shared" si="4"/>
        <v>0</v>
      </c>
      <c r="AW63" s="66"/>
      <c r="AX63" s="67"/>
      <c r="AY63" s="68"/>
    </row>
    <row r="64" spans="1:51" s="74" customFormat="1" ht="6.75" customHeight="1" thickBot="1" x14ac:dyDescent="0.35">
      <c r="A64" s="69"/>
      <c r="B64" s="56"/>
      <c r="C64" s="57"/>
      <c r="D64" s="59"/>
      <c r="E64" s="57"/>
      <c r="F64" s="59"/>
      <c r="G64" s="60"/>
      <c r="H64" s="61"/>
      <c r="I64" s="70"/>
      <c r="J64" s="258"/>
      <c r="K64" s="103"/>
      <c r="L64" s="103"/>
      <c r="M64" s="157"/>
      <c r="N64" s="104"/>
      <c r="O64" s="243"/>
      <c r="P64" s="232"/>
      <c r="Q64" s="237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5"/>
      <c r="AC64" s="181"/>
      <c r="AD64" s="157"/>
      <c r="AE64" s="104"/>
      <c r="AF64" s="105"/>
      <c r="AG64" s="232"/>
      <c r="AH64" s="233"/>
      <c r="AI64" s="234"/>
      <c r="AJ64" s="234"/>
      <c r="AK64" s="234"/>
      <c r="AL64" s="234"/>
      <c r="AM64" s="234"/>
      <c r="AN64" s="234"/>
      <c r="AO64" s="234"/>
      <c r="AP64" s="234"/>
      <c r="AQ64" s="234"/>
      <c r="AR64" s="234"/>
      <c r="AS64" s="235"/>
      <c r="AT64" s="128">
        <f t="shared" si="8"/>
        <v>0</v>
      </c>
      <c r="AU64" s="66"/>
      <c r="AV64" s="66">
        <f t="shared" si="4"/>
        <v>0</v>
      </c>
      <c r="AW64" s="66"/>
      <c r="AX64" s="67"/>
      <c r="AY64" s="68"/>
    </row>
    <row r="65" spans="1:51" s="74" customFormat="1" ht="13.8" thickBot="1" x14ac:dyDescent="0.35">
      <c r="A65" s="69"/>
      <c r="B65" s="56"/>
      <c r="C65" s="57"/>
      <c r="D65" s="59"/>
      <c r="E65" s="57"/>
      <c r="F65" s="59"/>
      <c r="G65" s="60"/>
      <c r="H65" s="61"/>
      <c r="I65" s="70"/>
      <c r="J65" s="259"/>
      <c r="K65" s="274" t="s">
        <v>54</v>
      </c>
      <c r="L65" s="275"/>
      <c r="M65" s="158"/>
      <c r="N65" s="106"/>
      <c r="O65" s="244"/>
      <c r="P65" s="108">
        <f>P20+P31+P41+P44+P51+P54+P57+P60+P63+P25</f>
        <v>77403.500000000015</v>
      </c>
      <c r="Q65" s="263">
        <f t="shared" ref="Q65:AA65" si="44">Q20+Q31+Q41+Q44+Q51+Q54+Q57+Q60+Q63+Q25</f>
        <v>0</v>
      </c>
      <c r="R65" s="264">
        <f t="shared" si="44"/>
        <v>0</v>
      </c>
      <c r="S65" s="264">
        <f t="shared" si="44"/>
        <v>0</v>
      </c>
      <c r="T65" s="264">
        <f t="shared" si="44"/>
        <v>0</v>
      </c>
      <c r="U65" s="264">
        <f t="shared" si="44"/>
        <v>0</v>
      </c>
      <c r="V65" s="264">
        <f t="shared" si="44"/>
        <v>0</v>
      </c>
      <c r="W65" s="264">
        <f t="shared" si="44"/>
        <v>0</v>
      </c>
      <c r="X65" s="264">
        <f t="shared" si="44"/>
        <v>0</v>
      </c>
      <c r="Y65" s="264">
        <f t="shared" si="44"/>
        <v>4952.0833333333339</v>
      </c>
      <c r="Z65" s="264">
        <f t="shared" si="44"/>
        <v>3618.75</v>
      </c>
      <c r="AA65" s="264">
        <f t="shared" si="44"/>
        <v>3618.75</v>
      </c>
      <c r="AB65" s="265">
        <f>AB20+AB31+AB41+AB44+AB51+AB54+AB57+AB60+AB63+AB25</f>
        <v>65213.916666666664</v>
      </c>
      <c r="AC65" s="181"/>
      <c r="AD65" s="158"/>
      <c r="AE65" s="106"/>
      <c r="AF65" s="107"/>
      <c r="AG65" s="236">
        <f>AG63+AG60+AG41+AG31+AG20+AG57+AG44+AG25</f>
        <v>6962.5</v>
      </c>
      <c r="AH65" s="266">
        <f t="shared" ref="AH65:AS65" si="45">AH63+AH60+AH41+AH31+AH20+AH57+AH44+AH25</f>
        <v>3658.3979166666668</v>
      </c>
      <c r="AI65" s="267">
        <f t="shared" si="45"/>
        <v>3304.1020833333332</v>
      </c>
      <c r="AJ65" s="267">
        <f t="shared" si="45"/>
        <v>0</v>
      </c>
      <c r="AK65" s="267">
        <f t="shared" si="45"/>
        <v>0</v>
      </c>
      <c r="AL65" s="267">
        <f t="shared" si="45"/>
        <v>0</v>
      </c>
      <c r="AM65" s="267">
        <f t="shared" si="45"/>
        <v>0</v>
      </c>
      <c r="AN65" s="267">
        <f t="shared" si="45"/>
        <v>0</v>
      </c>
      <c r="AO65" s="267">
        <f t="shared" si="45"/>
        <v>0</v>
      </c>
      <c r="AP65" s="267">
        <f t="shared" si="45"/>
        <v>0</v>
      </c>
      <c r="AQ65" s="267">
        <f t="shared" si="45"/>
        <v>0</v>
      </c>
      <c r="AR65" s="267">
        <f t="shared" si="45"/>
        <v>0</v>
      </c>
      <c r="AS65" s="265">
        <f t="shared" si="45"/>
        <v>0</v>
      </c>
      <c r="AT65" s="108">
        <f t="shared" si="8"/>
        <v>84366.000000000015</v>
      </c>
      <c r="AU65" s="66"/>
      <c r="AV65" s="66">
        <f t="shared" si="4"/>
        <v>1.4551915228366852E-11</v>
      </c>
      <c r="AW65" s="66"/>
      <c r="AX65" s="67"/>
      <c r="AY65" s="68"/>
    </row>
    <row r="66" spans="1:51" s="74" customFormat="1" ht="13.8" thickBot="1" x14ac:dyDescent="0.35">
      <c r="A66" s="69"/>
      <c r="B66" s="56"/>
      <c r="C66" s="57"/>
      <c r="D66" s="59"/>
      <c r="E66" s="57"/>
      <c r="F66" s="59"/>
      <c r="G66" s="60"/>
      <c r="H66" s="61"/>
      <c r="I66" s="70"/>
      <c r="J66" s="109">
        <v>67900</v>
      </c>
      <c r="K66" s="274" t="s">
        <v>55</v>
      </c>
      <c r="L66" s="275"/>
      <c r="M66" s="151"/>
      <c r="N66" s="71">
        <v>0.06</v>
      </c>
      <c r="O66" s="206"/>
      <c r="P66" s="108">
        <f>P65*$N$66</f>
        <v>4644.2100000000009</v>
      </c>
      <c r="Q66" s="227">
        <f t="shared" ref="Q66:AB66" si="46">Q65*$N$66</f>
        <v>0</v>
      </c>
      <c r="R66" s="217">
        <f t="shared" si="46"/>
        <v>0</v>
      </c>
      <c r="S66" s="217">
        <f t="shared" si="46"/>
        <v>0</v>
      </c>
      <c r="T66" s="217">
        <f t="shared" si="46"/>
        <v>0</v>
      </c>
      <c r="U66" s="217">
        <f t="shared" si="46"/>
        <v>0</v>
      </c>
      <c r="V66" s="217">
        <f t="shared" si="46"/>
        <v>0</v>
      </c>
      <c r="W66" s="217">
        <f t="shared" si="46"/>
        <v>0</v>
      </c>
      <c r="X66" s="217">
        <f t="shared" si="46"/>
        <v>0</v>
      </c>
      <c r="Y66" s="217">
        <f t="shared" si="46"/>
        <v>297.125</v>
      </c>
      <c r="Z66" s="217">
        <f t="shared" si="46"/>
        <v>217.125</v>
      </c>
      <c r="AA66" s="217">
        <f t="shared" si="46"/>
        <v>217.125</v>
      </c>
      <c r="AB66" s="218">
        <f t="shared" si="46"/>
        <v>3912.8349999999996</v>
      </c>
      <c r="AC66" s="179"/>
      <c r="AD66" s="151"/>
      <c r="AE66" s="71">
        <v>0.06</v>
      </c>
      <c r="AF66" s="72"/>
      <c r="AG66" s="236">
        <f>AG65*$N$66</f>
        <v>417.75</v>
      </c>
      <c r="AH66" s="227">
        <f t="shared" ref="AH66:AS66" si="47">AH65*$N$66</f>
        <v>219.50387499999999</v>
      </c>
      <c r="AI66" s="217">
        <f t="shared" si="47"/>
        <v>198.24612499999998</v>
      </c>
      <c r="AJ66" s="217">
        <f t="shared" si="47"/>
        <v>0</v>
      </c>
      <c r="AK66" s="217">
        <f t="shared" si="47"/>
        <v>0</v>
      </c>
      <c r="AL66" s="217">
        <f t="shared" si="47"/>
        <v>0</v>
      </c>
      <c r="AM66" s="217">
        <f t="shared" si="47"/>
        <v>0</v>
      </c>
      <c r="AN66" s="217">
        <f t="shared" si="47"/>
        <v>0</v>
      </c>
      <c r="AO66" s="217">
        <f t="shared" si="47"/>
        <v>0</v>
      </c>
      <c r="AP66" s="217">
        <f t="shared" si="47"/>
        <v>0</v>
      </c>
      <c r="AQ66" s="217">
        <f t="shared" si="47"/>
        <v>0</v>
      </c>
      <c r="AR66" s="217">
        <f t="shared" si="47"/>
        <v>0</v>
      </c>
      <c r="AS66" s="218">
        <f t="shared" si="47"/>
        <v>0</v>
      </c>
      <c r="AT66" s="108">
        <f t="shared" si="8"/>
        <v>5061.9600000000009</v>
      </c>
      <c r="AU66" s="66"/>
      <c r="AV66" s="66">
        <f t="shared" si="4"/>
        <v>1.8189894035458565E-12</v>
      </c>
      <c r="AW66" s="66"/>
      <c r="AX66" s="67"/>
      <c r="AY66" s="68"/>
    </row>
    <row r="67" spans="1:51" s="74" customFormat="1" ht="13.8" thickBot="1" x14ac:dyDescent="0.35">
      <c r="A67" s="110"/>
      <c r="B67" s="111"/>
      <c r="C67" s="112"/>
      <c r="D67" s="113"/>
      <c r="E67" s="112"/>
      <c r="F67" s="113"/>
      <c r="G67" s="114"/>
      <c r="H67" s="115"/>
      <c r="I67" s="70"/>
      <c r="J67" s="260"/>
      <c r="K67" s="278" t="s">
        <v>56</v>
      </c>
      <c r="L67" s="279"/>
      <c r="M67" s="151"/>
      <c r="N67" s="71"/>
      <c r="O67" s="206"/>
      <c r="P67" s="73">
        <f>P65+P66</f>
        <v>82047.710000000021</v>
      </c>
      <c r="Q67" s="227">
        <f t="shared" ref="Q67:AB67" si="48">Q65+Q66</f>
        <v>0</v>
      </c>
      <c r="R67" s="217">
        <f t="shared" si="48"/>
        <v>0</v>
      </c>
      <c r="S67" s="217">
        <f t="shared" si="48"/>
        <v>0</v>
      </c>
      <c r="T67" s="217">
        <f t="shared" si="48"/>
        <v>0</v>
      </c>
      <c r="U67" s="217">
        <f t="shared" si="48"/>
        <v>0</v>
      </c>
      <c r="V67" s="217">
        <f t="shared" si="48"/>
        <v>0</v>
      </c>
      <c r="W67" s="217">
        <f t="shared" si="48"/>
        <v>0</v>
      </c>
      <c r="X67" s="217">
        <f t="shared" si="48"/>
        <v>0</v>
      </c>
      <c r="Y67" s="217">
        <f t="shared" si="48"/>
        <v>5249.2083333333339</v>
      </c>
      <c r="Z67" s="217">
        <f t="shared" si="48"/>
        <v>3835.875</v>
      </c>
      <c r="AA67" s="217">
        <f t="shared" si="48"/>
        <v>3835.875</v>
      </c>
      <c r="AB67" s="218">
        <f t="shared" si="48"/>
        <v>69126.751666666663</v>
      </c>
      <c r="AC67" s="181"/>
      <c r="AD67" s="151"/>
      <c r="AE67" s="71"/>
      <c r="AF67" s="72"/>
      <c r="AG67" s="216">
        <f>AG65+AG66</f>
        <v>7380.25</v>
      </c>
      <c r="AH67" s="227">
        <f t="shared" ref="AH67:AS67" si="49">AH65+AH66</f>
        <v>3877.9017916666667</v>
      </c>
      <c r="AI67" s="217">
        <f t="shared" si="49"/>
        <v>3502.3482083333333</v>
      </c>
      <c r="AJ67" s="217">
        <f t="shared" si="49"/>
        <v>0</v>
      </c>
      <c r="AK67" s="217">
        <f t="shared" si="49"/>
        <v>0</v>
      </c>
      <c r="AL67" s="217">
        <f t="shared" si="49"/>
        <v>0</v>
      </c>
      <c r="AM67" s="217">
        <f t="shared" si="49"/>
        <v>0</v>
      </c>
      <c r="AN67" s="217">
        <f t="shared" si="49"/>
        <v>0</v>
      </c>
      <c r="AO67" s="217">
        <f t="shared" si="49"/>
        <v>0</v>
      </c>
      <c r="AP67" s="217">
        <f t="shared" si="49"/>
        <v>0</v>
      </c>
      <c r="AQ67" s="217">
        <f t="shared" si="49"/>
        <v>0</v>
      </c>
      <c r="AR67" s="217">
        <f t="shared" si="49"/>
        <v>0</v>
      </c>
      <c r="AS67" s="218">
        <f t="shared" si="49"/>
        <v>0</v>
      </c>
      <c r="AT67" s="73">
        <f t="shared" si="8"/>
        <v>89427.960000000021</v>
      </c>
      <c r="AU67" s="66"/>
      <c r="AV67" s="66">
        <f t="shared" si="4"/>
        <v>2.9103830456733704E-11</v>
      </c>
      <c r="AW67" s="66"/>
      <c r="AX67" s="67"/>
      <c r="AY67" s="68"/>
    </row>
    <row r="68" spans="1:51" ht="13.5" customHeight="1" x14ac:dyDescent="0.3">
      <c r="K68" s="116"/>
      <c r="L68" s="117"/>
      <c r="M68" s="118"/>
      <c r="N68" s="119"/>
      <c r="O68" s="245"/>
      <c r="P68" s="149"/>
      <c r="S68" s="182"/>
      <c r="T68" s="182"/>
      <c r="U68" s="182"/>
      <c r="V68" s="182"/>
      <c r="AD68" s="193"/>
      <c r="AG68" s="193"/>
      <c r="AH68" s="193"/>
      <c r="AI68" s="193"/>
    </row>
    <row r="69" spans="1:51" s="122" customFormat="1" x14ac:dyDescent="0.3">
      <c r="J69" s="246"/>
      <c r="K69" s="123"/>
      <c r="L69" s="133"/>
      <c r="M69" s="118"/>
      <c r="N69" s="119"/>
      <c r="O69" s="245"/>
      <c r="P69" s="120"/>
      <c r="Q69" s="166"/>
      <c r="R69" s="166"/>
      <c r="S69" s="182"/>
      <c r="T69" s="182"/>
      <c r="U69" s="182"/>
      <c r="V69" s="182"/>
      <c r="W69" s="166"/>
      <c r="X69" s="166"/>
      <c r="Y69" s="194"/>
      <c r="Z69" s="194"/>
      <c r="AA69" s="194"/>
      <c r="AB69" s="194"/>
      <c r="AC69" s="167"/>
      <c r="AD69" s="193"/>
      <c r="AE69" s="13"/>
      <c r="AF69" s="13"/>
      <c r="AG69" s="193"/>
      <c r="AH69" s="193"/>
      <c r="AI69" s="193"/>
      <c r="AJ69" s="202"/>
      <c r="AK69" s="167"/>
      <c r="AL69" s="167"/>
      <c r="AM69" s="167"/>
      <c r="AN69" s="167"/>
      <c r="AO69" s="167"/>
      <c r="AP69" s="167"/>
      <c r="AQ69" s="167"/>
      <c r="AR69" s="167"/>
      <c r="AS69" s="167"/>
      <c r="AT69" s="43"/>
      <c r="AU69" s="43"/>
      <c r="AV69" s="43"/>
      <c r="AW69" s="43"/>
      <c r="AY69" s="124"/>
    </row>
    <row r="70" spans="1:51" s="122" customFormat="1" x14ac:dyDescent="0.3">
      <c r="J70" s="246"/>
      <c r="K70" s="123"/>
      <c r="L70" s="134"/>
      <c r="M70" s="118"/>
      <c r="N70" s="119"/>
      <c r="O70" s="245"/>
      <c r="P70" s="120"/>
      <c r="Q70" s="166"/>
      <c r="R70" s="166"/>
      <c r="S70" s="182"/>
      <c r="T70" s="182"/>
      <c r="U70" s="182"/>
      <c r="V70" s="182"/>
      <c r="W70" s="166"/>
      <c r="X70" s="166"/>
      <c r="Y70" s="194"/>
      <c r="Z70" s="194"/>
      <c r="AA70" s="194"/>
      <c r="AB70" s="194"/>
      <c r="AC70" s="167"/>
      <c r="AD70" s="193"/>
      <c r="AE70" s="13"/>
      <c r="AF70" s="13"/>
      <c r="AG70" s="193"/>
      <c r="AH70" s="193"/>
      <c r="AI70" s="193"/>
      <c r="AJ70" s="202"/>
      <c r="AK70" s="167"/>
      <c r="AL70" s="167"/>
      <c r="AM70" s="167"/>
      <c r="AN70" s="167"/>
      <c r="AO70" s="167"/>
      <c r="AP70" s="167"/>
      <c r="AQ70" s="167"/>
      <c r="AR70" s="167"/>
      <c r="AS70" s="167"/>
      <c r="AT70" s="43"/>
      <c r="AU70" s="43"/>
      <c r="AV70" s="43"/>
      <c r="AW70" s="43"/>
      <c r="AY70" s="124"/>
    </row>
    <row r="71" spans="1:51" s="122" customFormat="1" x14ac:dyDescent="0.3">
      <c r="J71" s="246"/>
      <c r="K71" s="123"/>
      <c r="L71" s="131"/>
      <c r="M71" s="118"/>
      <c r="N71" s="119"/>
      <c r="O71" s="245"/>
      <c r="P71" s="120"/>
      <c r="Q71" s="166"/>
      <c r="R71" s="166"/>
      <c r="S71" s="182"/>
      <c r="T71" s="182"/>
      <c r="U71" s="182"/>
      <c r="V71" s="182"/>
      <c r="W71" s="166"/>
      <c r="X71" s="166"/>
      <c r="Y71" s="194"/>
      <c r="Z71" s="194"/>
      <c r="AA71" s="194"/>
      <c r="AB71" s="194"/>
      <c r="AC71" s="167"/>
      <c r="AD71" s="193"/>
      <c r="AE71" s="13"/>
      <c r="AF71" s="13"/>
      <c r="AG71" s="193"/>
      <c r="AH71" s="193"/>
      <c r="AI71" s="193"/>
      <c r="AJ71" s="202"/>
      <c r="AK71" s="167"/>
      <c r="AL71" s="167"/>
      <c r="AM71" s="167"/>
      <c r="AN71" s="167"/>
      <c r="AO71" s="167"/>
      <c r="AP71" s="167"/>
      <c r="AQ71" s="167"/>
      <c r="AR71" s="167"/>
      <c r="AS71" s="167"/>
      <c r="AT71" s="43"/>
      <c r="AU71" s="43"/>
      <c r="AV71" s="43"/>
      <c r="AW71" s="43"/>
      <c r="AY71" s="124"/>
    </row>
    <row r="72" spans="1:51" s="122" customFormat="1" x14ac:dyDescent="0.3">
      <c r="J72" s="246"/>
      <c r="K72" s="123"/>
      <c r="L72" s="130"/>
      <c r="M72" s="125"/>
      <c r="O72" s="246"/>
      <c r="P72" s="13"/>
      <c r="Q72" s="166"/>
      <c r="R72" s="166"/>
      <c r="S72" s="166"/>
      <c r="T72" s="166"/>
      <c r="U72" s="166"/>
      <c r="V72" s="166"/>
      <c r="W72" s="166"/>
      <c r="X72" s="166"/>
      <c r="Y72" s="194"/>
      <c r="Z72" s="194"/>
      <c r="AA72" s="194"/>
      <c r="AB72" s="194"/>
      <c r="AC72" s="167"/>
      <c r="AD72" s="194"/>
      <c r="AE72" s="13"/>
      <c r="AF72" s="13"/>
      <c r="AG72" s="194"/>
      <c r="AH72" s="194"/>
      <c r="AI72" s="194"/>
      <c r="AJ72" s="202"/>
      <c r="AK72" s="167"/>
      <c r="AL72" s="167"/>
      <c r="AM72" s="167"/>
      <c r="AN72" s="167"/>
      <c r="AO72" s="167"/>
      <c r="AP72" s="167"/>
      <c r="AQ72" s="167"/>
      <c r="AR72" s="167"/>
      <c r="AS72" s="167"/>
      <c r="AT72" s="43"/>
      <c r="AU72" s="43"/>
      <c r="AV72" s="43"/>
      <c r="AW72" s="43"/>
      <c r="AY72" s="124"/>
    </row>
    <row r="73" spans="1:51" x14ac:dyDescent="0.3">
      <c r="L73" s="132"/>
    </row>
  </sheetData>
  <mergeCells count="34">
    <mergeCell ref="K16:L16"/>
    <mergeCell ref="K20:L20"/>
    <mergeCell ref="L2:P2"/>
    <mergeCell ref="L3:P3"/>
    <mergeCell ref="L4:P4"/>
    <mergeCell ref="L5:P5"/>
    <mergeCell ref="L6:P6"/>
    <mergeCell ref="K8:K9"/>
    <mergeCell ref="AH14:AS14"/>
    <mergeCell ref="AT14:AT15"/>
    <mergeCell ref="K15:L15"/>
    <mergeCell ref="M14:P14"/>
    <mergeCell ref="Q14:AB14"/>
    <mergeCell ref="AD14:AG14"/>
    <mergeCell ref="K67:L67"/>
    <mergeCell ref="K55:L55"/>
    <mergeCell ref="K57:L57"/>
    <mergeCell ref="K58:L58"/>
    <mergeCell ref="K60:L60"/>
    <mergeCell ref="K61:L61"/>
    <mergeCell ref="K21:L21"/>
    <mergeCell ref="K25:L25"/>
    <mergeCell ref="K63:L63"/>
    <mergeCell ref="K65:L65"/>
    <mergeCell ref="K66:L66"/>
    <mergeCell ref="K54:L54"/>
    <mergeCell ref="K26:L26"/>
    <mergeCell ref="K31:L31"/>
    <mergeCell ref="K41:L41"/>
    <mergeCell ref="K42:L42"/>
    <mergeCell ref="K44:L44"/>
    <mergeCell ref="K45:L45"/>
    <mergeCell ref="K51:L51"/>
    <mergeCell ref="K52:L52"/>
  </mergeCells>
  <pageMargins left="0.7" right="0.7" top="0.75" bottom="0.75" header="0.3" footer="0.3"/>
  <pageSetup orientation="portrait" r:id="rId1"/>
  <ignoredErrors>
    <ignoredError sqref="AW26:AX26 AW27:AW29 AC63 AC26:AF26 AC60:AC61 AC66:AF67 P68:AW68 AC42 AW31:AW42 AC45 AC52 AC55 AC58 AC28 AC32:AC34 AW57:AW67 AW44:AW45 AW51:AW52 AW54:AW55 AC17 AC29 AC59 AC62 AC20:AF20 AW20:AX20 AC27 AC31 AC35 AC37:AC38 AC39:AC40 AC41 AG17 AE17 AC54 AC57 AC51 AC44 AI51:AU51 AI54:AU54 AK44:AU44 AK57:AT57 AI41:AS41 AI39:AS39 AI37:AS38 AI40:AS40 AI36:AS36 AI35:AS35 AK31:AS31 AK27:AS27 AK29:AS29 AK28:AS28 AK20:AU20 AK19:AU19 AK18:AU18 AI62:AT62 AI59:AS59 AK17:AV17 AT63:AU67 AU26:AU29 AU31:AU42 AT31 AI32:AS34 AT27:AT29 AI58:AS58 AU55 AI55:AS55 AU52 AI52:AS52 AU45 AI45:AS45 AT39:AT41 AI42:AS42 AT35:AT36 AU57:AU62 AI66:AS67 AT60 AI60:AS61 AI26:AS26 AI63:AS64 AI65:AS65 AI30:AU30 AT26 AT61 AI57:AJ57 AT37:AT38 AI43:AU43 AT42 AI46:AU50 AT45 AI53:AU53 AT52 AI56:AU56 AT55 AT59 AT58 AI27:AJ27 AT32:AT34 AI31:AJ31 AH17:AJ17 AI21:AU25 AI18:AJ18 AJ19 AI20:AJ20 AI29:AJ29 AI28:AJ28 AI44:AJ44 AH20 AH18 AH21:AH25 AH26 AH66:AH67 AG66:AG67 AG26 AG19 AG20 AG21:AG25 AG18 P64:AB64 Z54:AB54 P36:R36 Z41:AB41 W41:X41 W35:X35 W31:X31 Q20:X20 U62:AB62 AA59:AB59 P17:AB17 Q31:V31 W32:AB34 P62:S62 W58:AB58 Q55:AB55 Q52:AB52 Q45:AB45 P35:U35 W42:AB42 M41:V41 N35:N40 P27:T29 Q54:X54 Q51:AA51 X39:X40 Q42:V42 Q44:AA44 Q57:X57 M57:O58 M54:O54 M51:O51 M44:O44 P66:AB67 N62 P58:V61 P37:X38 P32:V34 P39:V40 W60:AB61 M26:AB26 P63:AB63 M63:O67 N59 M60:O61 M31:O34 N27 M18:AB19 M30:AB30 M27 O27 M35:M36 P31 M62 M59 O59 P65:AB65 Y41 M39:M40 W39:W40 M37:M38 Y37:AB38 W59:Z59 O62 M47:AB50 P44 M53:AB53 P51 M56:AB56 P54 P57 Y57:AB57 AB44 M43:AB43 M42:P42 Y39:AB40 AB51 Y54 M28:O29 U28:AB29 U27:AB27 O36 O39:O40 O37:O38 O35 V35 M45:P45 M52:P52 M55:P55 T62 Y31:AB31 M17:O17 M21:AB25 M20:P20 Y20:AB20 Y35:AB35 S36:AB36 AD64:AF64 AG29 AG27 AG43 AG57 AG30 AG31 AG56 AG53 AG46:AG50 AG44 AG28 AG65 AG63:AG64 AG60:AG61 AG42 AG45 AG52 AG55 AG58 AG32:AG34 AG59 AG62 AG35 AG36 AG40 AG37:AG38 AG39 AG41 AG54 AG51 AH51 AH54 AH41 AH39 AH37:AH38 AH40 AH36 AH35 AH62 AH59 AH32:AH34 AH58 AH55 AH52 AH45 AH42 AH60:AH61 AH63:AH64 AH65 AH30 AH57 AH43 AH46:AH50 AH53 AH56 AH27 AH31 AH29 AH28 AH44 AD44:AF44 AD51:AF51 AD57:AF57 AD54:AF54 AD41:AF41 AE37:AF38 AD31:AF31 AD62:AF62 AD59:AF59 AD32:AF34 AD58:AF58 AD55:AF55 AD52:AF52 AD45:AF45 AD42:AF42 AD65:AF65 AD60:AF61 AD63:AF63 AD27:AF27 AD43:AF43 AD46:AF50 AD53:AF53 AD56:AF56 AD36:AF36 AD39:AF39 AD37:AD38 AD30:AF30 AD28:AF28 AD29:AF29 AD35:AF35 AD40:AF40 AV18:AV19 M46:N46 P46:AB46 AV20:AV67" unlockedFormula="1"/>
    <ignoredError sqref="L9:P9 M13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7B865431ADB4AB531D69206D0FAD3" ma:contentTypeVersion="4" ma:contentTypeDescription="Create a new document." ma:contentTypeScope="" ma:versionID="63cb27d5588439f6ac7120e34ba435ad">
  <xsd:schema xmlns:xsd="http://www.w3.org/2001/XMLSchema" xmlns:xs="http://www.w3.org/2001/XMLSchema" xmlns:p="http://schemas.microsoft.com/office/2006/metadata/properties" xmlns:ns1="http://schemas.microsoft.com/sharepoint/v3" xmlns:ns2="f774de6d-08ab-42f8-b1b0-fc5fb551d851" targetNamespace="http://schemas.microsoft.com/office/2006/metadata/properties" ma:root="true" ma:fieldsID="cd9a51f97d661582766db7dc147c2a76" ns1:_="" ns2:_="">
    <xsd:import namespace="http://schemas.microsoft.com/sharepoint/v3"/>
    <xsd:import namespace="f774de6d-08ab-42f8-b1b0-fc5fb551d85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74de6d-08ab-42f8-b1b0-fc5fb551d8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9DB4E1-698D-4068-9AF9-91FCE7527C33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774de6d-08ab-42f8-b1b0-fc5fb551d85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52867C-B05B-4C47-956B-41599CE1F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74de6d-08ab-42f8-b1b0-fc5fb551d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3EC032-CAC1-467E-BB39-97592F0B1B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 CROSS</dc:creator>
  <cp:keywords/>
  <dc:description/>
  <cp:lastModifiedBy>William McFall</cp:lastModifiedBy>
  <cp:revision/>
  <dcterms:created xsi:type="dcterms:W3CDTF">2016-11-10T00:10:50Z</dcterms:created>
  <dcterms:modified xsi:type="dcterms:W3CDTF">2017-11-10T02:46:17Z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0x010100CE67B865431ADB4AB531D69206D0FAD3</vt:lpwstr>
  </property>
  <property fmtid="{D5CDD505-2E9C-101B-9397-08002B2CF9AE}" pid="3" name="SV_QUERY_LIST_4F35BF76-6C0D-4D9B-82B2-816C12CF3733">
    <vt:lpwstr>empty_477D106A-C0D6-4607-AEBD-E2C9D60EA279</vt:lpwstr>
  </property>
</Properties>
</file>