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</sheets>
  <calcPr calcId="152511"/>
</workbook>
</file>

<file path=xl/calcChain.xml><?xml version="1.0" encoding="utf-8"?>
<calcChain xmlns="http://schemas.openxmlformats.org/spreadsheetml/2006/main">
  <c r="C10" i="8" l="1"/>
  <c r="D10" i="8"/>
  <c r="C9" i="8"/>
  <c r="D9" i="8"/>
  <c r="D8" i="8"/>
  <c r="C8" i="8"/>
  <c r="D7" i="8"/>
  <c r="C7" i="8"/>
  <c r="D6" i="8"/>
  <c r="C6" i="8"/>
  <c r="D5" i="8"/>
  <c r="C5" i="8"/>
  <c r="B8" i="8"/>
  <c r="B10" i="8" s="1"/>
  <c r="D29" i="7"/>
  <c r="E29" i="7"/>
  <c r="D26" i="7"/>
  <c r="E26" i="7" s="1"/>
  <c r="D25" i="7"/>
  <c r="E25" i="7" s="1"/>
  <c r="D24" i="7"/>
  <c r="E24" i="7"/>
  <c r="C29" i="7"/>
  <c r="C24" i="7"/>
  <c r="D23" i="7"/>
  <c r="E23" i="7"/>
  <c r="C23" i="7"/>
  <c r="D22" i="7"/>
  <c r="E22" i="7"/>
  <c r="C22" i="7"/>
  <c r="C18" i="7"/>
  <c r="D18" i="7"/>
  <c r="E18" i="7" s="1"/>
  <c r="C17" i="7"/>
  <c r="D17" i="7"/>
  <c r="E17" i="7" s="1"/>
  <c r="C16" i="7"/>
  <c r="D16" i="7" s="1"/>
  <c r="E16" i="7" s="1"/>
  <c r="C15" i="7"/>
  <c r="D15" i="7"/>
  <c r="E15" i="7"/>
  <c r="C14" i="7"/>
  <c r="D14" i="7"/>
  <c r="E14" i="7"/>
  <c r="C13" i="7"/>
  <c r="D13" i="7" s="1"/>
  <c r="E13" i="7" s="1"/>
  <c r="C12" i="7"/>
  <c r="D12" i="7"/>
  <c r="E12" i="7"/>
  <c r="D6" i="7"/>
  <c r="E6" i="7"/>
  <c r="C6" i="7"/>
  <c r="D5" i="7"/>
  <c r="E5" i="7" s="1"/>
  <c r="C5" i="7"/>
  <c r="D4" i="7"/>
  <c r="E4" i="7"/>
  <c r="C4" i="7"/>
  <c r="D11" i="7"/>
  <c r="E11" i="7"/>
  <c r="C11" i="7"/>
  <c r="D10" i="7"/>
  <c r="E10" i="7"/>
  <c r="C10" i="7"/>
  <c r="E9" i="7"/>
  <c r="D9" i="7"/>
  <c r="C9" i="7"/>
  <c r="D8" i="7"/>
  <c r="E8" i="7"/>
  <c r="C8" i="7"/>
  <c r="D7" i="7"/>
  <c r="E7" i="7" s="1"/>
  <c r="C7" i="7"/>
  <c r="B21" i="6"/>
  <c r="D20" i="6"/>
  <c r="C20" i="6"/>
  <c r="N5" i="6"/>
  <c r="N4" i="6"/>
  <c r="C5" i="6"/>
  <c r="D5" i="6"/>
  <c r="E5" i="6"/>
  <c r="F5" i="6"/>
  <c r="G5" i="6"/>
  <c r="H5" i="6"/>
  <c r="I5" i="6"/>
  <c r="J5" i="6"/>
  <c r="K5" i="6"/>
  <c r="L5" i="6"/>
  <c r="M5" i="6"/>
  <c r="D4" i="6"/>
  <c r="E4" i="6"/>
  <c r="F4" i="6"/>
  <c r="G4" i="6" s="1"/>
  <c r="H4" i="6" s="1"/>
  <c r="I4" i="6" s="1"/>
  <c r="J4" i="6" s="1"/>
  <c r="K4" i="6" s="1"/>
  <c r="L4" i="6" s="1"/>
  <c r="M4" i="6" s="1"/>
  <c r="C4" i="6"/>
  <c r="B5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C11" i="5" l="1"/>
  <c r="D11" i="5"/>
  <c r="C10" i="5"/>
  <c r="D10" i="5" s="1"/>
  <c r="C9" i="5"/>
  <c r="D9" i="5" s="1"/>
  <c r="D8" i="5"/>
  <c r="C8" i="5"/>
  <c r="B8" i="5"/>
  <c r="D6" i="5"/>
  <c r="C6" i="5"/>
  <c r="B6" i="5"/>
  <c r="B7" i="5"/>
  <c r="D5" i="5"/>
  <c r="C5" i="5"/>
  <c r="B5" i="5"/>
  <c r="D7" i="5"/>
  <c r="C7" i="5"/>
  <c r="C31" i="1" l="1"/>
  <c r="B31" i="1"/>
  <c r="B16" i="5"/>
  <c r="B30" i="7"/>
  <c r="B20" i="7"/>
  <c r="B12" i="5"/>
  <c r="C16" i="5"/>
  <c r="C21" i="6" l="1"/>
  <c r="B33" i="7"/>
  <c r="E20" i="7"/>
  <c r="D20" i="7"/>
  <c r="C20" i="7"/>
  <c r="C12" i="5"/>
  <c r="D12" i="5" s="1"/>
  <c r="D16" i="5"/>
  <c r="D30" i="7"/>
  <c r="E30" i="7"/>
  <c r="C30" i="7"/>
  <c r="C33" i="7" l="1"/>
  <c r="E33" i="7"/>
  <c r="D33" i="7"/>
  <c r="D21" i="6" l="1"/>
</calcChain>
</file>

<file path=xl/sharedStrings.xml><?xml version="1.0" encoding="utf-8"?>
<sst xmlns="http://schemas.openxmlformats.org/spreadsheetml/2006/main" count="189" uniqueCount="159">
  <si>
    <t>PLANO DE NEGÓCIOS</t>
  </si>
  <si>
    <t>1 - IDENTIFICAÇÃO DA EMPRESA</t>
  </si>
  <si>
    <t xml:space="preserve">Porte da Empresa: Empresa de Pequeno Porte </t>
  </si>
  <si>
    <t>Dividido em cotas (  x   )   ou Ações  (      ) de R$ 1,00 cada uma, dividido em 100.000 quotas</t>
  </si>
  <si>
    <t>2 - Composição Societária:</t>
  </si>
  <si>
    <t>Sócio/Cotista</t>
  </si>
  <si>
    <t>% de participação</t>
  </si>
  <si>
    <t>Nº de cotas</t>
  </si>
  <si>
    <t>Valor</t>
  </si>
  <si>
    <t>3 - HISTÓRICO DA EMPRESA</t>
  </si>
  <si>
    <t>5 - MISSÃO / VISÃO / VALORES</t>
  </si>
  <si>
    <t>6 - RECURSOS HUMANOS</t>
  </si>
  <si>
    <t>7 - LOGÍSTICA</t>
  </si>
  <si>
    <t>8 - ANÁLISE DE MERCADO</t>
  </si>
  <si>
    <t>9 - Mercado consumidor / principais clientes</t>
  </si>
  <si>
    <t>EMPRESA</t>
  </si>
  <si>
    <t>LOCALIZAÇÃO</t>
  </si>
  <si>
    <t>PORTE</t>
  </si>
  <si>
    <t>% PARTICIPAÇÃO</t>
  </si>
  <si>
    <t>OBSERVAÇÕES</t>
  </si>
  <si>
    <t xml:space="preserve"> </t>
  </si>
  <si>
    <t>10 - FORNECEDORES</t>
  </si>
  <si>
    <t>TIPO DE SERVIÇO</t>
  </si>
  <si>
    <t>Análise do diferencial competitivo dos concorrentes</t>
  </si>
  <si>
    <t>Empresa</t>
  </si>
  <si>
    <t>Diferenciais competitivos</t>
  </si>
  <si>
    <t>Diferenciais competitivos (posicionamento - relatório)</t>
  </si>
  <si>
    <t>INVESTIMENTOS</t>
  </si>
  <si>
    <t>ITEM</t>
  </si>
  <si>
    <t>1. FIXOS</t>
  </si>
  <si>
    <t>Outros</t>
  </si>
  <si>
    <t>2. FINANCEIRO</t>
  </si>
  <si>
    <t>Capital de giro</t>
  </si>
  <si>
    <t>Total de investimentos</t>
  </si>
  <si>
    <t>PLANEJAMENTO FINANCEIRO</t>
  </si>
  <si>
    <t xml:space="preserve">FINANCEIRO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</si>
  <si>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</si>
  <si>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</si>
  <si>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</si>
  <si>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</si>
  <si>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</si>
  <si>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</si>
  <si>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</si>
  <si>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</si>
  <si>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</si>
  <si>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</si>
  <si>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</si>
  <si>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</si>
  <si>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CAPITAL DE GIRO</t>
  </si>
  <si>
    <t>TOTAL DE INVESTIMENTOS</t>
  </si>
  <si>
    <t>PROJEÇÃO DE VENDAS BRUTAS PARA 12 MESES</t>
  </si>
  <si>
    <t>MÊS/ANO</t>
  </si>
  <si>
    <t>A VISTA</t>
  </si>
  <si>
    <t>A PRAZO</t>
  </si>
  <si>
    <t>TOTAL</t>
  </si>
  <si>
    <t>PLANILHA DE CUSTOS  ANUAL</t>
  </si>
  <si>
    <t>FIXOS</t>
  </si>
  <si>
    <t>Salários</t>
  </si>
  <si>
    <t>Pró labore</t>
  </si>
  <si>
    <t>Encargos sociais</t>
  </si>
  <si>
    <t>Água e luz</t>
  </si>
  <si>
    <t>Telefone</t>
  </si>
  <si>
    <t>Internet</t>
  </si>
  <si>
    <t>Limpeza/Conservação</t>
  </si>
  <si>
    <t>Depreciação</t>
  </si>
  <si>
    <t>Propaganda/Publicidade</t>
  </si>
  <si>
    <t>Segurança</t>
  </si>
  <si>
    <t>Seguros</t>
  </si>
  <si>
    <t>Fretes</t>
  </si>
  <si>
    <t>Diversos</t>
  </si>
  <si>
    <t>VARIÁVEIS</t>
  </si>
  <si>
    <t>Insumos</t>
  </si>
  <si>
    <t>Mão de obra</t>
  </si>
  <si>
    <t>Encargos Sociais</t>
  </si>
  <si>
    <t>Comissões</t>
  </si>
  <si>
    <t>Impostos/ vendas</t>
  </si>
  <si>
    <t>Custo de Mercadoria Vendida</t>
  </si>
  <si>
    <t>Fretes/vendas</t>
  </si>
  <si>
    <t>CUSTO TOTAL</t>
  </si>
  <si>
    <t>DEMONSTRATIVO DO RESULTADO DO EXERCÍCIO</t>
  </si>
  <si>
    <t>R$ ___________________________________</t>
  </si>
  <si>
    <t>OBSERVAÇÃO</t>
  </si>
  <si>
    <t>1. Vendas/serviços</t>
  </si>
  <si>
    <t>2. (-) Impostos</t>
  </si>
  <si>
    <t>3. (-) Custos Variáveis</t>
  </si>
  <si>
    <t>4. (=) LUCRO BRUTO</t>
  </si>
  <si>
    <t>5. (-) Custos Fixos</t>
  </si>
  <si>
    <t>6. (=) Resultado (antes do IRPJ)</t>
  </si>
  <si>
    <r>
      <t>4 - ASPECTOS DA ATIVIDADE</t>
    </r>
    <r>
      <rPr>
        <sz val="11"/>
        <color indexed="8"/>
        <rFont val="Calibri"/>
        <family val="2"/>
      </rPr>
      <t xml:space="preserve"> - </t>
    </r>
  </si>
  <si>
    <t xml:space="preserve"> Ofertas de empregos: </t>
  </si>
  <si>
    <t>Agua</t>
  </si>
  <si>
    <t>Luz</t>
  </si>
  <si>
    <t>Salario</t>
  </si>
  <si>
    <t xml:space="preserve">Compra de Produtos </t>
  </si>
  <si>
    <t>Aluguel</t>
  </si>
  <si>
    <t>Total</t>
  </si>
  <si>
    <t>Total:</t>
  </si>
  <si>
    <t>IPTU</t>
  </si>
  <si>
    <t>Serviços Terceirizado</t>
  </si>
  <si>
    <t xml:space="preserve">Capital Social </t>
  </si>
  <si>
    <r>
      <rPr>
        <b/>
        <sz val="11"/>
        <color indexed="8"/>
        <rFont val="Calibri"/>
        <family val="2"/>
      </rPr>
      <t>Missão:</t>
    </r>
    <r>
      <rPr>
        <sz val="11"/>
        <color indexed="8"/>
        <rFont val="Calibri"/>
        <family val="2"/>
      </rPr>
      <t xml:space="preserve">                                             
</t>
    </r>
  </si>
  <si>
    <t xml:space="preserve">Valores: </t>
  </si>
  <si>
    <t>Razão ou Denominação Social : WGMV Atacadista</t>
  </si>
  <si>
    <t>Nome Fantasia:Baratão Atacadista</t>
  </si>
  <si>
    <t xml:space="preserve">Ramo de Atividade: Aria cormecial atacadista de alimentos </t>
  </si>
  <si>
    <t>CNPJ/MF Nº: 15.561.835/0001-98</t>
  </si>
  <si>
    <t>Localização: Barrio de são joão de meriti / Rua: presidente lincom / N° 15</t>
  </si>
  <si>
    <t xml:space="preserve">Gabriel </t>
  </si>
  <si>
    <t xml:space="preserve">Victor </t>
  </si>
  <si>
    <t>Wendel</t>
  </si>
  <si>
    <t>Mateus</t>
  </si>
  <si>
    <t>Total : 4</t>
  </si>
  <si>
    <t xml:space="preserve">Estoques </t>
  </si>
  <si>
    <t>Financeiros</t>
  </si>
  <si>
    <t xml:space="preserve">Conferencias </t>
  </si>
  <si>
    <t xml:space="preserve">Carga e descarga de mercadorias </t>
  </si>
  <si>
    <t xml:space="preserve">Os amigos Gabriel,Mateus,Victor e Wendel resoulveram sair para preocura trabalho, em gulmas empresas, mas não conseguiram arruma trabalho </t>
  </si>
  <si>
    <t>nessas empresas .</t>
  </si>
  <si>
    <t xml:space="preserve">Surgiu uma converça entre eles para abrir um negócio que descer certo para anbos os lados , cada um entrou com uma quantidade de dinheiro que </t>
  </si>
  <si>
    <t>tinha .</t>
  </si>
  <si>
    <t>Eles começarão em casa .conforme eles foram lucrano sairam de casa e foram para um galpão que puder-ser ajudar a bastecer o seus estoques .</t>
  </si>
  <si>
    <t xml:space="preserve">A empresa tem o objetivo de oferecer os melhores produtos e em preços que abranja o publico alvo </t>
  </si>
  <si>
    <r>
      <t xml:space="preserve"> Visao: </t>
    </r>
    <r>
      <rPr>
        <sz val="11"/>
        <color indexed="8"/>
        <rFont val="Calibri"/>
        <family val="2"/>
      </rPr>
      <t>Ser referência em excelencia e qualidade buscando a liderancia do mercado nacional,social e profissional aos colaboradores,ser ético com</t>
    </r>
  </si>
  <si>
    <t>clientes.</t>
  </si>
  <si>
    <t>atendimentos com exelencia,rapidez,ética,tranparencia,responsabilidade.</t>
  </si>
  <si>
    <t xml:space="preserve">A empresa atacadista WGMV , trabalha com o produtos de alimentos , como arroz,açucar,café, mateias de limpesa com tambem </t>
  </si>
  <si>
    <t>RH 6 pessoas na area</t>
  </si>
  <si>
    <t xml:space="preserve">gerentes 3 </t>
  </si>
  <si>
    <t xml:space="preserve">gestao 2 </t>
  </si>
  <si>
    <t>finaceiro 3</t>
  </si>
  <si>
    <t>a empresa abre 7:00 hr</t>
  </si>
  <si>
    <t xml:space="preserve">alimpesa do estoque 8:00 hr </t>
  </si>
  <si>
    <t xml:space="preserve">as entregas de mercadorias as 10:00 hr </t>
  </si>
  <si>
    <t xml:space="preserve">hora de saida 17:00 hr </t>
  </si>
  <si>
    <t xml:space="preserve">A empresa tem melhor fucionamento na parte da manha e na parte da tarde tem um rendimento baixo </t>
  </si>
  <si>
    <t xml:space="preserve">na empresa as entregas estão chegando muito tarde mas a entrega vai certa </t>
  </si>
  <si>
    <t xml:space="preserve">Mercado unidos </t>
  </si>
  <si>
    <t xml:space="preserve">Mercado rede economia </t>
  </si>
  <si>
    <t>Armarilho  do zé</t>
  </si>
  <si>
    <t xml:space="preserve">Rio de janeiro </t>
  </si>
  <si>
    <t xml:space="preserve">Grande </t>
  </si>
  <si>
    <t>Pequeno</t>
  </si>
  <si>
    <t xml:space="preserve">açucar unidos </t>
  </si>
  <si>
    <t>açucar guarani</t>
  </si>
  <si>
    <t xml:space="preserve">café pilao </t>
  </si>
  <si>
    <t>café pipinela</t>
  </si>
  <si>
    <t xml:space="preserve">veja multi uso </t>
  </si>
  <si>
    <t xml:space="preserve">detergente </t>
  </si>
  <si>
    <t xml:space="preserve">sabão em po omo </t>
  </si>
  <si>
    <t xml:space="preserve">emtrega </t>
  </si>
  <si>
    <t xml:space="preserve">atacado papelex </t>
  </si>
  <si>
    <t xml:space="preserve">guanabara </t>
  </si>
  <si>
    <t>atacados rio do peixe</t>
  </si>
  <si>
    <t>Porque vende mas baratos</t>
  </si>
  <si>
    <t xml:space="preserve">Porque vende produtos que não tenho </t>
  </si>
  <si>
    <t>Porconta dos peixes</t>
  </si>
  <si>
    <r>
      <rPr>
        <b/>
        <sz val="11"/>
        <color indexed="8"/>
        <rFont val="Calibri"/>
        <family val="2"/>
      </rPr>
      <t xml:space="preserve">Ser único </t>
    </r>
    <r>
      <rPr>
        <sz val="11"/>
        <color indexed="8"/>
        <rFont val="Calibri"/>
        <family val="2"/>
      </rPr>
      <t xml:space="preserve">: é ser colocar um preço estavel , mercadoria de boa qualidade , </t>
    </r>
  </si>
  <si>
    <t xml:space="preserve">Ser diferente : é fideliza os clientes ,fazer uma promação para manter os clientes 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</si>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</sst>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R$-416]\ #,##0.00;[Red]\-[$R$-416]\ #,##0.00"/>
  </numFmts>
  <fonts count="12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8"/>
      <color indexed="8"/>
      <name val="Calibri"/>
      <family val="2"/>
    </font>
    <font>
      <sz val="16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14"/>
      <color indexed="8"/>
      <name val="Calibri"/>
      <family val="2"/>
    </font>
    <font>
      <sz val="12"/>
      <color rgb="FF636363"/>
      <name val="Fira_sanslight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Font="1" applyBorder="1"/>
    <xf numFmtId="0" fontId="0" fillId="0" borderId="12" xfId="0" applyBorder="1"/>
    <xf numFmtId="0" fontId="1" fillId="0" borderId="5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ont="1" applyFill="1" applyBorder="1"/>
    <xf numFmtId="0" fontId="0" fillId="2" borderId="7" xfId="0" applyFill="1" applyBorder="1"/>
    <xf numFmtId="0" fontId="0" fillId="2" borderId="6" xfId="0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 applyBorder="1" applyAlignment="1"/>
    <xf numFmtId="0" fontId="5" fillId="2" borderId="1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 shrinkToFit="1"/>
    </xf>
    <xf numFmtId="0" fontId="0" fillId="0" borderId="0" xfId="0" applyAlignment="1">
      <alignment wrapText="1" shrinkToFit="1"/>
    </xf>
    <xf numFmtId="0" fontId="4" fillId="0" borderId="0" xfId="0" applyFont="1"/>
    <xf numFmtId="0" fontId="1" fillId="3" borderId="1" xfId="0" applyFont="1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/>
    <xf numFmtId="0" fontId="0" fillId="0" borderId="11" xfId="0" applyFont="1" applyBorder="1" applyAlignment="1"/>
    <xf numFmtId="0" fontId="0" fillId="0" borderId="1" xfId="0" applyBorder="1"/>
    <xf numFmtId="9" fontId="0" fillId="0" borderId="1" xfId="2" applyFont="1" applyBorder="1"/>
    <xf numFmtId="0" fontId="4" fillId="0" borderId="1" xfId="0" applyFont="1" applyBorder="1" applyAlignment="1">
      <alignment horizontal="center" wrapText="1"/>
    </xf>
    <xf numFmtId="44" fontId="4" fillId="0" borderId="1" xfId="1" applyFont="1" applyBorder="1"/>
    <xf numFmtId="44" fontId="4" fillId="0" borderId="1" xfId="1" applyFont="1" applyBorder="1" applyAlignment="1">
      <alignment horizontal="right"/>
    </xf>
    <xf numFmtId="164" fontId="0" fillId="0" borderId="1" xfId="0" applyNumberFormat="1" applyBorder="1"/>
    <xf numFmtId="44" fontId="5" fillId="0" borderId="1" xfId="1" applyFont="1" applyBorder="1"/>
    <xf numFmtId="44" fontId="0" fillId="0" borderId="1" xfId="1" applyFont="1" applyBorder="1" applyAlignment="1">
      <alignment wrapText="1" shrinkToFit="1"/>
    </xf>
    <xf numFmtId="44" fontId="0" fillId="0" borderId="1" xfId="1" applyFont="1" applyBorder="1"/>
    <xf numFmtId="44" fontId="0" fillId="0" borderId="0" xfId="1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Font="1" applyBorder="1"/>
    <xf numFmtId="44" fontId="0" fillId="4" borderId="1" xfId="0" applyNumberFormat="1" applyFont="1" applyFill="1" applyBorder="1"/>
    <xf numFmtId="0" fontId="0" fillId="4" borderId="1" xfId="0" applyFill="1" applyBorder="1"/>
    <xf numFmtId="44" fontId="0" fillId="5" borderId="1" xfId="0" applyNumberFormat="1" applyFont="1" applyFill="1" applyBorder="1"/>
    <xf numFmtId="0" fontId="0" fillId="5" borderId="1" xfId="0" applyFont="1" applyFill="1" applyBorder="1"/>
    <xf numFmtId="0" fontId="0" fillId="0" borderId="19" xfId="0" applyBorder="1"/>
    <xf numFmtId="0" fontId="0" fillId="0" borderId="11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25" xfId="0" applyFont="1" applyBorder="1"/>
    <xf numFmtId="0" fontId="0" fillId="0" borderId="32" xfId="0" applyFont="1" applyBorder="1"/>
    <xf numFmtId="164" fontId="0" fillId="0" borderId="28" xfId="0" applyNumberFormat="1" applyFont="1" applyBorder="1"/>
    <xf numFmtId="164" fontId="0" fillId="0" borderId="28" xfId="0" applyNumberFormat="1" applyFont="1" applyBorder="1" applyAlignment="1">
      <alignment horizontal="right"/>
    </xf>
    <xf numFmtId="0" fontId="0" fillId="0" borderId="28" xfId="0" applyFont="1" applyBorder="1"/>
    <xf numFmtId="0" fontId="0" fillId="0" borderId="33" xfId="0" applyFont="1" applyBorder="1"/>
    <xf numFmtId="0" fontId="0" fillId="0" borderId="34" xfId="0" applyFont="1" applyBorder="1"/>
    <xf numFmtId="0" fontId="0" fillId="0" borderId="35" xfId="0" applyFont="1" applyBorder="1"/>
    <xf numFmtId="0" fontId="0" fillId="0" borderId="2" xfId="0" applyBorder="1"/>
    <xf numFmtId="0" fontId="0" fillId="0" borderId="36" xfId="0" applyFont="1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11" fillId="0" borderId="0" xfId="0" applyFont="1" applyBorder="1" applyAlignment="1"/>
    <xf numFmtId="0" fontId="11" fillId="0" borderId="26" xfId="0" applyFont="1" applyBorder="1" applyAlignment="1"/>
    <xf numFmtId="0" fontId="11" fillId="0" borderId="42" xfId="0" applyFont="1" applyBorder="1" applyAlignment="1"/>
    <xf numFmtId="0" fontId="11" fillId="0" borderId="43" xfId="0" applyFont="1" applyBorder="1" applyAlignment="1"/>
    <xf numFmtId="0" fontId="11" fillId="0" borderId="44" xfId="0" applyFont="1" applyBorder="1" applyAlignment="1"/>
    <xf numFmtId="0" fontId="11" fillId="0" borderId="45" xfId="0" applyFont="1" applyBorder="1" applyAlignment="1"/>
    <xf numFmtId="0" fontId="9" fillId="0" borderId="47" xfId="0" applyFont="1" applyBorder="1"/>
    <xf numFmtId="0" fontId="0" fillId="0" borderId="48" xfId="0" applyBorder="1" applyAlignment="1"/>
    <xf numFmtId="0" fontId="0" fillId="0" borderId="0" xfId="0" applyFont="1" applyBorder="1" applyAlignment="1"/>
    <xf numFmtId="0" fontId="0" fillId="0" borderId="26" xfId="0" applyBorder="1" applyAlignment="1"/>
    <xf numFmtId="0" fontId="0" fillId="0" borderId="43" xfId="0" applyBorder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7" xfId="0" applyBorder="1"/>
    <xf numFmtId="0" fontId="0" fillId="0" borderId="48" xfId="0" applyBorder="1"/>
    <xf numFmtId="0" fontId="7" fillId="0" borderId="39" xfId="0" applyFont="1" applyBorder="1"/>
    <xf numFmtId="0" fontId="7" fillId="0" borderId="40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47" xfId="0" applyFont="1" applyBorder="1" applyAlignment="1"/>
    <xf numFmtId="0" fontId="0" fillId="0" borderId="24" xfId="0" applyFont="1" applyBorder="1"/>
    <xf numFmtId="0" fontId="0" fillId="0" borderId="27" xfId="0" applyFont="1" applyBorder="1"/>
    <xf numFmtId="10" fontId="0" fillId="0" borderId="32" xfId="0" applyNumberFormat="1" applyFont="1" applyBorder="1"/>
    <xf numFmtId="0" fontId="0" fillId="0" borderId="29" xfId="0" applyFont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5" xfId="0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Font="1" applyBorder="1"/>
    <xf numFmtId="44" fontId="0" fillId="0" borderId="58" xfId="1" applyFont="1" applyBorder="1"/>
    <xf numFmtId="0" fontId="0" fillId="0" borderId="50" xfId="0" applyFont="1" applyFill="1" applyBorder="1"/>
    <xf numFmtId="44" fontId="0" fillId="6" borderId="50" xfId="1" applyFont="1" applyFill="1" applyBorder="1"/>
    <xf numFmtId="44" fontId="0" fillId="4" borderId="50" xfId="1" applyFont="1" applyFill="1" applyBorder="1"/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/>
    <xf numFmtId="9" fontId="0" fillId="0" borderId="1" xfId="0" applyNumberFormat="1" applyFont="1" applyBorder="1"/>
    <xf numFmtId="0" fontId="0" fillId="0" borderId="54" xfId="0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0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1" fillId="0" borderId="41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 wrapText="1"/>
    </xf>
    <xf numFmtId="0" fontId="0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0" fillId="0" borderId="0" xfId="0" applyNumberFormat="1"/>
    <xf numFmtId="44" fontId="5" fillId="0" borderId="0" xfId="0" applyNumberFormat="1" applyFont="1" applyBorder="1"/>
    <xf numFmtId="44" fontId="0" fillId="0" borderId="0" xfId="0" applyNumberFormat="1" applyBorder="1" applyAlignment="1">
      <alignment wrapText="1" shrinkToFit="1"/>
    </xf>
    <xf numFmtId="44" fontId="0" fillId="4" borderId="1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showGridLines="0" tabSelected="1" topLeftCell="A4" workbookViewId="0">
      <selection activeCell="A41" sqref="A41"/>
    </sheetView>
  </sheetViews>
  <sheetFormatPr defaultRowHeight="15"/>
  <cols>
    <col min="1" max="1" width="48" customWidth="1"/>
    <col min="2" max="2" width="23" customWidth="1"/>
    <col min="3" max="3" width="23.140625" customWidth="1"/>
    <col min="4" max="4" width="18" customWidth="1"/>
  </cols>
  <sheetData>
    <row r="1" spans="1:28">
      <c r="A1" s="129" t="s">
        <v>0</v>
      </c>
      <c r="B1" s="129"/>
      <c r="C1" s="129"/>
      <c r="D1" s="129"/>
      <c r="E1" s="1"/>
      <c r="F1" s="1"/>
      <c r="G1" s="1"/>
      <c r="H1" s="1"/>
      <c r="I1" s="1"/>
      <c r="J1" s="1"/>
      <c r="K1" s="2"/>
      <c r="L1" s="2"/>
      <c r="M1" s="2"/>
    </row>
    <row r="2" spans="1:28">
      <c r="A2" s="129"/>
      <c r="B2" s="129"/>
      <c r="C2" s="129"/>
      <c r="D2" s="129"/>
      <c r="E2" s="2"/>
      <c r="F2" s="2"/>
      <c r="G2" s="2"/>
      <c r="H2" s="2"/>
      <c r="I2" s="2"/>
      <c r="J2" s="2"/>
      <c r="K2" s="2"/>
      <c r="L2" s="2"/>
      <c r="M2" s="2"/>
    </row>
    <row r="3" spans="1:28">
      <c r="A3" s="130" t="s">
        <v>1</v>
      </c>
      <c r="B3" s="130"/>
      <c r="C3" s="130"/>
      <c r="D3" s="13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129"/>
      <c r="B4" s="129"/>
      <c r="C4" s="129"/>
      <c r="D4" s="12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126" t="s">
        <v>102</v>
      </c>
      <c r="B5" s="126"/>
      <c r="C5" s="126"/>
      <c r="D5" s="12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3"/>
      <c r="B6" s="4"/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126" t="s">
        <v>103</v>
      </c>
      <c r="B7" s="126"/>
      <c r="C7" s="126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/>
      <c r="B8" s="4"/>
      <c r="C8" s="4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25" t="s">
        <v>104</v>
      </c>
      <c r="B9" s="126"/>
      <c r="C9" s="126"/>
      <c r="D9" s="12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4"/>
      <c r="C10" s="4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126" t="s">
        <v>105</v>
      </c>
      <c r="B11" s="126"/>
      <c r="C11" s="126"/>
      <c r="D11" s="12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6"/>
      <c r="B12" s="7"/>
      <c r="C12" s="7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9" t="s">
        <v>2</v>
      </c>
      <c r="B13" s="10"/>
      <c r="C13" s="10"/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9"/>
      <c r="B14" s="10"/>
      <c r="C14" s="10"/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127" t="s">
        <v>99</v>
      </c>
      <c r="B15" s="128"/>
      <c r="C15" s="128"/>
      <c r="D15" s="12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9"/>
      <c r="B16" s="10"/>
      <c r="C16" s="10"/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40">
      <c r="A17" s="128" t="s">
        <v>3</v>
      </c>
      <c r="B17" s="128"/>
      <c r="C17" s="128"/>
      <c r="D17" s="12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40">
      <c r="A18" s="9"/>
      <c r="B18" s="10"/>
      <c r="C18" s="10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40">
      <c r="A19" s="128" t="s">
        <v>106</v>
      </c>
      <c r="B19" s="128"/>
      <c r="C19" s="128"/>
      <c r="D19" s="12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40">
      <c r="A20" s="3"/>
      <c r="B20" s="4"/>
      <c r="C20" s="4"/>
      <c r="D20" s="5"/>
    </row>
    <row r="21" spans="1:40" ht="15.75" thickBot="1">
      <c r="A21" s="71"/>
      <c r="B21" s="4"/>
      <c r="C21" s="4"/>
      <c r="D21" s="5"/>
    </row>
    <row r="22" spans="1:40" s="73" customFormat="1" ht="15.75" thickBot="1">
      <c r="A22" s="72" t="s">
        <v>4</v>
      </c>
      <c r="C22" s="75"/>
      <c r="D22" s="7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ht="15.75" thickBot="1">
      <c r="A23" s="60"/>
      <c r="B23" s="2"/>
      <c r="C23" s="2"/>
      <c r="D23" s="13"/>
    </row>
    <row r="24" spans="1:40" ht="20.100000000000001" customHeight="1">
      <c r="A24" s="96" t="s">
        <v>5</v>
      </c>
      <c r="B24" s="61" t="s">
        <v>6</v>
      </c>
      <c r="C24" s="62" t="s">
        <v>7</v>
      </c>
      <c r="D24" s="63" t="s">
        <v>8</v>
      </c>
    </row>
    <row r="25" spans="1:40" ht="20.100000000000001" customHeight="1">
      <c r="A25" s="97" t="s">
        <v>107</v>
      </c>
      <c r="B25" s="98">
        <v>0.25</v>
      </c>
      <c r="C25" s="12">
        <v>25000</v>
      </c>
      <c r="D25" s="65">
        <v>25000</v>
      </c>
    </row>
    <row r="26" spans="1:40" ht="20.100000000000001" customHeight="1">
      <c r="A26" s="97" t="s">
        <v>108</v>
      </c>
      <c r="B26" s="98">
        <v>0.25</v>
      </c>
      <c r="C26" s="12">
        <v>25000</v>
      </c>
      <c r="D26" s="66">
        <v>25000</v>
      </c>
    </row>
    <row r="27" spans="1:40" ht="20.100000000000001" customHeight="1">
      <c r="A27" s="97" t="s">
        <v>109</v>
      </c>
      <c r="B27" s="98">
        <v>0.25</v>
      </c>
      <c r="C27" s="12">
        <v>25000</v>
      </c>
      <c r="D27" s="65">
        <v>25000</v>
      </c>
    </row>
    <row r="28" spans="1:40" ht="20.100000000000001" customHeight="1">
      <c r="A28" s="97" t="s">
        <v>110</v>
      </c>
      <c r="B28" s="98">
        <v>0.25</v>
      </c>
      <c r="C28" s="12">
        <v>25000</v>
      </c>
      <c r="D28" s="65">
        <v>25000</v>
      </c>
    </row>
    <row r="29" spans="1:40" ht="20.100000000000001" customHeight="1">
      <c r="A29" s="97"/>
      <c r="B29" s="98"/>
      <c r="C29" s="12"/>
      <c r="D29" s="65"/>
    </row>
    <row r="30" spans="1:40" ht="20.100000000000001" customHeight="1">
      <c r="A30" s="97"/>
      <c r="B30" s="98"/>
      <c r="C30" s="12"/>
      <c r="D30" s="65"/>
    </row>
    <row r="31" spans="1:40" ht="20.100000000000001" customHeight="1">
      <c r="A31" s="97" t="s">
        <v>111</v>
      </c>
      <c r="B31" s="98">
        <f>SUM(B25:B29)</f>
        <v>1</v>
      </c>
      <c r="C31" s="12">
        <f>SUM(C25:C29)</f>
        <v>100000</v>
      </c>
      <c r="D31" s="65">
        <v>1000000</v>
      </c>
    </row>
    <row r="32" spans="1:40" ht="20.100000000000001" customHeight="1">
      <c r="A32" s="97"/>
      <c r="B32" s="64"/>
      <c r="C32" s="12"/>
      <c r="D32" s="67"/>
    </row>
    <row r="33" spans="1:4" ht="20.100000000000001" customHeight="1" thickBot="1">
      <c r="A33" s="99"/>
      <c r="B33" s="68"/>
      <c r="C33" s="69"/>
      <c r="D33" s="70"/>
    </row>
    <row r="34" spans="1:4" s="2" customFormat="1"/>
    <row r="35" spans="1:4" s="2" customFormat="1"/>
    <row r="36" spans="1:4">
      <c r="A36" s="124" t="s">
        <v>89</v>
      </c>
      <c r="B36" s="124"/>
      <c r="C36" s="124"/>
      <c r="D36" s="124"/>
    </row>
    <row r="37" spans="1:4">
      <c r="A37" s="103" t="s">
        <v>112</v>
      </c>
      <c r="B37" s="104"/>
      <c r="C37" s="104"/>
      <c r="D37" s="105"/>
    </row>
    <row r="38" spans="1:4">
      <c r="A38" s="119" t="s">
        <v>113</v>
      </c>
      <c r="B38" s="120"/>
      <c r="C38" s="120"/>
      <c r="D38" s="120"/>
    </row>
    <row r="39" spans="1:4">
      <c r="A39" s="121" t="s">
        <v>114</v>
      </c>
      <c r="B39" s="122"/>
      <c r="C39" s="122"/>
      <c r="D39" s="122"/>
    </row>
    <row r="40" spans="1:4">
      <c r="A40" s="123" t="s">
        <v>115</v>
      </c>
      <c r="B40" s="124"/>
      <c r="C40" s="124"/>
      <c r="D40" s="124"/>
    </row>
    <row r="41" spans="1:4">
      <c r="A41" s="106"/>
      <c r="B41" s="107"/>
      <c r="C41" s="107"/>
      <c r="D41" s="108"/>
    </row>
    <row r="42" spans="1:4">
      <c r="A42" s="100"/>
      <c r="B42" s="101"/>
      <c r="C42" s="101"/>
      <c r="D42" s="102"/>
    </row>
  </sheetData>
  <sheetProtection selectLockedCells="1" selectUnlockedCells="1"/>
  <mergeCells count="15">
    <mergeCell ref="A7:C7"/>
    <mergeCell ref="A1:D1"/>
    <mergeCell ref="A2:D2"/>
    <mergeCell ref="A3:D3"/>
    <mergeCell ref="A4:D4"/>
    <mergeCell ref="A5:D5"/>
    <mergeCell ref="A38:D38"/>
    <mergeCell ref="A39:D39"/>
    <mergeCell ref="A40:D40"/>
    <mergeCell ref="A9:D9"/>
    <mergeCell ref="A11:D11"/>
    <mergeCell ref="A15:D15"/>
    <mergeCell ref="A17:D17"/>
    <mergeCell ref="A19:D19"/>
    <mergeCell ref="A36:D36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workbookViewId="0">
      <selection activeCell="A9" sqref="A9:J9"/>
    </sheetView>
  </sheetViews>
  <sheetFormatPr defaultRowHeight="15"/>
  <cols>
    <col min="2" max="2" width="15.5703125" customWidth="1"/>
    <col min="10" max="10" width="41.85546875" customWidth="1"/>
  </cols>
  <sheetData>
    <row r="1" spans="1:10" ht="35.25" customHeight="1" thickBot="1">
      <c r="A1" s="152" t="s">
        <v>9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>
      <c r="A2" s="153" t="s">
        <v>116</v>
      </c>
      <c r="B2" s="149"/>
      <c r="C2" s="149"/>
      <c r="D2" s="149"/>
      <c r="E2" s="149"/>
      <c r="F2" s="149"/>
      <c r="G2" s="149"/>
      <c r="H2" s="149"/>
      <c r="I2" s="149"/>
      <c r="J2" s="150"/>
    </row>
    <row r="3" spans="1:10">
      <c r="A3" s="131" t="s">
        <v>117</v>
      </c>
      <c r="B3" s="132"/>
      <c r="C3" s="132"/>
      <c r="D3" s="132"/>
      <c r="E3" s="132"/>
      <c r="F3" s="132"/>
      <c r="G3" s="132"/>
      <c r="H3" s="132"/>
      <c r="I3" s="132"/>
      <c r="J3" s="133"/>
    </row>
    <row r="4" spans="1:10">
      <c r="A4" s="131" t="s">
        <v>118</v>
      </c>
      <c r="B4" s="132"/>
      <c r="C4" s="132"/>
      <c r="D4" s="132"/>
      <c r="E4" s="132"/>
      <c r="F4" s="132"/>
      <c r="G4" s="132"/>
      <c r="H4" s="132"/>
      <c r="I4" s="132"/>
      <c r="J4" s="133"/>
    </row>
    <row r="5" spans="1:10">
      <c r="A5" s="154" t="s">
        <v>119</v>
      </c>
      <c r="B5" s="132"/>
      <c r="C5" s="132"/>
      <c r="D5" s="132"/>
      <c r="E5" s="132"/>
      <c r="F5" s="132"/>
      <c r="G5" s="132"/>
      <c r="H5" s="132"/>
      <c r="I5" s="132"/>
      <c r="J5" s="133"/>
    </row>
    <row r="6" spans="1:10" ht="15.75" thickBot="1">
      <c r="A6" s="151" t="s">
        <v>120</v>
      </c>
      <c r="B6" s="135"/>
      <c r="C6" s="135"/>
      <c r="D6" s="135"/>
      <c r="E6" s="135"/>
      <c r="F6" s="135"/>
      <c r="G6" s="135"/>
      <c r="H6" s="135"/>
      <c r="I6" s="135"/>
      <c r="J6" s="136"/>
    </row>
    <row r="7" spans="1:10">
      <c r="A7" s="42"/>
      <c r="B7" s="1"/>
      <c r="C7" s="1"/>
      <c r="D7" s="1"/>
      <c r="E7" s="1"/>
      <c r="F7" s="1"/>
      <c r="G7" s="1"/>
      <c r="H7" s="1"/>
      <c r="I7" s="1"/>
      <c r="J7" s="41"/>
    </row>
    <row r="8" spans="1:10">
      <c r="A8" s="141" t="s">
        <v>88</v>
      </c>
      <c r="B8" s="141"/>
      <c r="C8" s="141"/>
      <c r="D8" s="141"/>
      <c r="E8" s="141"/>
      <c r="F8" s="141"/>
      <c r="G8" s="141"/>
      <c r="H8" s="141"/>
      <c r="I8" s="141"/>
      <c r="J8" s="141"/>
    </row>
    <row r="9" spans="1:10" ht="15.75" thickBot="1">
      <c r="A9" s="142" t="s">
        <v>125</v>
      </c>
      <c r="B9" s="143"/>
      <c r="C9" s="143"/>
      <c r="D9" s="143"/>
      <c r="E9" s="143"/>
      <c r="F9" s="143"/>
      <c r="G9" s="143"/>
      <c r="H9" s="143"/>
      <c r="I9" s="143"/>
      <c r="J9" s="144"/>
    </row>
    <row r="10" spans="1:10" ht="18.75" customHeight="1">
      <c r="A10" s="145"/>
      <c r="B10" s="146"/>
      <c r="C10" s="146"/>
      <c r="D10" s="146"/>
      <c r="E10" s="146"/>
      <c r="F10" s="146"/>
      <c r="G10" s="146"/>
      <c r="H10" s="146"/>
      <c r="I10" s="146"/>
      <c r="J10" s="147"/>
    </row>
    <row r="11" spans="1:10" ht="15" customHeight="1">
      <c r="A11" s="77"/>
      <c r="B11" s="76"/>
      <c r="C11" s="76"/>
      <c r="D11" s="76"/>
      <c r="E11" s="76"/>
      <c r="F11" s="76"/>
      <c r="G11" s="76"/>
      <c r="H11" s="76"/>
      <c r="I11" s="76"/>
      <c r="J11" s="78"/>
    </row>
    <row r="12" spans="1:10" ht="15.75" thickBot="1">
      <c r="A12" s="79"/>
      <c r="B12" s="80"/>
      <c r="C12" s="80"/>
      <c r="D12" s="80"/>
      <c r="E12" s="80"/>
      <c r="F12" s="80"/>
      <c r="G12" s="80"/>
      <c r="H12" s="80"/>
      <c r="I12" s="80"/>
      <c r="J12" s="81"/>
    </row>
    <row r="13" spans="1:10">
      <c r="A13" s="95"/>
      <c r="B13" s="1"/>
      <c r="C13" s="1"/>
      <c r="D13" s="1"/>
      <c r="E13" s="1"/>
      <c r="F13" s="1"/>
      <c r="G13" s="1"/>
      <c r="H13" s="1"/>
      <c r="I13" s="1"/>
      <c r="J13" s="83"/>
    </row>
    <row r="14" spans="1:10">
      <c r="A14" s="141" t="s">
        <v>10</v>
      </c>
      <c r="B14" s="141"/>
      <c r="C14" s="141"/>
      <c r="D14" s="141"/>
      <c r="E14" s="141"/>
      <c r="F14" s="141"/>
      <c r="G14" s="141"/>
      <c r="H14" s="141"/>
      <c r="I14" s="141"/>
      <c r="J14" s="141"/>
    </row>
    <row r="15" spans="1:10" ht="16.5" thickBot="1">
      <c r="A15" s="82"/>
      <c r="B15" s="1"/>
      <c r="C15" s="1"/>
      <c r="D15" s="1"/>
      <c r="E15" s="1"/>
      <c r="F15" s="1"/>
      <c r="G15" s="1"/>
      <c r="H15" s="1"/>
      <c r="I15" s="1"/>
      <c r="J15" s="83"/>
    </row>
    <row r="16" spans="1:10">
      <c r="A16" s="148" t="s">
        <v>100</v>
      </c>
      <c r="B16" s="149"/>
      <c r="C16" s="149"/>
      <c r="D16" s="149"/>
      <c r="E16" s="149"/>
      <c r="F16" s="149"/>
      <c r="G16" s="149"/>
      <c r="H16" s="149"/>
      <c r="I16" s="149"/>
      <c r="J16" s="150"/>
    </row>
    <row r="17" spans="1:10">
      <c r="A17" s="131" t="s">
        <v>121</v>
      </c>
      <c r="B17" s="132"/>
      <c r="C17" s="132"/>
      <c r="D17" s="132"/>
      <c r="E17" s="132"/>
      <c r="F17" s="132"/>
      <c r="G17" s="132"/>
      <c r="H17" s="132"/>
      <c r="I17" s="132"/>
      <c r="J17" s="133"/>
    </row>
    <row r="18" spans="1:10" ht="15.75" thickBot="1">
      <c r="A18" s="134"/>
      <c r="B18" s="135"/>
      <c r="C18" s="135"/>
      <c r="D18" s="135"/>
      <c r="E18" s="135"/>
      <c r="F18" s="135"/>
      <c r="G18" s="135"/>
      <c r="H18" s="135"/>
      <c r="I18" s="135"/>
      <c r="J18" s="136"/>
    </row>
    <row r="19" spans="1:10" ht="15.75" thickBot="1">
      <c r="A19" s="137"/>
      <c r="B19" s="137"/>
      <c r="C19" s="137"/>
      <c r="D19" s="137"/>
      <c r="E19" s="137"/>
      <c r="F19" s="137"/>
      <c r="G19" s="137"/>
      <c r="H19" s="137"/>
      <c r="I19" s="137"/>
      <c r="J19" s="137"/>
    </row>
    <row r="20" spans="1:10">
      <c r="A20" s="138" t="s">
        <v>122</v>
      </c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0">
      <c r="A21" t="s">
        <v>123</v>
      </c>
      <c r="B21" s="85"/>
      <c r="C21" s="84"/>
      <c r="D21" s="116"/>
      <c r="E21" s="84"/>
      <c r="F21" s="84"/>
      <c r="G21" s="84"/>
      <c r="H21" s="84"/>
      <c r="I21" s="84"/>
      <c r="J21" s="84"/>
    </row>
    <row r="22" spans="1:10" ht="15.75" thickBot="1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5.75" thickBot="1">
      <c r="A23" s="89"/>
      <c r="B23" s="2"/>
      <c r="C23" s="2"/>
      <c r="D23" s="2"/>
      <c r="E23" s="2"/>
      <c r="F23" s="2"/>
      <c r="G23" s="2"/>
      <c r="H23" s="2"/>
      <c r="I23" s="2"/>
      <c r="J23" s="90"/>
    </row>
    <row r="24" spans="1:10">
      <c r="A24" s="91" t="s">
        <v>101</v>
      </c>
      <c r="B24" s="117" t="s">
        <v>124</v>
      </c>
      <c r="C24" s="117"/>
      <c r="D24" s="117"/>
      <c r="E24" s="117"/>
      <c r="F24" s="92"/>
      <c r="G24" s="114"/>
      <c r="H24" s="92"/>
      <c r="I24" s="115"/>
      <c r="J24" s="92"/>
    </row>
    <row r="25" spans="1:10" ht="15.75" thickBot="1">
      <c r="A25" s="93"/>
      <c r="B25" s="117"/>
      <c r="C25" s="117"/>
      <c r="D25" s="117"/>
      <c r="E25" s="117"/>
      <c r="F25" s="94"/>
      <c r="G25" s="94"/>
      <c r="H25" s="94"/>
      <c r="I25" s="94"/>
      <c r="J25" s="94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sheetProtection selectLockedCells="1" selectUnlockedCells="1"/>
  <mergeCells count="15">
    <mergeCell ref="A6:J6"/>
    <mergeCell ref="A1:J1"/>
    <mergeCell ref="A2:J2"/>
    <mergeCell ref="A3:J3"/>
    <mergeCell ref="A4:J4"/>
    <mergeCell ref="A5:J5"/>
    <mergeCell ref="A17:J17"/>
    <mergeCell ref="A18:J18"/>
    <mergeCell ref="A19:J19"/>
    <mergeCell ref="A20:J20"/>
    <mergeCell ref="A8:J8"/>
    <mergeCell ref="A9:J9"/>
    <mergeCell ref="A10:J10"/>
    <mergeCell ref="A14:J14"/>
    <mergeCell ref="A16:J16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C41" sqref="C41"/>
    </sheetView>
  </sheetViews>
  <sheetFormatPr defaultRowHeight="15"/>
  <cols>
    <col min="1" max="1" width="38.42578125" customWidth="1"/>
    <col min="2" max="3" width="16.7109375" customWidth="1"/>
    <col min="4" max="4" width="15.85546875" customWidth="1"/>
    <col min="5" max="5" width="27.42578125" customWidth="1"/>
  </cols>
  <sheetData>
    <row r="1" spans="1:11">
      <c r="A1" s="162" t="s">
        <v>11</v>
      </c>
      <c r="B1" s="162"/>
      <c r="C1" s="162"/>
      <c r="D1" s="162"/>
      <c r="E1" s="5"/>
      <c r="F1" s="4"/>
      <c r="G1" s="4"/>
      <c r="H1" s="4"/>
      <c r="I1" s="4"/>
      <c r="J1" s="4"/>
    </row>
    <row r="2" spans="1:11">
      <c r="A2" s="163" t="s">
        <v>126</v>
      </c>
      <c r="B2" s="164"/>
      <c r="C2" s="164"/>
      <c r="D2" s="164"/>
      <c r="E2" s="165"/>
      <c r="F2" s="4"/>
      <c r="G2" s="4"/>
      <c r="H2" s="4"/>
      <c r="I2" s="4"/>
      <c r="J2" s="4"/>
    </row>
    <row r="3" spans="1:11">
      <c r="A3" s="157" t="s">
        <v>127</v>
      </c>
      <c r="B3" s="160"/>
      <c r="C3" s="160"/>
      <c r="D3" s="160"/>
      <c r="E3" s="156"/>
      <c r="F3" s="2"/>
      <c r="G3" s="2"/>
      <c r="H3" s="2"/>
      <c r="I3" s="2"/>
      <c r="J3" s="2"/>
      <c r="K3" s="2"/>
    </row>
    <row r="4" spans="1:11">
      <c r="A4" s="157" t="s">
        <v>128</v>
      </c>
      <c r="B4" s="160"/>
      <c r="C4" s="160"/>
      <c r="D4" s="160"/>
      <c r="E4" s="156"/>
      <c r="F4" s="2"/>
      <c r="G4" s="2"/>
      <c r="H4" s="2"/>
      <c r="I4" s="2"/>
      <c r="J4" s="2"/>
      <c r="K4" s="2"/>
    </row>
    <row r="5" spans="1:11">
      <c r="A5" s="157" t="s">
        <v>129</v>
      </c>
      <c r="B5" s="160"/>
      <c r="C5" s="160"/>
      <c r="D5" s="160"/>
      <c r="E5" s="156"/>
      <c r="F5" s="2"/>
      <c r="G5" s="2"/>
      <c r="H5" s="2"/>
      <c r="I5" s="2"/>
      <c r="J5" s="2"/>
      <c r="K5" s="2"/>
    </row>
    <row r="6" spans="1:11">
      <c r="A6" s="157"/>
      <c r="B6" s="160"/>
      <c r="C6" s="160"/>
      <c r="D6" s="160"/>
      <c r="E6" s="156"/>
      <c r="F6" s="2"/>
      <c r="G6" s="2"/>
      <c r="H6" s="2"/>
      <c r="I6" s="2"/>
      <c r="J6" s="2"/>
      <c r="K6" s="2"/>
    </row>
    <row r="7" spans="1:11">
      <c r="A7" s="157"/>
      <c r="B7" s="160"/>
      <c r="C7" s="160"/>
      <c r="D7" s="160"/>
      <c r="E7" s="156"/>
      <c r="F7" s="2"/>
      <c r="G7" s="2"/>
      <c r="H7" s="2"/>
      <c r="I7" s="2"/>
      <c r="J7" s="2"/>
      <c r="K7" s="2"/>
    </row>
    <row r="8" spans="1:11">
      <c r="A8" s="157"/>
      <c r="B8" s="160"/>
      <c r="C8" s="160"/>
      <c r="D8" s="160"/>
      <c r="E8" s="156"/>
      <c r="F8" s="2"/>
      <c r="G8" s="2"/>
      <c r="H8" s="2"/>
      <c r="I8" s="2"/>
      <c r="J8" s="2"/>
      <c r="K8" s="2"/>
    </row>
    <row r="9" spans="1:11">
      <c r="A9" s="157"/>
      <c r="B9" s="160"/>
      <c r="C9" s="160"/>
      <c r="D9" s="160"/>
      <c r="E9" s="156"/>
      <c r="F9" s="2"/>
      <c r="G9" s="2"/>
      <c r="H9" s="2"/>
      <c r="I9" s="2"/>
      <c r="J9" s="2"/>
      <c r="K9" s="2"/>
    </row>
    <row r="10" spans="1:11">
      <c r="A10" s="166"/>
      <c r="B10" s="167"/>
      <c r="C10" s="167"/>
      <c r="D10" s="167"/>
      <c r="E10" s="168"/>
      <c r="F10" s="2"/>
      <c r="G10" s="2"/>
      <c r="H10" s="2"/>
      <c r="I10" s="2"/>
      <c r="J10" s="2"/>
      <c r="K10" s="2"/>
    </row>
    <row r="11" spans="1:11">
      <c r="A11" s="40"/>
      <c r="B11" s="10"/>
      <c r="C11" s="10"/>
      <c r="D11" s="10"/>
      <c r="E11" s="11"/>
      <c r="F11" s="2"/>
      <c r="G11" s="2"/>
      <c r="H11" s="2"/>
      <c r="I11" s="2"/>
      <c r="J11" s="2"/>
      <c r="K11" s="2"/>
    </row>
    <row r="12" spans="1:11">
      <c r="A12" s="14" t="s">
        <v>12</v>
      </c>
      <c r="B12" s="7"/>
      <c r="C12" s="7"/>
      <c r="D12" s="7"/>
      <c r="E12" s="8"/>
      <c r="F12" s="2"/>
      <c r="G12" s="2"/>
      <c r="H12" s="2"/>
      <c r="I12" s="2"/>
      <c r="J12" s="2"/>
      <c r="K12" s="2"/>
    </row>
    <row r="13" spans="1:11">
      <c r="A13" s="155" t="s">
        <v>130</v>
      </c>
      <c r="B13" s="160"/>
      <c r="C13" s="160"/>
      <c r="D13" s="160"/>
      <c r="E13" s="156"/>
      <c r="F13" s="2"/>
      <c r="G13" s="2"/>
      <c r="H13" s="2"/>
      <c r="I13" s="2"/>
      <c r="J13" s="2"/>
      <c r="K13" s="2"/>
    </row>
    <row r="14" spans="1:11">
      <c r="A14" s="155" t="s">
        <v>131</v>
      </c>
      <c r="B14" s="160"/>
      <c r="C14" s="160"/>
      <c r="D14" s="160"/>
      <c r="E14" s="156"/>
      <c r="F14" s="2"/>
      <c r="G14" s="2"/>
      <c r="H14" s="2"/>
      <c r="I14" s="2"/>
      <c r="J14" s="2"/>
      <c r="K14" s="2"/>
    </row>
    <row r="15" spans="1:11">
      <c r="A15" s="155" t="s">
        <v>132</v>
      </c>
      <c r="B15" s="160"/>
      <c r="C15" s="160"/>
      <c r="D15" s="160"/>
      <c r="E15" s="156"/>
      <c r="F15" s="2"/>
      <c r="G15" s="2"/>
      <c r="H15" s="2"/>
      <c r="I15" s="2"/>
      <c r="J15" s="2"/>
      <c r="K15" s="2"/>
    </row>
    <row r="16" spans="1:11">
      <c r="A16" s="160" t="s">
        <v>133</v>
      </c>
      <c r="B16" s="160"/>
      <c r="C16" s="160"/>
      <c r="D16" s="160"/>
      <c r="E16" s="156"/>
      <c r="F16" s="2"/>
      <c r="G16" s="2"/>
      <c r="H16" s="2"/>
      <c r="I16" s="2"/>
      <c r="J16" s="2"/>
      <c r="K16" s="2"/>
    </row>
    <row r="17" spans="1:11">
      <c r="A17" s="14" t="s">
        <v>13</v>
      </c>
      <c r="B17" s="7"/>
      <c r="C17" s="7"/>
      <c r="D17" s="7"/>
      <c r="E17" s="59"/>
      <c r="F17" s="2"/>
      <c r="G17" s="2"/>
      <c r="H17" s="2"/>
      <c r="I17" s="2"/>
      <c r="J17" s="2"/>
      <c r="K17" s="2"/>
    </row>
    <row r="18" spans="1:11">
      <c r="A18" s="155" t="s">
        <v>134</v>
      </c>
      <c r="B18" s="160"/>
      <c r="C18" s="160"/>
      <c r="D18" s="160"/>
      <c r="E18" s="156"/>
      <c r="F18" s="2"/>
      <c r="G18" s="2"/>
      <c r="H18" s="2"/>
      <c r="I18" s="2"/>
      <c r="J18" s="2"/>
      <c r="K18" s="2"/>
    </row>
    <row r="19" spans="1:11">
      <c r="A19" s="6" t="s">
        <v>135</v>
      </c>
      <c r="B19" s="7"/>
      <c r="C19" s="7"/>
      <c r="D19" s="7"/>
      <c r="E19" s="8"/>
      <c r="F19" s="2"/>
      <c r="G19" s="2"/>
      <c r="H19" s="2"/>
      <c r="I19" s="2"/>
      <c r="J19" s="2"/>
      <c r="K19" s="2"/>
    </row>
    <row r="20" spans="1:11">
      <c r="A20" s="6"/>
      <c r="B20" s="7"/>
      <c r="C20" s="7"/>
      <c r="D20" s="7"/>
      <c r="E20" s="8"/>
      <c r="F20" s="2"/>
      <c r="G20" s="2"/>
      <c r="H20" s="2"/>
      <c r="I20" s="2"/>
      <c r="J20" s="2"/>
      <c r="K20" s="2"/>
    </row>
    <row r="21" spans="1:11">
      <c r="A21" s="6"/>
      <c r="B21" s="7"/>
      <c r="C21" s="7"/>
      <c r="D21" s="7"/>
      <c r="E21" s="8"/>
      <c r="F21" s="2"/>
      <c r="G21" s="2"/>
      <c r="H21" s="2"/>
      <c r="I21" s="2"/>
      <c r="J21" s="2"/>
      <c r="K21" s="2"/>
    </row>
    <row r="22" spans="1:11">
      <c r="A22" s="14" t="s">
        <v>14</v>
      </c>
      <c r="B22" s="7"/>
      <c r="C22" s="7"/>
      <c r="D22" s="7"/>
      <c r="E22" s="8"/>
      <c r="F22" s="2"/>
      <c r="G22" s="2"/>
      <c r="H22" s="2"/>
      <c r="I22" s="2"/>
      <c r="J22" s="2"/>
      <c r="K22" s="2"/>
    </row>
    <row r="23" spans="1:11" s="17" customFormat="1" ht="20.100000000000001" customHeight="1">
      <c r="A23" s="15" t="s">
        <v>15</v>
      </c>
      <c r="B23" s="15" t="s">
        <v>16</v>
      </c>
      <c r="C23" s="15" t="s">
        <v>17</v>
      </c>
      <c r="D23" s="15" t="s">
        <v>18</v>
      </c>
      <c r="E23" s="15" t="s">
        <v>19</v>
      </c>
      <c r="F23" s="16"/>
      <c r="G23" s="16"/>
      <c r="H23" s="16"/>
      <c r="I23" s="16"/>
      <c r="J23" s="16"/>
      <c r="K23" s="16"/>
    </row>
    <row r="24" spans="1:11" ht="20.100000000000001" customHeight="1">
      <c r="A24" s="12" t="s">
        <v>136</v>
      </c>
      <c r="B24" s="12" t="s">
        <v>139</v>
      </c>
      <c r="C24" s="12" t="s">
        <v>140</v>
      </c>
      <c r="D24" s="118">
        <v>0.33</v>
      </c>
      <c r="E24" s="12"/>
      <c r="F24" s="2"/>
      <c r="G24" s="2"/>
      <c r="H24" s="2"/>
      <c r="I24" s="2"/>
      <c r="J24" s="2"/>
      <c r="K24" s="2"/>
    </row>
    <row r="25" spans="1:11" ht="20.100000000000001" customHeight="1">
      <c r="A25" s="43" t="s">
        <v>137</v>
      </c>
      <c r="B25" s="12" t="s">
        <v>139</v>
      </c>
      <c r="C25" s="12" t="s">
        <v>140</v>
      </c>
      <c r="D25" s="44">
        <v>0.33329999999999999</v>
      </c>
      <c r="E25" s="12" t="s">
        <v>20</v>
      </c>
      <c r="F25" s="2"/>
      <c r="G25" s="2"/>
      <c r="H25" s="2"/>
      <c r="I25" s="2"/>
      <c r="J25" s="2"/>
      <c r="K25" s="2"/>
    </row>
    <row r="26" spans="1:11" ht="20.100000000000001" customHeight="1">
      <c r="A26" s="43" t="s">
        <v>138</v>
      </c>
      <c r="B26" s="12" t="s">
        <v>139</v>
      </c>
      <c r="C26" s="12" t="s">
        <v>141</v>
      </c>
      <c r="D26" s="44">
        <v>0.33329999999999999</v>
      </c>
      <c r="E26" s="12"/>
      <c r="F26" s="2"/>
      <c r="G26" s="2"/>
      <c r="H26" s="2"/>
      <c r="I26" s="2"/>
      <c r="J26" s="2"/>
      <c r="K26" s="2"/>
    </row>
    <row r="27" spans="1:11" ht="20.100000000000001" customHeight="1">
      <c r="A27" s="12"/>
      <c r="B27" s="12"/>
      <c r="C27" s="12"/>
      <c r="D27" s="12"/>
      <c r="E27" s="12"/>
      <c r="F27" s="2"/>
      <c r="G27" s="2"/>
      <c r="H27" s="2"/>
      <c r="I27" s="2"/>
      <c r="J27" s="2"/>
      <c r="K27" s="2"/>
    </row>
    <row r="28" spans="1:11" ht="20.100000000000001" customHeight="1">
      <c r="A28" s="12"/>
      <c r="B28" s="12"/>
      <c r="C28" s="12"/>
      <c r="D28" s="12"/>
      <c r="E28" s="12"/>
      <c r="F28" s="2"/>
      <c r="G28" s="2"/>
      <c r="H28" s="2"/>
      <c r="I28" s="2"/>
      <c r="J28" s="2"/>
      <c r="K28" s="2"/>
    </row>
    <row r="29" spans="1:11" ht="20.100000000000001" customHeight="1">
      <c r="A29" s="12"/>
      <c r="B29" s="12"/>
      <c r="C29" s="12"/>
      <c r="D29" s="12"/>
      <c r="E29" s="12"/>
      <c r="F29" s="2"/>
      <c r="G29" s="2"/>
      <c r="H29" s="2"/>
      <c r="I29" s="2"/>
      <c r="J29" s="2"/>
      <c r="K29" s="2"/>
    </row>
    <row r="30" spans="1:11" ht="20.100000000000001" customHeight="1">
      <c r="A30" s="12"/>
      <c r="B30" s="12"/>
      <c r="C30" s="12"/>
      <c r="D30" s="12"/>
      <c r="E30" s="12"/>
      <c r="F30" s="2"/>
      <c r="G30" s="2"/>
      <c r="H30" s="2"/>
      <c r="I30" s="2"/>
      <c r="J30" s="2"/>
      <c r="K30" s="2"/>
    </row>
    <row r="31" spans="1:11" ht="20.100000000000001" customHeight="1">
      <c r="A31" s="161"/>
      <c r="B31" s="161"/>
      <c r="C31" s="161"/>
      <c r="D31" s="161"/>
      <c r="E31" s="161"/>
      <c r="F31" s="2"/>
      <c r="G31" s="2"/>
      <c r="H31" s="2"/>
      <c r="I31" s="2"/>
      <c r="J31" s="2"/>
      <c r="K31" s="2"/>
    </row>
    <row r="32" spans="1:11">
      <c r="A32" s="14" t="s">
        <v>21</v>
      </c>
      <c r="B32" s="7"/>
      <c r="C32" s="7"/>
      <c r="D32" s="7"/>
      <c r="E32" s="8"/>
      <c r="F32" s="2"/>
      <c r="G32" s="2"/>
      <c r="H32" s="2"/>
      <c r="I32" s="2"/>
      <c r="J32" s="2"/>
      <c r="K32" s="2"/>
    </row>
    <row r="33" spans="1:11">
      <c r="A33" s="18" t="s">
        <v>15</v>
      </c>
      <c r="B33" s="19"/>
      <c r="C33" s="20" t="s">
        <v>22</v>
      </c>
      <c r="D33" s="20"/>
      <c r="E33" s="19"/>
      <c r="F33" s="2"/>
      <c r="G33" s="2"/>
      <c r="H33" s="2"/>
      <c r="I33" s="2"/>
      <c r="J33" s="2"/>
      <c r="K33" s="2"/>
    </row>
    <row r="34" spans="1:11">
      <c r="A34" s="155" t="s">
        <v>142</v>
      </c>
      <c r="B34" s="156"/>
      <c r="C34" s="157" t="s">
        <v>149</v>
      </c>
      <c r="D34" s="158"/>
      <c r="E34" s="159"/>
      <c r="F34" s="2"/>
      <c r="G34" s="2"/>
      <c r="H34" s="2"/>
      <c r="I34" s="2"/>
      <c r="J34" s="2"/>
      <c r="K34" s="2"/>
    </row>
    <row r="35" spans="1:11">
      <c r="A35" s="155" t="s">
        <v>143</v>
      </c>
      <c r="B35" s="156"/>
      <c r="C35" s="157" t="s">
        <v>149</v>
      </c>
      <c r="D35" s="158"/>
      <c r="E35" s="159"/>
      <c r="F35" s="2"/>
      <c r="G35" s="2"/>
      <c r="H35" s="2"/>
      <c r="I35" s="2"/>
      <c r="J35" s="2"/>
      <c r="K35" s="2"/>
    </row>
    <row r="36" spans="1:11">
      <c r="A36" s="155" t="s">
        <v>144</v>
      </c>
      <c r="B36" s="156"/>
      <c r="C36" s="157" t="s">
        <v>149</v>
      </c>
      <c r="D36" s="158"/>
      <c r="E36" s="159"/>
      <c r="F36" s="2"/>
      <c r="G36" s="2"/>
      <c r="H36" s="2"/>
      <c r="I36" s="2"/>
      <c r="J36" s="2"/>
      <c r="K36" s="2"/>
    </row>
    <row r="37" spans="1:11">
      <c r="A37" s="155" t="s">
        <v>145</v>
      </c>
      <c r="B37" s="156"/>
      <c r="C37" s="157" t="s">
        <v>149</v>
      </c>
      <c r="D37" s="158"/>
      <c r="E37" s="159"/>
      <c r="F37" s="2"/>
      <c r="G37" s="2"/>
      <c r="H37" s="2"/>
      <c r="I37" s="2"/>
      <c r="J37" s="2"/>
      <c r="K37" s="2"/>
    </row>
    <row r="38" spans="1:11">
      <c r="A38" s="155" t="s">
        <v>146</v>
      </c>
      <c r="B38" s="156"/>
      <c r="C38" s="157" t="s">
        <v>149</v>
      </c>
      <c r="D38" s="158"/>
      <c r="E38" s="159"/>
      <c r="F38" s="2"/>
      <c r="G38" s="2"/>
      <c r="H38" s="2"/>
      <c r="I38" s="2"/>
      <c r="J38" s="2"/>
      <c r="K38" s="2"/>
    </row>
    <row r="39" spans="1:11">
      <c r="A39" s="155" t="s">
        <v>147</v>
      </c>
      <c r="B39" s="156"/>
      <c r="C39" s="157" t="s">
        <v>149</v>
      </c>
      <c r="D39" s="158"/>
      <c r="E39" s="159"/>
      <c r="F39" s="2"/>
      <c r="G39" s="2"/>
      <c r="H39" s="2"/>
      <c r="I39" s="2"/>
      <c r="J39" s="2"/>
      <c r="K39" s="2"/>
    </row>
    <row r="40" spans="1:11">
      <c r="A40" s="6" t="s">
        <v>148</v>
      </c>
      <c r="B40" s="59"/>
      <c r="C40" s="7" t="s">
        <v>149</v>
      </c>
      <c r="D40" s="7"/>
      <c r="E40" s="8"/>
      <c r="F40" s="2"/>
      <c r="G40" s="2"/>
      <c r="H40" s="2"/>
      <c r="I40" s="2"/>
      <c r="J40" s="2"/>
      <c r="K40" s="2"/>
    </row>
    <row r="41" spans="1:11">
      <c r="A41" s="6"/>
      <c r="B41" s="8"/>
      <c r="C41" s="7"/>
      <c r="D41" s="7"/>
      <c r="E41" s="8"/>
      <c r="F41" s="2"/>
      <c r="G41" s="2"/>
      <c r="H41" s="2"/>
      <c r="I41" s="2"/>
      <c r="J41" s="2"/>
      <c r="K41" s="2"/>
    </row>
    <row r="42" spans="1:11">
      <c r="A42" s="3"/>
      <c r="B42" s="5"/>
      <c r="C42" s="4"/>
      <c r="D42" s="4"/>
      <c r="E42" s="5"/>
      <c r="F42" s="2"/>
      <c r="G42" s="2"/>
      <c r="H42" s="2"/>
      <c r="I42" s="2"/>
      <c r="J42" s="2"/>
      <c r="K42" s="2"/>
    </row>
    <row r="43" spans="1:11">
      <c r="A43" s="6"/>
      <c r="B43" s="8"/>
      <c r="C43" s="7"/>
      <c r="D43" s="7"/>
      <c r="E43" s="8"/>
      <c r="F43" s="2"/>
      <c r="G43" s="2"/>
      <c r="H43" s="2"/>
      <c r="I43" s="2"/>
      <c r="J43" s="2"/>
      <c r="K43" s="2"/>
    </row>
  </sheetData>
  <sheetProtection selectLockedCells="1" selectUnlockedCells="1"/>
  <mergeCells count="28">
    <mergeCell ref="A14:E14"/>
    <mergeCell ref="A1:D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3:E13"/>
    <mergeCell ref="A15:E15"/>
    <mergeCell ref="A16:E16"/>
    <mergeCell ref="A18:E18"/>
    <mergeCell ref="A31:E31"/>
    <mergeCell ref="A34:B34"/>
    <mergeCell ref="C34:E34"/>
    <mergeCell ref="A38:B38"/>
    <mergeCell ref="C38:E38"/>
    <mergeCell ref="A39:B39"/>
    <mergeCell ref="C39:E39"/>
    <mergeCell ref="A35:B35"/>
    <mergeCell ref="C35:E35"/>
    <mergeCell ref="A36:B36"/>
    <mergeCell ref="C36:E36"/>
    <mergeCell ref="A37:B37"/>
    <mergeCell ref="C37:E3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22" sqref="A22"/>
    </sheetView>
  </sheetViews>
  <sheetFormatPr defaultRowHeight="15"/>
  <cols>
    <col min="1" max="1" width="42.5703125" customWidth="1"/>
    <col min="2" max="2" width="45.5703125" customWidth="1"/>
  </cols>
  <sheetData>
    <row r="1" spans="1:2" ht="23.25">
      <c r="A1" s="169" t="s">
        <v>23</v>
      </c>
      <c r="B1" s="169"/>
    </row>
    <row r="2" spans="1:2">
      <c r="A2" s="12" t="s">
        <v>24</v>
      </c>
      <c r="B2" s="12" t="s">
        <v>25</v>
      </c>
    </row>
    <row r="3" spans="1:2">
      <c r="A3" s="12" t="s">
        <v>150</v>
      </c>
      <c r="B3" s="12" t="s">
        <v>153</v>
      </c>
    </row>
    <row r="4" spans="1:2">
      <c r="A4" s="43" t="s">
        <v>151</v>
      </c>
      <c r="B4" s="43" t="s">
        <v>154</v>
      </c>
    </row>
    <row r="5" spans="1:2">
      <c r="A5" s="43" t="s">
        <v>152</v>
      </c>
      <c r="B5" s="43" t="s">
        <v>155</v>
      </c>
    </row>
    <row r="6" spans="1:2">
      <c r="A6" s="43"/>
      <c r="B6" s="43"/>
    </row>
    <row r="7" spans="1:2">
      <c r="A7" s="43"/>
      <c r="B7" s="43"/>
    </row>
    <row r="8" spans="1:2">
      <c r="A8" s="12"/>
      <c r="B8" s="12"/>
    </row>
    <row r="9" spans="1:2">
      <c r="A9" s="12"/>
      <c r="B9" s="12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20" spans="1:2">
      <c r="A20" s="3" t="s">
        <v>26</v>
      </c>
      <c r="B20" s="5"/>
    </row>
    <row r="21" spans="1:2">
      <c r="A21" s="6" t="s">
        <v>156</v>
      </c>
      <c r="B21" s="8"/>
    </row>
    <row r="22" spans="1:2">
      <c r="A22" s="6" t="s">
        <v>157</v>
      </c>
      <c r="B22" s="8"/>
    </row>
    <row r="23" spans="1:2">
      <c r="A23" s="6"/>
      <c r="B23" s="8"/>
    </row>
    <row r="24" spans="1:2">
      <c r="A24" s="6"/>
      <c r="B24" s="8"/>
    </row>
    <row r="25" spans="1:2">
      <c r="A25" s="6" t="s">
        <v>20</v>
      </c>
      <c r="B25" s="8"/>
    </row>
    <row r="26" spans="1:2">
      <c r="A26" s="6"/>
      <c r="B26" s="8"/>
    </row>
    <row r="27" spans="1:2">
      <c r="A27" s="6"/>
      <c r="B27" s="8"/>
    </row>
    <row r="28" spans="1:2">
      <c r="A28" s="6"/>
      <c r="B28" s="8"/>
    </row>
    <row r="29" spans="1:2">
      <c r="A29" s="6"/>
      <c r="B29" s="8"/>
    </row>
    <row r="30" spans="1:2">
      <c r="A30" s="6"/>
      <c r="B30" s="8"/>
    </row>
    <row r="31" spans="1:2">
      <c r="A31" s="6"/>
      <c r="B31" s="8"/>
    </row>
    <row r="32" spans="1:2">
      <c r="A32" s="6"/>
      <c r="B32" s="8"/>
    </row>
    <row r="33" spans="1:2">
      <c r="A33" s="6"/>
      <c r="B33" s="8"/>
    </row>
    <row r="34" spans="1:2">
      <c r="A34" s="6"/>
      <c r="B34" s="8"/>
    </row>
    <row r="35" spans="1:2">
      <c r="A35" s="6"/>
      <c r="B35" s="8"/>
    </row>
    <row r="36" spans="1:2">
      <c r="A36" s="6"/>
      <c r="B36" s="8"/>
    </row>
    <row r="37" spans="1:2">
      <c r="A37" s="6"/>
      <c r="B37" s="8"/>
    </row>
    <row r="38" spans="1:2">
      <c r="A38" s="6"/>
      <c r="B38" s="8"/>
    </row>
    <row r="39" spans="1:2">
      <c r="A39" s="6"/>
      <c r="B39" s="8"/>
    </row>
    <row r="40" spans="1:2">
      <c r="A40" s="6"/>
      <c r="B40" s="8"/>
    </row>
    <row r="41" spans="1:2">
      <c r="A41" s="6"/>
      <c r="B41" s="8"/>
    </row>
    <row r="42" spans="1:2">
      <c r="A42" s="6"/>
      <c r="B42" s="8"/>
    </row>
    <row r="43" spans="1:2">
      <c r="A43" s="6"/>
      <c r="B43" s="8"/>
    </row>
    <row r="44" spans="1:2">
      <c r="A44" s="6"/>
      <c r="B44" s="8"/>
    </row>
    <row r="45" spans="1:2">
      <c r="A45" s="6"/>
      <c r="B45" s="8"/>
    </row>
    <row r="46" spans="1:2">
      <c r="A46" s="6"/>
      <c r="B46" s="8"/>
    </row>
    <row r="47" spans="1:2">
      <c r="A47" s="6"/>
      <c r="B47" s="8"/>
    </row>
    <row r="48" spans="1:2">
      <c r="A48" s="6"/>
      <c r="B48" s="8"/>
    </row>
    <row r="49" spans="1:2">
      <c r="A49" s="6"/>
      <c r="B49" s="8"/>
    </row>
  </sheetData>
  <sheetProtection selectLockedCells="1" selectUnlockedCells="1"/>
  <mergeCells count="1">
    <mergeCell ref="A1:B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"/>
    </sheetView>
  </sheetViews>
  <sheetFormatPr defaultRowHeight="15"/>
  <cols>
    <col min="1" max="1" width="34.85546875" customWidth="1"/>
    <col min="2" max="3" width="16.85546875" customWidth="1"/>
    <col min="4" max="4" width="17" style="21" customWidth="1"/>
  </cols>
  <sheetData>
    <row r="1" spans="1:4" s="22" customFormat="1" ht="20.100000000000001" customHeight="1">
      <c r="A1" s="170" t="s">
        <v>27</v>
      </c>
      <c r="B1" s="170"/>
      <c r="C1" s="170"/>
      <c r="D1" s="170"/>
    </row>
    <row r="2" spans="1:4" s="24" customFormat="1" ht="24.95" customHeight="1">
      <c r="A2" s="23" t="s">
        <v>28</v>
      </c>
      <c r="B2" s="45">
        <v>2017</v>
      </c>
      <c r="C2" s="45">
        <v>2018</v>
      </c>
      <c r="D2" s="45">
        <v>2019</v>
      </c>
    </row>
    <row r="3" spans="1:4" ht="24.95" customHeight="1">
      <c r="A3" s="25"/>
      <c r="B3" s="25"/>
      <c r="C3" s="25"/>
      <c r="D3" s="26"/>
    </row>
    <row r="4" spans="1:4" ht="24.95" customHeight="1">
      <c r="A4" s="25" t="s">
        <v>29</v>
      </c>
      <c r="B4" s="27"/>
      <c r="C4" s="46"/>
      <c r="D4" s="47"/>
    </row>
    <row r="5" spans="1:4" ht="24.95" customHeight="1">
      <c r="A5" s="25" t="s">
        <v>90</v>
      </c>
      <c r="B5" s="46">
        <f>200*12</f>
        <v>2400</v>
      </c>
      <c r="C5" s="46">
        <f t="shared" ref="C5:D11" si="0">B5*1.05</f>
        <v>2520</v>
      </c>
      <c r="D5" s="46">
        <f t="shared" si="0"/>
        <v>2646</v>
      </c>
    </row>
    <row r="6" spans="1:4" ht="24.95" customHeight="1">
      <c r="A6" s="25" t="s">
        <v>91</v>
      </c>
      <c r="B6" s="46">
        <f>300*12</f>
        <v>3600</v>
      </c>
      <c r="C6" s="46">
        <f t="shared" si="0"/>
        <v>3780</v>
      </c>
      <c r="D6" s="46">
        <f t="shared" si="0"/>
        <v>3969</v>
      </c>
    </row>
    <row r="7" spans="1:4" ht="24.95" customHeight="1">
      <c r="A7" s="25" t="s">
        <v>92</v>
      </c>
      <c r="B7" s="46">
        <f>62875</f>
        <v>62875</v>
      </c>
      <c r="C7" s="46">
        <f t="shared" si="0"/>
        <v>66018.75</v>
      </c>
      <c r="D7" s="46">
        <f t="shared" si="0"/>
        <v>69319.6875</v>
      </c>
    </row>
    <row r="8" spans="1:4" ht="24.95" customHeight="1">
      <c r="A8" s="25" t="s">
        <v>62</v>
      </c>
      <c r="B8" s="46">
        <f>2000</f>
        <v>2000</v>
      </c>
      <c r="C8" s="46">
        <f t="shared" si="0"/>
        <v>2100</v>
      </c>
      <c r="D8" s="46">
        <f t="shared" si="0"/>
        <v>2205</v>
      </c>
    </row>
    <row r="9" spans="1:4" ht="24.95" customHeight="1">
      <c r="A9" s="25" t="s">
        <v>61</v>
      </c>
      <c r="B9" s="46">
        <v>1500</v>
      </c>
      <c r="C9" s="46">
        <f t="shared" si="0"/>
        <v>1575</v>
      </c>
      <c r="D9" s="46">
        <f t="shared" si="0"/>
        <v>1653.75</v>
      </c>
    </row>
    <row r="10" spans="1:4" ht="24.95" customHeight="1">
      <c r="A10" s="25" t="s">
        <v>93</v>
      </c>
      <c r="B10" s="46">
        <v>8000</v>
      </c>
      <c r="C10" s="46">
        <f t="shared" si="0"/>
        <v>8400</v>
      </c>
      <c r="D10" s="46">
        <f t="shared" si="0"/>
        <v>8820</v>
      </c>
    </row>
    <row r="11" spans="1:4" ht="24.95" customHeight="1">
      <c r="A11" s="25" t="s">
        <v>94</v>
      </c>
      <c r="B11" s="46">
        <v>3000</v>
      </c>
      <c r="C11" s="46">
        <f t="shared" si="0"/>
        <v>3150</v>
      </c>
      <c r="D11" s="46">
        <f t="shared" si="0"/>
        <v>3307.5</v>
      </c>
    </row>
    <row r="12" spans="1:4" ht="24.95" customHeight="1">
      <c r="A12" s="25" t="s">
        <v>95</v>
      </c>
      <c r="B12" s="27">
        <f>SUM(B4:B11)</f>
        <v>83375</v>
      </c>
      <c r="C12" s="46">
        <f>SUM(C4:C11)</f>
        <v>87543.75</v>
      </c>
      <c r="D12" s="47">
        <f t="shared" ref="D12" si="1">(C12)+C12*0.05</f>
        <v>91920.9375</v>
      </c>
    </row>
    <row r="13" spans="1:4" ht="24.95" customHeight="1">
      <c r="A13" s="25" t="s">
        <v>31</v>
      </c>
      <c r="B13" s="25"/>
      <c r="C13" s="25"/>
      <c r="D13" s="26"/>
    </row>
    <row r="14" spans="1:4" ht="24.95" customHeight="1">
      <c r="A14" s="25" t="s">
        <v>32</v>
      </c>
      <c r="B14" s="27"/>
      <c r="C14" s="48"/>
      <c r="D14" s="48"/>
    </row>
    <row r="15" spans="1:4" ht="24.95" customHeight="1">
      <c r="A15" s="25"/>
      <c r="B15" s="25"/>
      <c r="C15" s="25"/>
      <c r="D15" s="26"/>
    </row>
    <row r="16" spans="1:4" ht="24.95" customHeight="1">
      <c r="A16" s="25" t="s">
        <v>33</v>
      </c>
      <c r="B16" s="27">
        <f>SUM(B5:B11)</f>
        <v>83375</v>
      </c>
      <c r="C16" s="46">
        <f>SUM(C5:C11)</f>
        <v>87543.75</v>
      </c>
      <c r="D16" s="47">
        <f>SUM(D5:D11)</f>
        <v>91920.9375</v>
      </c>
    </row>
  </sheetData>
  <sheetProtection selectLockedCells="1" selectUnlockedCells="1"/>
  <mergeCells count="1">
    <mergeCell ref="A1:D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2" sqref="B22"/>
    </sheetView>
  </sheetViews>
  <sheetFormatPr defaultRowHeight="15"/>
  <cols>
    <col min="1" max="1" width="14.140625" customWidth="1"/>
    <col min="2" max="2" width="13.85546875" customWidth="1"/>
    <col min="3" max="3" width="14.85546875" customWidth="1"/>
    <col min="4" max="4" width="16.42578125" customWidth="1"/>
    <col min="5" max="5" width="14.140625" customWidth="1"/>
    <col min="6" max="6" width="16" customWidth="1"/>
    <col min="7" max="7" width="13.42578125" customWidth="1"/>
    <col min="8" max="8" width="15.28515625" customWidth="1"/>
    <col min="9" max="9" width="14.5703125" customWidth="1"/>
    <col min="10" max="10" width="13.28515625" customWidth="1"/>
    <col min="11" max="11" width="14.85546875" customWidth="1"/>
    <col min="12" max="12" width="15.85546875" customWidth="1"/>
    <col min="13" max="13" width="16.140625" customWidth="1"/>
    <col min="14" max="14" width="15" style="2" bestFit="1" customWidth="1"/>
  </cols>
  <sheetData>
    <row r="1" spans="1:14" ht="15.75">
      <c r="A1" s="171" t="s">
        <v>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28"/>
    </row>
    <row r="2" spans="1:1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s="31" customFormat="1" ht="12.75">
      <c r="A3" s="29" t="s">
        <v>35</v>
      </c>
      <c r="B3" s="29" t="s">
        <v>36</v>
      </c>
      <c r="C3" s="29" t="s">
        <v>37</v>
      </c>
      <c r="D3" s="29" t="s">
        <v>38</v>
      </c>
      <c r="E3" s="29" t="s">
        <v>39</v>
      </c>
      <c r="F3" s="29" t="s">
        <v>40</v>
      </c>
      <c r="G3" s="29" t="s">
        <v>41</v>
      </c>
      <c r="H3" s="29" t="s">
        <v>42</v>
      </c>
      <c r="I3" s="29" t="s">
        <v>43</v>
      </c>
      <c r="J3" s="29" t="s">
        <v>44</v>
      </c>
      <c r="K3" s="29" t="s">
        <v>45</v>
      </c>
      <c r="L3" s="29" t="s">
        <v>46</v>
      </c>
      <c r="M3" s="29" t="s">
        <v>47</v>
      </c>
      <c r="N3" s="30" t="s">
        <v>158</v>
      </c>
    </row>
    <row r="4" spans="1:14" s="31" customFormat="1" ht="26.25" customHeight="1">
      <c r="A4" s="32" t="s">
        <v>48</v>
      </c>
      <c r="B4" s="49">
        <v>300000</v>
      </c>
      <c r="C4" s="49">
        <f>B4*1.05</f>
        <v>315000</v>
      </c>
      <c r="D4" s="49">
        <f t="shared" ref="D4:M4" si="0">C4*1.05</f>
        <v>330750</v>
      </c>
      <c r="E4" s="49">
        <f t="shared" si="0"/>
        <v>347287.5</v>
      </c>
      <c r="F4" s="49">
        <f t="shared" si="0"/>
        <v>364651.875</v>
      </c>
      <c r="G4" s="49">
        <f t="shared" si="0"/>
        <v>382884.46875</v>
      </c>
      <c r="H4" s="49">
        <f t="shared" si="0"/>
        <v>402028.69218750001</v>
      </c>
      <c r="I4" s="49">
        <f t="shared" si="0"/>
        <v>422130.12679687503</v>
      </c>
      <c r="J4" s="49">
        <f t="shared" si="0"/>
        <v>443236.63313671882</v>
      </c>
      <c r="K4" s="49">
        <f t="shared" si="0"/>
        <v>465398.4647935548</v>
      </c>
      <c r="L4" s="49">
        <f t="shared" si="0"/>
        <v>488668.38803323254</v>
      </c>
      <c r="M4" s="49">
        <f t="shared" si="0"/>
        <v>513101.8074348942</v>
      </c>
      <c r="N4" s="175">
        <f>SUM(B4:M4)</f>
        <v>4775137.9561327761</v>
      </c>
    </row>
    <row r="5" spans="1:14" s="34" customFormat="1" ht="26.25">
      <c r="A5" s="33" t="s">
        <v>49</v>
      </c>
      <c r="B5" s="50">
        <f>B4*1%</f>
        <v>3000</v>
      </c>
      <c r="C5" s="50">
        <f t="shared" ref="C5:M5" si="1">C4*1%</f>
        <v>3150</v>
      </c>
      <c r="D5" s="50">
        <f t="shared" si="1"/>
        <v>3307.5</v>
      </c>
      <c r="E5" s="50">
        <f t="shared" si="1"/>
        <v>3472.875</v>
      </c>
      <c r="F5" s="50">
        <f t="shared" si="1"/>
        <v>3646.5187500000002</v>
      </c>
      <c r="G5" s="50">
        <f t="shared" si="1"/>
        <v>3828.8446875</v>
      </c>
      <c r="H5" s="50">
        <f t="shared" si="1"/>
        <v>4020.2869218750002</v>
      </c>
      <c r="I5" s="50">
        <f t="shared" si="1"/>
        <v>4221.3012679687508</v>
      </c>
      <c r="J5" s="50">
        <f t="shared" si="1"/>
        <v>4432.3663313671886</v>
      </c>
      <c r="K5" s="50">
        <f t="shared" si="1"/>
        <v>4653.9846479355483</v>
      </c>
      <c r="L5" s="50">
        <f t="shared" si="1"/>
        <v>4886.6838803323253</v>
      </c>
      <c r="M5" s="50">
        <f t="shared" si="1"/>
        <v>5131.0180743489418</v>
      </c>
      <c r="N5" s="176">
        <f>SUM(B5:M5)</f>
        <v>47751.379561327754</v>
      </c>
    </row>
    <row r="7" spans="1:14" ht="24.95" customHeight="1">
      <c r="A7" s="35" t="s">
        <v>50</v>
      </c>
      <c r="B7" s="35"/>
      <c r="C7" s="35"/>
      <c r="D7" s="35"/>
    </row>
    <row r="8" spans="1:14" ht="24.95" customHeight="1">
      <c r="A8" s="12" t="s">
        <v>51</v>
      </c>
      <c r="B8" s="12" t="s">
        <v>52</v>
      </c>
      <c r="C8" s="12" t="s">
        <v>53</v>
      </c>
      <c r="D8" s="12" t="s">
        <v>54</v>
      </c>
      <c r="E8" s="129" t="s">
        <v>19</v>
      </c>
      <c r="F8" s="129"/>
    </row>
    <row r="9" spans="1:14" ht="24.95" customHeight="1">
      <c r="A9" s="12" t="s">
        <v>36</v>
      </c>
      <c r="B9" s="51">
        <v>100000</v>
      </c>
      <c r="C9" s="51">
        <f>B9*0.5</f>
        <v>50000</v>
      </c>
      <c r="D9" s="51">
        <f>C9*0.75</f>
        <v>37500</v>
      </c>
      <c r="E9" s="129"/>
      <c r="F9" s="129"/>
    </row>
    <row r="10" spans="1:14" ht="24.95" customHeight="1">
      <c r="A10" s="12" t="s">
        <v>37</v>
      </c>
      <c r="B10" s="51">
        <v>100000</v>
      </c>
      <c r="C10" s="51">
        <f>B10*0.1</f>
        <v>10000</v>
      </c>
      <c r="D10" s="51">
        <f>C10*0.3</f>
        <v>3000</v>
      </c>
      <c r="E10" s="129"/>
      <c r="F10" s="129"/>
    </row>
    <row r="11" spans="1:14" ht="24.95" customHeight="1">
      <c r="A11" s="12" t="s">
        <v>38</v>
      </c>
      <c r="B11" s="51">
        <v>100000</v>
      </c>
      <c r="C11" s="51">
        <f>B11*0.36</f>
        <v>36000</v>
      </c>
      <c r="D11" s="51">
        <f>C11*10.3</f>
        <v>370800</v>
      </c>
      <c r="E11" s="129"/>
      <c r="F11" s="129"/>
    </row>
    <row r="12" spans="1:14" ht="24.95" customHeight="1">
      <c r="A12" s="12" t="s">
        <v>39</v>
      </c>
      <c r="B12" s="51">
        <v>100000</v>
      </c>
      <c r="C12" s="51">
        <f>B12*0.3</f>
        <v>30000</v>
      </c>
      <c r="D12" s="51">
        <f>C12*0.19</f>
        <v>5700</v>
      </c>
      <c r="E12" s="129"/>
      <c r="F12" s="129"/>
    </row>
    <row r="13" spans="1:14" ht="24.95" customHeight="1">
      <c r="A13" s="12" t="s">
        <v>40</v>
      </c>
      <c r="B13" s="51">
        <v>100000</v>
      </c>
      <c r="C13" s="51">
        <f>B13*0.2</f>
        <v>20000</v>
      </c>
      <c r="D13" s="51">
        <f>C13*12</f>
        <v>240000</v>
      </c>
      <c r="E13" s="129"/>
      <c r="F13" s="129"/>
    </row>
    <row r="14" spans="1:14" ht="24.95" customHeight="1">
      <c r="A14" s="12" t="s">
        <v>41</v>
      </c>
      <c r="B14" s="51">
        <v>100000</v>
      </c>
      <c r="C14" s="51">
        <f>B14*0.6</f>
        <v>60000</v>
      </c>
      <c r="D14" s="51">
        <f>C14*0.45</f>
        <v>27000</v>
      </c>
      <c r="E14" s="129"/>
      <c r="F14" s="129"/>
    </row>
    <row r="15" spans="1:14" ht="24.95" customHeight="1">
      <c r="A15" s="12" t="s">
        <v>42</v>
      </c>
      <c r="B15" s="51">
        <v>100000</v>
      </c>
      <c r="C15" s="51">
        <f>B15*0.8</f>
        <v>80000</v>
      </c>
      <c r="D15" s="51">
        <f>C15*0.3</f>
        <v>24000</v>
      </c>
      <c r="E15" s="129"/>
      <c r="F15" s="129"/>
    </row>
    <row r="16" spans="1:14" ht="24.95" customHeight="1">
      <c r="A16" s="12" t="s">
        <v>43</v>
      </c>
      <c r="B16" s="51">
        <v>100000</v>
      </c>
      <c r="C16" s="174">
        <f>B16*0.3</f>
        <v>30000</v>
      </c>
      <c r="D16" s="51">
        <f>C16*0.74</f>
        <v>22200</v>
      </c>
      <c r="E16" s="129"/>
      <c r="F16" s="129"/>
    </row>
    <row r="17" spans="1:6" ht="24.95" customHeight="1">
      <c r="A17" s="12" t="s">
        <v>44</v>
      </c>
      <c r="B17" s="51">
        <v>100000</v>
      </c>
      <c r="C17" s="51">
        <f>B17*0.12</f>
        <v>12000</v>
      </c>
      <c r="D17" s="51">
        <f>C17*0.17</f>
        <v>2040.0000000000002</v>
      </c>
      <c r="E17" s="129"/>
      <c r="F17" s="129"/>
    </row>
    <row r="18" spans="1:6" ht="24.95" customHeight="1">
      <c r="A18" s="12" t="s">
        <v>45</v>
      </c>
      <c r="B18" s="51">
        <v>100000</v>
      </c>
      <c r="C18" s="51">
        <f>B18*0.3</f>
        <v>30000</v>
      </c>
      <c r="D18" s="51">
        <f>C18*0.9</f>
        <v>27000</v>
      </c>
      <c r="E18" s="129"/>
      <c r="F18" s="129"/>
    </row>
    <row r="19" spans="1:6" ht="24.95" customHeight="1">
      <c r="A19" s="12" t="s">
        <v>46</v>
      </c>
      <c r="B19" s="51">
        <v>100000</v>
      </c>
      <c r="C19" s="51">
        <f>B19*0.5</f>
        <v>50000</v>
      </c>
      <c r="D19" s="51">
        <f>C19*0.4</f>
        <v>20000</v>
      </c>
      <c r="E19" s="129"/>
      <c r="F19" s="129"/>
    </row>
    <row r="20" spans="1:6" ht="24.95" customHeight="1">
      <c r="A20" s="109" t="s">
        <v>47</v>
      </c>
      <c r="B20" s="51">
        <v>100000</v>
      </c>
      <c r="C20" s="110">
        <f>B20*1.05</f>
        <v>105000</v>
      </c>
      <c r="D20" s="110">
        <f>C20*1.05</f>
        <v>110250</v>
      </c>
      <c r="E20" s="129"/>
      <c r="F20" s="129"/>
    </row>
    <row r="21" spans="1:6">
      <c r="A21" s="111" t="s">
        <v>96</v>
      </c>
      <c r="B21" s="112">
        <f>SUM(B9:B20)</f>
        <v>1200000</v>
      </c>
      <c r="C21" s="112">
        <f>SUM(C9:C20)</f>
        <v>513000</v>
      </c>
      <c r="D21" s="113">
        <f>SUM(D9:D20)</f>
        <v>889490</v>
      </c>
    </row>
    <row r="22" spans="1:6">
      <c r="B22" s="52"/>
      <c r="C22" s="52"/>
      <c r="D22" s="52"/>
    </row>
    <row r="23" spans="1:6">
      <c r="B23" s="52"/>
      <c r="C23" s="52"/>
      <c r="D23" s="52"/>
    </row>
  </sheetData>
  <sheetProtection selectLockedCells="1" selectUnlockedCells="1"/>
  <mergeCells count="14">
    <mergeCell ref="E12:F12"/>
    <mergeCell ref="A1:M1"/>
    <mergeCell ref="E8:F8"/>
    <mergeCell ref="E9:F9"/>
    <mergeCell ref="E10:F10"/>
    <mergeCell ref="E11:F11"/>
    <mergeCell ref="E19:F19"/>
    <mergeCell ref="E20:F20"/>
    <mergeCell ref="E13:F13"/>
    <mergeCell ref="E14:F14"/>
    <mergeCell ref="E15:F15"/>
    <mergeCell ref="E16:F16"/>
    <mergeCell ref="E17:F17"/>
    <mergeCell ref="E18:F18"/>
  </mergeCells>
  <pageMargins left="0.51180555555555551" right="0.51180555555555551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3" sqref="E13"/>
    </sheetView>
  </sheetViews>
  <sheetFormatPr defaultRowHeight="15"/>
  <cols>
    <col min="1" max="1" width="27.28515625" customWidth="1"/>
    <col min="2" max="2" width="14.85546875" customWidth="1"/>
    <col min="3" max="3" width="16.42578125" customWidth="1"/>
    <col min="4" max="4" width="15.42578125" customWidth="1"/>
    <col min="5" max="5" width="17.42578125" customWidth="1"/>
  </cols>
  <sheetData>
    <row r="1" spans="1:5" ht="20.100000000000001" customHeight="1">
      <c r="A1" s="172" t="s">
        <v>55</v>
      </c>
      <c r="B1" s="172"/>
      <c r="C1" s="172"/>
      <c r="D1" s="172"/>
      <c r="E1" s="172"/>
    </row>
    <row r="2" spans="1:5">
      <c r="A2" s="36" t="s">
        <v>28</v>
      </c>
      <c r="B2" s="53">
        <v>2016</v>
      </c>
      <c r="C2" s="53">
        <v>2017</v>
      </c>
      <c r="D2" s="53">
        <v>2018</v>
      </c>
      <c r="E2" s="53">
        <v>2019</v>
      </c>
    </row>
    <row r="3" spans="1:5">
      <c r="A3" s="37" t="s">
        <v>56</v>
      </c>
      <c r="B3" s="38"/>
      <c r="C3" s="38"/>
      <c r="D3" s="38"/>
      <c r="E3" s="38"/>
    </row>
    <row r="4" spans="1:5" ht="20.100000000000001" customHeight="1">
      <c r="A4" s="12" t="s">
        <v>57</v>
      </c>
      <c r="B4" s="51">
        <v>50000</v>
      </c>
      <c r="C4" s="51">
        <f>B4*1.05</f>
        <v>52500</v>
      </c>
      <c r="D4" s="51">
        <f t="shared" ref="D4:E4" si="0">C4*1.05</f>
        <v>55125</v>
      </c>
      <c r="E4" s="51">
        <f t="shared" si="0"/>
        <v>57881.25</v>
      </c>
    </row>
    <row r="5" spans="1:5" ht="20.100000000000001" customHeight="1">
      <c r="A5" s="12" t="s">
        <v>58</v>
      </c>
      <c r="B5" s="51">
        <v>750000</v>
      </c>
      <c r="C5" s="51">
        <f>B5*1.05</f>
        <v>787500</v>
      </c>
      <c r="D5" s="51">
        <f t="shared" ref="D5:E5" si="1">C5*1.05</f>
        <v>826875</v>
      </c>
      <c r="E5" s="51">
        <f t="shared" si="1"/>
        <v>868218.75</v>
      </c>
    </row>
    <row r="6" spans="1:5" ht="20.100000000000001" customHeight="1">
      <c r="A6" s="12" t="s">
        <v>59</v>
      </c>
      <c r="B6" s="51">
        <v>80000</v>
      </c>
      <c r="C6" s="51">
        <f>B6*1.05</f>
        <v>84000</v>
      </c>
      <c r="D6" s="51">
        <f t="shared" ref="D6:E6" si="2">C6*1.05</f>
        <v>88200</v>
      </c>
      <c r="E6" s="51">
        <f t="shared" si="2"/>
        <v>92610</v>
      </c>
    </row>
    <row r="7" spans="1:5" ht="20.100000000000001" customHeight="1">
      <c r="A7" s="12" t="s">
        <v>60</v>
      </c>
      <c r="B7" s="51">
        <v>6000</v>
      </c>
      <c r="C7" s="51">
        <f>B7*2.01</f>
        <v>12059.999999999998</v>
      </c>
      <c r="D7" s="51">
        <f t="shared" ref="D7:E7" si="3">C7*2.01</f>
        <v>24240.599999999995</v>
      </c>
      <c r="E7" s="51">
        <f t="shared" si="3"/>
        <v>48723.605999999985</v>
      </c>
    </row>
    <row r="8" spans="1:5" ht="20.100000000000001" customHeight="1">
      <c r="A8" s="12" t="s">
        <v>61</v>
      </c>
      <c r="B8" s="51">
        <v>1500</v>
      </c>
      <c r="C8" s="51">
        <f>B8*1.05</f>
        <v>1575</v>
      </c>
      <c r="D8" s="51">
        <f t="shared" ref="D8:E8" si="4">C8*1.05</f>
        <v>1653.75</v>
      </c>
      <c r="E8" s="51">
        <f t="shared" si="4"/>
        <v>1736.4375</v>
      </c>
    </row>
    <row r="9" spans="1:5" ht="20.100000000000001" customHeight="1">
      <c r="A9" s="12" t="s">
        <v>62</v>
      </c>
      <c r="B9" s="51">
        <v>2000</v>
      </c>
      <c r="C9" s="51">
        <f>B9*1.05</f>
        <v>2100</v>
      </c>
      <c r="D9" s="51">
        <f>C9*1.05</f>
        <v>2205</v>
      </c>
      <c r="E9" s="51">
        <f>D9*1.05</f>
        <v>2315.25</v>
      </c>
    </row>
    <row r="10" spans="1:5" ht="20.100000000000001" customHeight="1">
      <c r="A10" s="43" t="s">
        <v>97</v>
      </c>
      <c r="B10" s="51">
        <v>300</v>
      </c>
      <c r="C10" s="51">
        <f>B10*1.05</f>
        <v>315</v>
      </c>
      <c r="D10" s="51">
        <f t="shared" ref="D10:E10" si="5">C10*1.05</f>
        <v>330.75</v>
      </c>
      <c r="E10" s="51">
        <f t="shared" si="5"/>
        <v>347.28750000000002</v>
      </c>
    </row>
    <row r="11" spans="1:5" ht="20.100000000000001" customHeight="1">
      <c r="A11" s="12" t="s">
        <v>63</v>
      </c>
      <c r="B11" s="51">
        <v>1500</v>
      </c>
      <c r="C11" s="51">
        <f>B11*1.05</f>
        <v>1575</v>
      </c>
      <c r="D11" s="51">
        <f t="shared" ref="D11:E18" si="6">C11*1.05</f>
        <v>1653.75</v>
      </c>
      <c r="E11" s="51">
        <f t="shared" si="6"/>
        <v>1736.4375</v>
      </c>
    </row>
    <row r="12" spans="1:5" ht="20.100000000000001" customHeight="1">
      <c r="A12" s="12" t="s">
        <v>64</v>
      </c>
      <c r="B12" s="51">
        <v>32700</v>
      </c>
      <c r="C12" s="51">
        <f>B12*1.05</f>
        <v>34335</v>
      </c>
      <c r="D12" s="51">
        <f t="shared" si="6"/>
        <v>36051.75</v>
      </c>
      <c r="E12" s="51">
        <f t="shared" si="6"/>
        <v>37854.337500000001</v>
      </c>
    </row>
    <row r="13" spans="1:5" ht="20.100000000000001" customHeight="1">
      <c r="A13" s="43" t="s">
        <v>98</v>
      </c>
      <c r="B13" s="51">
        <v>1524</v>
      </c>
      <c r="C13" s="51">
        <f>B13*1.05</f>
        <v>1600.2</v>
      </c>
      <c r="D13" s="51">
        <f t="shared" si="6"/>
        <v>1680.21</v>
      </c>
      <c r="E13" s="51">
        <f t="shared" si="6"/>
        <v>1764.2205000000001</v>
      </c>
    </row>
    <row r="14" spans="1:5" ht="20.100000000000001" customHeight="1">
      <c r="A14" s="12" t="s">
        <v>65</v>
      </c>
      <c r="B14" s="51">
        <v>2700</v>
      </c>
      <c r="C14" s="51">
        <f>B14*1.05</f>
        <v>2835</v>
      </c>
      <c r="D14" s="51">
        <f t="shared" si="6"/>
        <v>2976.75</v>
      </c>
      <c r="E14" s="51">
        <f t="shared" si="6"/>
        <v>3125.5875000000001</v>
      </c>
    </row>
    <row r="15" spans="1:5" ht="20.100000000000001" customHeight="1">
      <c r="A15" s="12" t="s">
        <v>66</v>
      </c>
      <c r="B15" s="51">
        <v>1700</v>
      </c>
      <c r="C15" s="51">
        <f>B15*1.05</f>
        <v>1785</v>
      </c>
      <c r="D15" s="51">
        <f t="shared" si="6"/>
        <v>1874.25</v>
      </c>
      <c r="E15" s="51">
        <f t="shared" si="6"/>
        <v>1967.9625000000001</v>
      </c>
    </row>
    <row r="16" spans="1:5" ht="20.100000000000001" customHeight="1">
      <c r="A16" s="12" t="s">
        <v>67</v>
      </c>
      <c r="B16" s="51">
        <v>4613</v>
      </c>
      <c r="C16" s="51">
        <f>B16*1.05</f>
        <v>4843.6500000000005</v>
      </c>
      <c r="D16" s="51">
        <f t="shared" si="6"/>
        <v>5085.8325000000004</v>
      </c>
      <c r="E16" s="51">
        <f t="shared" si="6"/>
        <v>5340.1241250000003</v>
      </c>
    </row>
    <row r="17" spans="1:5" ht="20.100000000000001" customHeight="1">
      <c r="A17" s="12" t="s">
        <v>68</v>
      </c>
      <c r="B17" s="51">
        <v>999</v>
      </c>
      <c r="C17" s="51">
        <f>B17*1.05</f>
        <v>1048.95</v>
      </c>
      <c r="D17" s="51">
        <f t="shared" si="6"/>
        <v>1101.3975</v>
      </c>
      <c r="E17" s="51">
        <f t="shared" si="6"/>
        <v>1156.4673750000002</v>
      </c>
    </row>
    <row r="18" spans="1:5" ht="20.100000000000001" customHeight="1">
      <c r="A18" s="12" t="s">
        <v>69</v>
      </c>
      <c r="B18" s="51">
        <v>164</v>
      </c>
      <c r="C18" s="51">
        <f>B18*1.05</f>
        <v>172.20000000000002</v>
      </c>
      <c r="D18" s="51">
        <f t="shared" si="6"/>
        <v>180.81000000000003</v>
      </c>
      <c r="E18" s="51">
        <f t="shared" si="6"/>
        <v>189.85050000000004</v>
      </c>
    </row>
    <row r="19" spans="1:5" ht="20.100000000000001" customHeight="1">
      <c r="A19" s="12"/>
      <c r="B19" s="12"/>
      <c r="C19" s="12"/>
      <c r="D19" s="12"/>
      <c r="E19" s="12"/>
    </row>
    <row r="20" spans="1:5" ht="20.100000000000001" customHeight="1">
      <c r="A20" s="56" t="s">
        <v>54</v>
      </c>
      <c r="B20" s="55">
        <f>SUM(B4:B19)</f>
        <v>935700</v>
      </c>
      <c r="C20" s="55">
        <f>SUM(C4:C19)</f>
        <v>988244.99999999988</v>
      </c>
      <c r="D20" s="55">
        <f>SUM(D4:D19)</f>
        <v>1049234.8500000001</v>
      </c>
      <c r="E20" s="55">
        <f>SUM(E4:E19)</f>
        <v>1124967.5684999998</v>
      </c>
    </row>
    <row r="21" spans="1:5">
      <c r="A21" s="37" t="s">
        <v>70</v>
      </c>
      <c r="B21" s="38"/>
      <c r="C21" s="38"/>
      <c r="D21" s="38"/>
      <c r="E21" s="38"/>
    </row>
    <row r="22" spans="1:5" ht="20.100000000000001" customHeight="1">
      <c r="A22" s="12" t="s">
        <v>71</v>
      </c>
      <c r="B22" s="52">
        <v>5400</v>
      </c>
      <c r="C22" s="51">
        <f>B22*1.05</f>
        <v>5670</v>
      </c>
      <c r="D22" s="51">
        <f t="shared" ref="D22:E22" si="7">C22*1.05</f>
        <v>5953.5</v>
      </c>
      <c r="E22" s="51">
        <f t="shared" si="7"/>
        <v>6251.1750000000002</v>
      </c>
    </row>
    <row r="23" spans="1:5" ht="20.100000000000001" customHeight="1">
      <c r="A23" s="12" t="s">
        <v>72</v>
      </c>
      <c r="B23" s="51">
        <v>3500</v>
      </c>
      <c r="C23" s="51">
        <f>B23*1.05</f>
        <v>3675</v>
      </c>
      <c r="D23" s="51">
        <f t="shared" ref="D23:E23" si="8">C23*1.05</f>
        <v>3858.75</v>
      </c>
      <c r="E23" s="51">
        <f t="shared" si="8"/>
        <v>4051.6875</v>
      </c>
    </row>
    <row r="24" spans="1:5" ht="20.100000000000001" customHeight="1">
      <c r="A24" s="12" t="s">
        <v>73</v>
      </c>
      <c r="B24" s="51">
        <v>4120</v>
      </c>
      <c r="C24" s="174">
        <f>B24*1.05</f>
        <v>4326</v>
      </c>
      <c r="D24" s="174">
        <f t="shared" ref="D24:E24" si="9">C24*1.05</f>
        <v>4542.3</v>
      </c>
      <c r="E24" s="174">
        <f t="shared" si="9"/>
        <v>4769.415</v>
      </c>
    </row>
    <row r="25" spans="1:5" ht="20.100000000000001" customHeight="1">
      <c r="A25" s="12" t="s">
        <v>74</v>
      </c>
      <c r="B25" s="51">
        <v>6000</v>
      </c>
      <c r="C25" s="174">
        <v>6500</v>
      </c>
      <c r="D25" s="174">
        <f t="shared" ref="C25:E29" si="10">C25*1.05</f>
        <v>6825</v>
      </c>
      <c r="E25" s="174">
        <f t="shared" si="10"/>
        <v>7166.25</v>
      </c>
    </row>
    <row r="26" spans="1:5" ht="20.100000000000001" customHeight="1">
      <c r="A26" s="12" t="s">
        <v>75</v>
      </c>
      <c r="B26" s="51">
        <v>4500</v>
      </c>
      <c r="C26" s="174">
        <v>4000</v>
      </c>
      <c r="D26" s="174">
        <f t="shared" si="10"/>
        <v>4200</v>
      </c>
      <c r="E26" s="174">
        <f t="shared" si="10"/>
        <v>4410</v>
      </c>
    </row>
    <row r="27" spans="1:5" ht="20.100000000000001" customHeight="1">
      <c r="A27" s="12" t="s">
        <v>76</v>
      </c>
      <c r="B27" s="51">
        <v>6000</v>
      </c>
      <c r="C27" s="51">
        <v>6200</v>
      </c>
      <c r="D27" s="51">
        <v>6400</v>
      </c>
      <c r="E27" s="51">
        <v>7000</v>
      </c>
    </row>
    <row r="28" spans="1:5" ht="20.100000000000001" customHeight="1">
      <c r="A28" s="12" t="s">
        <v>77</v>
      </c>
      <c r="B28" s="51">
        <v>1500</v>
      </c>
      <c r="C28" s="174">
        <v>3000</v>
      </c>
      <c r="D28" s="51">
        <v>3500</v>
      </c>
      <c r="E28" s="51">
        <v>4000</v>
      </c>
    </row>
    <row r="29" spans="1:5" ht="20.100000000000001" customHeight="1">
      <c r="A29" s="12" t="s">
        <v>30</v>
      </c>
      <c r="B29" s="51">
        <v>15000</v>
      </c>
      <c r="C29" s="174">
        <f t="shared" si="10"/>
        <v>15750</v>
      </c>
      <c r="D29" s="174">
        <f t="shared" si="10"/>
        <v>16537.5</v>
      </c>
      <c r="E29" s="174">
        <f t="shared" si="10"/>
        <v>17364.375</v>
      </c>
    </row>
    <row r="30" spans="1:5" ht="20.100000000000001" customHeight="1">
      <c r="A30" s="56" t="s">
        <v>54</v>
      </c>
      <c r="B30" s="55">
        <f>SUM(B22:B29)</f>
        <v>46020</v>
      </c>
      <c r="C30" s="55">
        <f>SUM(C22:C29)</f>
        <v>49121</v>
      </c>
      <c r="D30" s="55">
        <f>SUM(D22:D29)</f>
        <v>51817.05</v>
      </c>
      <c r="E30" s="55">
        <f>SUM(E22:E29)</f>
        <v>55012.902499999997</v>
      </c>
    </row>
    <row r="31" spans="1:5" ht="20.100000000000001" customHeight="1">
      <c r="A31" s="12"/>
      <c r="B31" s="12"/>
      <c r="C31" s="12"/>
      <c r="D31" s="12"/>
      <c r="E31" s="12"/>
    </row>
    <row r="32" spans="1:5" ht="20.100000000000001" customHeight="1">
      <c r="A32" s="12"/>
      <c r="B32" s="12"/>
      <c r="C32" s="12"/>
      <c r="D32" s="12"/>
      <c r="E32" s="12"/>
    </row>
    <row r="33" spans="1:5" ht="20.100000000000001" customHeight="1">
      <c r="A33" s="58" t="s">
        <v>78</v>
      </c>
      <c r="B33" s="57">
        <f>B20+B30</f>
        <v>981720</v>
      </c>
      <c r="C33" s="57">
        <f t="shared" ref="C33:E33" si="11">C20+C30</f>
        <v>1037365.9999999999</v>
      </c>
      <c r="D33" s="57">
        <f t="shared" si="11"/>
        <v>1101051.9000000001</v>
      </c>
      <c r="E33" s="57">
        <f t="shared" si="11"/>
        <v>1179980.4709999999</v>
      </c>
    </row>
  </sheetData>
  <sheetProtection selectLockedCells="1" selectUnlockedCells="1"/>
  <mergeCells count="1">
    <mergeCell ref="A1:E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"/>
    </sheetView>
  </sheetViews>
  <sheetFormatPr defaultRowHeight="15"/>
  <cols>
    <col min="1" max="1" width="32.85546875" customWidth="1"/>
    <col min="2" max="2" width="20.85546875" customWidth="1"/>
    <col min="3" max="4" width="20.7109375" customWidth="1"/>
    <col min="5" max="5" width="40" customWidth="1"/>
  </cols>
  <sheetData>
    <row r="1" spans="1:5" ht="18.75">
      <c r="A1" s="173" t="s">
        <v>79</v>
      </c>
      <c r="B1" s="173"/>
      <c r="C1" s="173"/>
      <c r="D1" s="173"/>
      <c r="E1" s="173"/>
    </row>
    <row r="2" spans="1:5" ht="24.95" customHeight="1">
      <c r="A2" s="12"/>
      <c r="B2" s="12"/>
      <c r="C2" s="12" t="s">
        <v>80</v>
      </c>
      <c r="D2" s="12"/>
      <c r="E2" s="12"/>
    </row>
    <row r="3" spans="1:5" ht="24.95" customHeight="1">
      <c r="A3" s="12"/>
      <c r="B3" s="12"/>
      <c r="C3" s="12"/>
      <c r="D3" s="12"/>
      <c r="E3" s="12"/>
    </row>
    <row r="4" spans="1:5" s="17" customFormat="1" ht="24.95" customHeight="1">
      <c r="A4" s="39" t="s">
        <v>28</v>
      </c>
      <c r="B4" s="39">
        <v>2017</v>
      </c>
      <c r="C4" s="39">
        <v>2018</v>
      </c>
      <c r="D4" s="39">
        <v>2019</v>
      </c>
      <c r="E4" s="39" t="s">
        <v>81</v>
      </c>
    </row>
    <row r="5" spans="1:5" ht="24.95" customHeight="1">
      <c r="A5" s="12" t="s">
        <v>82</v>
      </c>
      <c r="B5" s="51">
        <v>5000</v>
      </c>
      <c r="C5" s="54">
        <f>B5*1.05</f>
        <v>5250</v>
      </c>
      <c r="D5" s="54">
        <f>C5*1.05</f>
        <v>5512.5</v>
      </c>
      <c r="E5" s="12"/>
    </row>
    <row r="6" spans="1:5" ht="24.95" customHeight="1">
      <c r="A6" s="12" t="s">
        <v>83</v>
      </c>
      <c r="B6" s="51">
        <v>4410</v>
      </c>
      <c r="C6" s="54">
        <f>B6*1.05</f>
        <v>4630.5</v>
      </c>
      <c r="D6" s="54">
        <f>C6*1.05</f>
        <v>4862.0250000000005</v>
      </c>
      <c r="E6" s="12"/>
    </row>
    <row r="7" spans="1:5" ht="24.95" customHeight="1">
      <c r="A7" s="12" t="s">
        <v>84</v>
      </c>
      <c r="B7" s="51">
        <v>1000</v>
      </c>
      <c r="C7" s="54">
        <f>B7*1.05</f>
        <v>1050</v>
      </c>
      <c r="D7" s="54">
        <f>C7*1.05</f>
        <v>1102.5</v>
      </c>
      <c r="E7" s="12"/>
    </row>
    <row r="8" spans="1:5" ht="24.95" customHeight="1">
      <c r="A8" s="12" t="s">
        <v>85</v>
      </c>
      <c r="B8" s="177">
        <f>B5-B6-B7-1.05</f>
        <v>-411.05</v>
      </c>
      <c r="C8" s="54">
        <f>B8*1.05</f>
        <v>-431.60250000000002</v>
      </c>
      <c r="D8" s="54">
        <f>C8*1.05</f>
        <v>-453.18262500000003</v>
      </c>
      <c r="E8" s="12"/>
    </row>
    <row r="9" spans="1:5" ht="24.95" customHeight="1">
      <c r="A9" s="12" t="s">
        <v>86</v>
      </c>
      <c r="B9" s="51">
        <v>450</v>
      </c>
      <c r="C9" s="54">
        <f>B9*1.05</f>
        <v>472.5</v>
      </c>
      <c r="D9" s="54">
        <f>C9*1.05</f>
        <v>496.125</v>
      </c>
      <c r="E9" s="12"/>
    </row>
    <row r="10" spans="1:5" ht="24.95" customHeight="1">
      <c r="A10" s="12" t="s">
        <v>87</v>
      </c>
      <c r="B10" s="51">
        <f>B8-B9</f>
        <v>-861.05</v>
      </c>
      <c r="C10" s="54">
        <f>B10*1.05</f>
        <v>-904.10249999999996</v>
      </c>
      <c r="D10" s="54">
        <f>C10*1.05</f>
        <v>-949.30762500000003</v>
      </c>
      <c r="E10" s="12"/>
    </row>
  </sheetData>
  <sheetProtection selectLockedCells="1" selectUnlockedCells="1"/>
  <mergeCells count="1">
    <mergeCell ref="A1:E1"/>
  </mergeCells>
  <pageMargins left="0.51180555555555551" right="0.51180555555555551" top="0.78749999999999998" bottom="0.78749999999999998" header="0.51180555555555551" footer="0.51180555555555551"/>
  <pageSetup paperSize="9" firstPageNumber="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ABCC2D0-ABAB-42BB-A7BC-80D2AB6BAD2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Informática Básica 2018.2</cp:lastModifiedBy>
  <cp:revision/>
  <dcterms:created xsi:type="dcterms:W3CDTF">2015-11-11T02:30:02Z</dcterms:created>
  <dcterms:modified xsi:type="dcterms:W3CDTF">2018-10-26T19:27:33Z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9dd5c4b5-f2a6-4939-87ad-e393af0cca42</vt:lpwstr>
  </property>
</Properties>
</file>