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drawings/drawing4.xml" ContentType="application/vnd.openxmlformats-officedocument.drawingml.chartshape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drawings/drawing6.xml" ContentType="application/vnd.openxmlformats-officedocument.drawingml.chartshapes+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Ronel\Documents\Z-RONELSIMON-RELEARNING\00-SPARTA_TRAINING\0-Course Lessons\SP401 - Dashboards and Drill-Down Analytics\Week 5 - Capstone\"/>
    </mc:Choice>
  </mc:AlternateContent>
  <xr:revisionPtr revIDLastSave="0" documentId="13_ncr:1_{80D17049-3E2C-4EB0-9EB4-BBF587E2A6C3}" xr6:coauthVersionLast="47" xr6:coauthVersionMax="47" xr10:uidLastSave="{00000000-0000-0000-0000-000000000000}"/>
  <bookViews>
    <workbookView xWindow="-120" yWindow="-120" windowWidth="20730" windowHeight="11160" activeTab="3" xr2:uid="{D6B2FCCB-2D07-446D-BDFD-23C8269041FC}"/>
  </bookViews>
  <sheets>
    <sheet name="QRCode_Marketing" sheetId="1" r:id="rId1"/>
    <sheet name="PivotTables" sheetId="6" r:id="rId2"/>
    <sheet name="Calculator-Composer" sheetId="7" r:id="rId3"/>
    <sheet name="Dashboard" sheetId="8" r:id="rId4"/>
  </sheets>
  <externalReferences>
    <externalReference r:id="rId5"/>
  </externalReferences>
  <definedNames>
    <definedName name="_AMO_UniqueIdentifier" hidden="1">"'38706540-5f39-469d-a324-0d247cc76460'"</definedName>
    <definedName name="_xlcn.WorksheetConnection_QRCode_MarketingRonelv5.xlsxTableAdLocation1" hidden="1">TableAdLocation[]</definedName>
    <definedName name="_xlcn.WorksheetConnection_QRCode_MarketingRonelv5.xlsxTableLandingPage1" hidden="1">TableLandingPage[]</definedName>
    <definedName name="_xlcn.WorksheetConnection_QRCode_MarketingRonelv5.xlsxTableMain1" hidden="1">TableMain[]</definedName>
    <definedName name="_xlcn.WorksheetConnection_QRCode_MarketingRonelv5.xlsxTablePeriod1" hidden="1">TablePeriod[]</definedName>
    <definedName name="RankList">[1]START!#REF!</definedName>
    <definedName name="Slicer_Period__Quarter">#N/A</definedName>
  </definedNames>
  <calcPr calcId="191029"/>
  <pivotCaches>
    <pivotCache cacheId="872" r:id="rId6"/>
    <pivotCache cacheId="875" r:id="rId7"/>
    <pivotCache cacheId="878" r:id="rId8"/>
    <pivotCache cacheId="881" r:id="rId9"/>
    <pivotCache cacheId="884" r:id="rId10"/>
    <pivotCache cacheId="887" r:id="rId11"/>
    <pivotCache cacheId="890" r:id="rId12"/>
  </pivotCaches>
  <extLst>
    <ext xmlns:x14="http://schemas.microsoft.com/office/spreadsheetml/2009/9/main" uri="{876F7934-8845-4945-9796-88D515C7AA90}">
      <x14:pivotCaches>
        <pivotCache cacheId="5"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Period" name="TablePeriod" connection="WorksheetConnection_QRCode_Marketing - Ronel-v5.xlsx!TablePeriod"/>
          <x15:modelTable id="TableMain" name="TableMain" connection="WorksheetConnection_QRCode_Marketing - Ronel-v5.xlsx!TableMain"/>
          <x15:modelTable id="TableLandingPage" name="TableLandingPage" connection="WorksheetConnection_QRCode_Marketing - Ronel-v5.xlsx!TableLandingPage"/>
          <x15:modelTable id="TableAdLocation" name="TableAdLocation" connection="WorksheetConnection_QRCode_Marketing - Ronel-v5.xlsx!TableAdLocation"/>
        </x15:modelTables>
        <x15:modelRelationships>
          <x15:modelRelationship fromTable="TableMain" fromColumn="Period" toTable="TablePeriod" toColumn="Period"/>
          <x15:modelRelationship fromTable="TableAdLocation" fromColumn="Period" toTable="TablePeriod" toColumn="Period"/>
          <x15:modelRelationship fromTable="TableLandingPage" fromColumn="Period" toTable="TablePeriod" toColumn="Period"/>
        </x15:modelRelationships>
        <x15:extLst>
          <ext xmlns:x16="http://schemas.microsoft.com/office/spreadsheetml/2014/11/main" uri="{9835A34E-60A6-4A7C-AAB8-D5F71C897F49}">
            <x16:modelTimeGroupings>
              <x16:modelTimeGrouping tableName="TableLandingPage" columnName="Period" columnId="Period">
                <x16:calculatedTimeColumn columnName="Period (Month Index)" columnId="Period (Month Index)" contentType="monthsindex" isSelected="1"/>
                <x16:calculatedTimeColumn columnName="Period (Month)" columnId="Period (Month)" contentType="months" isSelected="1"/>
              </x16:modelTimeGrouping>
              <x16:modelTimeGrouping tableName="TableAdLocation" columnName="Period" columnId="Period">
                <x16:calculatedTimeColumn columnName="Period (Month Index)" columnId="Period (Month Index)" contentType="monthsindex" isSelected="1"/>
                <x16:calculatedTimeColumn columnName="Period (Month)" columnId="Period (Month)" contentType="months" isSelected="1"/>
              </x16:modelTimeGrouping>
              <x16:modelTimeGrouping tableName="TablePeriod" columnName="Period" columnId="Period">
                <x16:calculatedTimeColumn columnName="Period (Quarter)" columnId="Period (Quarter)" contentType="quarters" isSelected="1"/>
                <x16:calculatedTimeColumn columnName="Period (Month Index)" columnId="Period (Month Index)" contentType="monthsindex" isSelected="0"/>
                <x16:calculatedTimeColumn columnName="Period (Month)" columnId="Period (Month)" contentType="months" isSelected="0"/>
              </x16:modelTimeGrouping>
              <x16:modelTimeGrouping tableName="TableMain" columnName="Period" columnId="Period">
                <x16:calculatedTimeColumn columnName="Period (Month Index)" columnId="Period (Month Index)" contentType="monthsindex" isSelected="1"/>
                <x16:calculatedTimeColumn columnName="Period (Month)" columnId="Perio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5" i="7" l="1"/>
  <c r="B33" i="7"/>
  <c r="A45" i="7" s="1"/>
  <c r="A33" i="7"/>
  <c r="A43" i="7" s="1"/>
  <c r="C45" i="7"/>
  <c r="C43" i="7"/>
  <c r="B49" i="7"/>
  <c r="E42" i="7" l="1"/>
  <c r="C27" i="8" s="1"/>
  <c r="E2" i="1" l="1"/>
  <c r="U8" i="8" l="1"/>
  <c r="U10" i="8"/>
  <c r="B26" i="7"/>
  <c r="B27" i="7"/>
  <c r="B43" i="7" l="1"/>
  <c r="B47" i="7" s="1"/>
  <c r="A52" i="7"/>
  <c r="T8" i="8"/>
  <c r="B28" i="7"/>
  <c r="B29" i="7" s="1"/>
  <c r="T10" i="8"/>
  <c r="E44" i="7" l="1"/>
  <c r="C30" i="8" s="1"/>
  <c r="L10" i="8"/>
  <c r="L8" i="8"/>
  <c r="D10" i="8" l="1"/>
  <c r="D8" i="8"/>
  <c r="B19" i="7"/>
  <c r="B12" i="7"/>
  <c r="A47" i="7" l="1"/>
  <c r="C19" i="7"/>
  <c r="C8" i="8"/>
  <c r="C3" i="7"/>
  <c r="B9" i="7"/>
  <c r="B13" i="7"/>
  <c r="B20" i="7"/>
  <c r="A50" i="7" l="1"/>
  <c r="E43" i="7"/>
  <c r="C29" i="8" s="1"/>
  <c r="C20" i="7"/>
  <c r="K10" i="8" s="1"/>
  <c r="K8" i="8"/>
  <c r="B14" i="7"/>
  <c r="B15" i="7" s="1"/>
  <c r="C10" i="8"/>
  <c r="B21" i="7"/>
  <c r="B22" i="7" s="1"/>
  <c r="G13" i="1"/>
  <c r="G12" i="1"/>
  <c r="G11" i="1"/>
  <c r="G10" i="1"/>
  <c r="G9" i="1"/>
  <c r="G8" i="1"/>
  <c r="G7" i="1"/>
  <c r="G6" i="1"/>
  <c r="G5" i="1"/>
  <c r="G4" i="1"/>
  <c r="G3" i="1"/>
  <c r="G2" i="1"/>
  <c r="B4" i="1"/>
  <c r="B5" i="1"/>
  <c r="E5" i="1" s="1"/>
  <c r="B6" i="1"/>
  <c r="E6" i="1" s="1"/>
  <c r="B7" i="1"/>
  <c r="E7" i="1" s="1"/>
  <c r="B8" i="1"/>
  <c r="E8" i="1" s="1"/>
  <c r="B9" i="1"/>
  <c r="E9" i="1" s="1"/>
  <c r="B10" i="1"/>
  <c r="E10" i="1" s="1"/>
  <c r="B11" i="1"/>
  <c r="E11" i="1" s="1"/>
  <c r="B12" i="1"/>
  <c r="B13" i="1"/>
  <c r="E13" i="1" s="1"/>
  <c r="B3" i="1"/>
  <c r="E3" i="1" s="1"/>
  <c r="E4" i="1"/>
  <c r="B2" i="1"/>
  <c r="F14" i="1"/>
  <c r="C14" i="1"/>
  <c r="D14" i="1"/>
  <c r="F53" i="1"/>
  <c r="B89" i="1"/>
  <c r="E12" i="1"/>
  <c r="C21" i="7" l="1"/>
  <c r="G14" i="1"/>
  <c r="B14" i="1"/>
  <c r="E1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B1D9EF-A63B-4D60-A973-79B41B5D6F6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F97E3BF-135F-42EB-AA91-5B5847B46B1C}" name="WorksheetConnection_QRCode_Marketing - Ronel-v5.xlsx!TableAdLocation" type="102" refreshedVersion="7" minRefreshableVersion="5">
    <extLst>
      <ext xmlns:x15="http://schemas.microsoft.com/office/spreadsheetml/2010/11/main" uri="{DE250136-89BD-433C-8126-D09CA5730AF9}">
        <x15:connection id="TableAdLocation">
          <x15:rangePr sourceName="_xlcn.WorksheetConnection_QRCode_MarketingRonelv5.xlsxTableAdLocation1"/>
        </x15:connection>
      </ext>
    </extLst>
  </connection>
  <connection id="3" xr16:uid="{12432044-0666-498A-A41D-12B1490CEC91}" name="WorksheetConnection_QRCode_Marketing - Ronel-v5.xlsx!TableLandingPage" type="102" refreshedVersion="7" minRefreshableVersion="5">
    <extLst>
      <ext xmlns:x15="http://schemas.microsoft.com/office/spreadsheetml/2010/11/main" uri="{DE250136-89BD-433C-8126-D09CA5730AF9}">
        <x15:connection id="TableLandingPage">
          <x15:rangePr sourceName="_xlcn.WorksheetConnection_QRCode_MarketingRonelv5.xlsxTableLandingPage1"/>
        </x15:connection>
      </ext>
    </extLst>
  </connection>
  <connection id="4" xr16:uid="{A96ACE5A-DFD0-4764-87C0-0CF31C4420D6}" name="WorksheetConnection_QRCode_Marketing - Ronel-v5.xlsx!TableMain" type="102" refreshedVersion="7" minRefreshableVersion="5">
    <extLst>
      <ext xmlns:x15="http://schemas.microsoft.com/office/spreadsheetml/2010/11/main" uri="{DE250136-89BD-433C-8126-D09CA5730AF9}">
        <x15:connection id="TableMain">
          <x15:rangePr sourceName="_xlcn.WorksheetConnection_QRCode_MarketingRonelv5.xlsxTableMain1"/>
        </x15:connection>
      </ext>
    </extLst>
  </connection>
  <connection id="5" xr16:uid="{1B12DCC2-8F55-49B0-BDF3-67DF9B4E6246}" name="WorksheetConnection_QRCode_Marketing - Ronel-v5.xlsx!TablePeriod" type="102" refreshedVersion="7" minRefreshableVersion="5">
    <extLst>
      <ext xmlns:x15="http://schemas.microsoft.com/office/spreadsheetml/2010/11/main" uri="{DE250136-89BD-433C-8126-D09CA5730AF9}">
        <x15:connection id="TablePeriod">
          <x15:rangePr sourceName="_xlcn.WorksheetConnection_QRCode_MarketingRonelv5.xlsxTablePeriod1"/>
        </x15:connection>
      </ext>
    </extLst>
  </connection>
</connections>
</file>

<file path=xl/sharedStrings.xml><?xml version="1.0" encoding="utf-8"?>
<sst xmlns="http://schemas.openxmlformats.org/spreadsheetml/2006/main" count="275" uniqueCount="98">
  <si>
    <t>Period</t>
  </si>
  <si>
    <t># of Scans (Actual)</t>
  </si>
  <si>
    <t># of Scans (Goal)</t>
  </si>
  <si>
    <t># of Impressions</t>
  </si>
  <si>
    <t>Scan Through Rate (Actual)</t>
  </si>
  <si>
    <t>Scan Through Rate (Goal)</t>
  </si>
  <si>
    <t>Conversions from QR Landing Pages (Actual)</t>
  </si>
  <si>
    <t># of Scans</t>
  </si>
  <si>
    <t>Ad Location</t>
  </si>
  <si>
    <t>Conversions</t>
  </si>
  <si>
    <t>Landing Page</t>
  </si>
  <si>
    <t>Billboard</t>
  </si>
  <si>
    <t>Landing Page #1</t>
  </si>
  <si>
    <t>Tradeshow</t>
  </si>
  <si>
    <t>Landing Page #2</t>
  </si>
  <si>
    <t>Product Packaging</t>
  </si>
  <si>
    <t>Landing Page #3</t>
  </si>
  <si>
    <t>In Store Display</t>
  </si>
  <si>
    <t>Magazine Ad</t>
  </si>
  <si>
    <t>Newspaper Ad</t>
  </si>
  <si>
    <t>Sum of # of Scans</t>
  </si>
  <si>
    <t>Row Labels</t>
  </si>
  <si>
    <t>Grand Total</t>
  </si>
  <si>
    <t>Column Labels</t>
  </si>
  <si>
    <t>Sum of Conversions</t>
  </si>
  <si>
    <t>Scans Actual vs Target</t>
  </si>
  <si>
    <t>Scans Through Actual vs Target</t>
  </si>
  <si>
    <t>Actual Scans</t>
  </si>
  <si>
    <t>Options</t>
  </si>
  <si>
    <t>Quarter 1 2016</t>
  </si>
  <si>
    <t>Quarter 2 2016</t>
  </si>
  <si>
    <t>Quarter 3 2016</t>
  </si>
  <si>
    <t>Quarter 4 2016</t>
  </si>
  <si>
    <t>Target Scans</t>
  </si>
  <si>
    <t>Sum of # of Scans (Goal)</t>
  </si>
  <si>
    <t>Sum of # of Scans (Actual)</t>
  </si>
  <si>
    <t>Sum of # of Impressions</t>
  </si>
  <si>
    <t>Sum of Conversions from QR Landing Pages (Actual)</t>
  </si>
  <si>
    <t>Average of Scan Through Rate (Goal)</t>
  </si>
  <si>
    <t>Average of Scan Through Rate (Actual)</t>
  </si>
  <si>
    <t>Impressions</t>
  </si>
  <si>
    <t>Limit</t>
  </si>
  <si>
    <t>QR Code Marketing Dashboard</t>
  </si>
  <si>
    <t>Target % of Scan Through</t>
  </si>
  <si>
    <t>Actual % of Scan Through</t>
  </si>
  <si>
    <t>SPARTA Analytics</t>
  </si>
  <si>
    <t>Conversion Rate</t>
  </si>
  <si>
    <t>Conversion</t>
  </si>
  <si>
    <t>Scan Through Rate</t>
  </si>
  <si>
    <t>Scans</t>
  </si>
  <si>
    <t>% of Conversion</t>
  </si>
  <si>
    <t>% Achived Scan Through</t>
  </si>
  <si>
    <t>% Achieved</t>
  </si>
  <si>
    <t>% Unachieved Scan Through</t>
  </si>
  <si>
    <t>% Unachieved</t>
  </si>
  <si>
    <t>Scan to Conversion Rate</t>
  </si>
  <si>
    <t>No. of Scans (Actual)</t>
  </si>
  <si>
    <t>Conversions (Actual)</t>
  </si>
  <si>
    <t>No. of Scans (Target)</t>
  </si>
  <si>
    <t>Jul</t>
  </si>
  <si>
    <t>Aug</t>
  </si>
  <si>
    <t>Sep</t>
  </si>
  <si>
    <t>Qtr3</t>
  </si>
  <si>
    <t>Jan</t>
  </si>
  <si>
    <t>Feb</t>
  </si>
  <si>
    <t>Mar</t>
  </si>
  <si>
    <t>Qtr1</t>
  </si>
  <si>
    <t>Apr</t>
  </si>
  <si>
    <t>May</t>
  </si>
  <si>
    <t>Jun</t>
  </si>
  <si>
    <t>Oct</t>
  </si>
  <si>
    <t>Nov</t>
  </si>
  <si>
    <t>Dec</t>
  </si>
  <si>
    <t>Qtr2</t>
  </si>
  <si>
    <t>Qtr4</t>
  </si>
  <si>
    <t>EQV</t>
  </si>
  <si>
    <t>Report Header</t>
  </si>
  <si>
    <t xml:space="preserve">&gt;&gt;&gt; QR Code Marketing Report from </t>
  </si>
  <si>
    <t xml:space="preserve"> &lt;&lt;&lt;</t>
  </si>
  <si>
    <t>Values Main</t>
  </si>
  <si>
    <t>Values Ad Locations</t>
  </si>
  <si>
    <t>Values Landing Pages</t>
  </si>
  <si>
    <t xml:space="preserve">The total scans from </t>
  </si>
  <si>
    <t xml:space="preserve">From the </t>
  </si>
  <si>
    <t xml:space="preserve">, and </t>
  </si>
  <si>
    <t xml:space="preserve"> to </t>
  </si>
  <si>
    <t xml:space="preserve"> total conversions, </t>
  </si>
  <si>
    <t xml:space="preserve"> were redirected to </t>
  </si>
  <si>
    <t xml:space="preserve"> were </t>
  </si>
  <si>
    <t xml:space="preserve"> or </t>
  </si>
  <si>
    <t>.</t>
  </si>
  <si>
    <t xml:space="preserve"> are from </t>
  </si>
  <si>
    <t xml:space="preserve"> vs. the </t>
  </si>
  <si>
    <t>Period from</t>
  </si>
  <si>
    <t>Period to</t>
  </si>
  <si>
    <t xml:space="preserve"> scan target, with </t>
  </si>
  <si>
    <t xml:space="preserve"> total conversions.</t>
  </si>
  <si>
    <t>Report Composer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</si>
</sst>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_-* #,##0_-;\-* #,##0_-;_-* &quot;-&quot;??_-;_-@_-"/>
    <numFmt numFmtId="165" formatCode="0.0%"/>
    <numFmt numFmtId="166" formatCode="mmmm"/>
    <numFmt numFmtId="167" formatCode="#,##0_ ;\-#,##0\ "/>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8"/>
      <color theme="0"/>
      <name val="Calibri"/>
      <family val="2"/>
      <scheme val="minor"/>
    </font>
    <font>
      <sz val="11"/>
      <color theme="3" tint="-0.499984740745262"/>
      <name val="Calibri"/>
      <family val="2"/>
      <scheme val="minor"/>
    </font>
    <font>
      <b/>
      <sz val="9"/>
      <color theme="3" tint="-0.499984740745262"/>
      <name val="Tahoma"/>
      <family val="2"/>
    </font>
    <font>
      <sz val="8"/>
      <color theme="3" tint="-0.499984740745262"/>
      <name val="Tahoma"/>
      <family val="2"/>
    </font>
    <font>
      <sz val="9"/>
      <color theme="3" tint="-0.499984740745262"/>
      <name val="Calibri"/>
      <family val="2"/>
      <scheme val="minor"/>
    </font>
    <font>
      <b/>
      <sz val="11"/>
      <color theme="3" tint="-0.499984740745262"/>
      <name val="Calibri"/>
      <family val="2"/>
      <scheme val="minor"/>
    </font>
    <font>
      <b/>
      <sz val="8"/>
      <color theme="3" tint="-0.499984740745262"/>
      <name val="Tahoma"/>
      <family val="2"/>
    </font>
    <font>
      <b/>
      <sz val="9"/>
      <color theme="3" tint="-0.499984740745262"/>
      <name val="Calibri"/>
      <family val="2"/>
      <scheme val="minor"/>
    </font>
    <font>
      <b/>
      <sz val="11"/>
      <color theme="3" tint="-0.499984740745262"/>
      <name val="Verdana"/>
      <family val="2"/>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600000"/>
        <bgColor indexed="64"/>
      </patternFill>
    </fill>
    <fill>
      <patternFill patternType="solid">
        <fgColor theme="0" tint="-0.14999847407452621"/>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920000"/>
        <bgColor indexed="64"/>
      </patternFill>
    </fill>
    <fill>
      <patternFill patternType="solid">
        <fgColor theme="4" tint="-0.249977111117893"/>
        <bgColor indexed="64"/>
      </patternFill>
    </fill>
  </fills>
  <borders count="3">
    <border>
      <left/>
      <right/>
      <top/>
      <bottom/>
      <diagonal/>
    </border>
    <border>
      <left/>
      <right/>
      <top/>
      <bottom style="thin">
        <color rgb="FFFFC000"/>
      </bottom>
      <diagonal/>
    </border>
    <border>
      <left/>
      <right/>
      <top/>
      <bottom style="thin">
        <color theme="3" tint="-0.249977111117893"/>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9">
    <xf numFmtId="0" fontId="0" fillId="0" borderId="0" xfId="0"/>
    <xf numFmtId="9" fontId="0" fillId="0" borderId="0" xfId="2" applyFont="1" applyAlignment="1">
      <alignment horizontal="center" vertical="center" wrapText="1"/>
    </xf>
    <xf numFmtId="0" fontId="0" fillId="2" borderId="0" xfId="0" applyFill="1" applyAlignment="1">
      <alignment horizontal="center" vertical="center" wrapText="1"/>
    </xf>
    <xf numFmtId="17" fontId="0" fillId="0" borderId="0" xfId="2" applyNumberFormat="1" applyFont="1" applyAlignment="1">
      <alignment vertical="center" wrapText="1"/>
    </xf>
    <xf numFmtId="164" fontId="0" fillId="0" borderId="0" xfId="1" applyNumberFormat="1" applyFont="1" applyAlignment="1">
      <alignment vertical="center" wrapText="1"/>
    </xf>
    <xf numFmtId="165" fontId="0" fillId="0" borderId="0" xfId="2" applyNumberFormat="1" applyFont="1" applyAlignment="1">
      <alignment vertical="center" wrapText="1"/>
    </xf>
    <xf numFmtId="0" fontId="0" fillId="2" borderId="0" xfId="0" applyFill="1" applyAlignment="1">
      <alignment vertical="center" wrapText="1"/>
    </xf>
    <xf numFmtId="9" fontId="0" fillId="2" borderId="0" xfId="2" applyFont="1" applyFill="1" applyAlignment="1">
      <alignment horizontal="center" vertical="center" wrapText="1"/>
    </xf>
    <xf numFmtId="9" fontId="0" fillId="0" borderId="0" xfId="2" applyFont="1" applyAlignment="1">
      <alignment vertical="center" wrapText="1"/>
    </xf>
    <xf numFmtId="9" fontId="0" fillId="2" borderId="0" xfId="2" applyFont="1" applyFill="1" applyAlignment="1">
      <alignment vertical="center" wrapText="1"/>
    </xf>
    <xf numFmtId="17" fontId="0" fillId="0" borderId="0" xfId="2" applyNumberFormat="1" applyFont="1" applyFill="1" applyAlignment="1">
      <alignment vertical="center" wrapText="1"/>
    </xf>
    <xf numFmtId="164" fontId="0" fillId="0" borderId="0" xfId="1" applyNumberFormat="1" applyFont="1" applyFill="1" applyAlignment="1">
      <alignment vertical="center" wrapText="1"/>
    </xf>
    <xf numFmtId="9" fontId="0" fillId="0" borderId="0" xfId="2" applyFont="1" applyFill="1" applyAlignment="1">
      <alignment vertical="center" wrapText="1"/>
    </xf>
    <xf numFmtId="17" fontId="0" fillId="0" borderId="0" xfId="0" applyNumberFormat="1" applyFont="1" applyFill="1" applyAlignment="1">
      <alignment vertical="center" wrapText="1"/>
    </xf>
    <xf numFmtId="164" fontId="0" fillId="0" borderId="0" xfId="0" applyNumberFormat="1" applyFont="1" applyFill="1" applyAlignment="1">
      <alignment vertical="center" wrapText="1"/>
    </xf>
    <xf numFmtId="165" fontId="0" fillId="0" borderId="0" xfId="0" applyNumberFormat="1" applyFont="1" applyFill="1" applyAlignment="1">
      <alignment vertical="center" wrapText="1"/>
    </xf>
    <xf numFmtId="0" fontId="0" fillId="0" borderId="0" xfId="0" applyNumberFormat="1"/>
    <xf numFmtId="0" fontId="0" fillId="0" borderId="0" xfId="0" pivotButton="1"/>
    <xf numFmtId="0" fontId="0" fillId="0" borderId="0" xfId="0" applyAlignment="1">
      <alignment horizontal="left"/>
    </xf>
    <xf numFmtId="17" fontId="0" fillId="2" borderId="0" xfId="0" applyNumberFormat="1" applyFill="1" applyAlignment="1">
      <alignment vertical="center" wrapText="1"/>
    </xf>
    <xf numFmtId="0" fontId="2" fillId="0" borderId="0" xfId="0" applyFont="1"/>
    <xf numFmtId="164" fontId="0" fillId="0" borderId="0" xfId="1" applyNumberFormat="1" applyFont="1"/>
    <xf numFmtId="165" fontId="0" fillId="0" borderId="0" xfId="0" applyNumberFormat="1"/>
    <xf numFmtId="164" fontId="0" fillId="0" borderId="0" xfId="0" applyNumberFormat="1"/>
    <xf numFmtId="165" fontId="0" fillId="0" borderId="0" xfId="2" applyNumberFormat="1" applyFont="1"/>
    <xf numFmtId="9" fontId="0" fillId="0" borderId="0" xfId="0" applyNumberFormat="1"/>
    <xf numFmtId="0" fontId="0" fillId="4" borderId="0" xfId="0" applyFill="1"/>
    <xf numFmtId="0" fontId="0" fillId="0" borderId="0" xfId="0" applyFill="1"/>
    <xf numFmtId="164" fontId="0" fillId="0" borderId="0" xfId="1" applyNumberFormat="1" applyFont="1" applyFill="1"/>
    <xf numFmtId="165" fontId="0" fillId="0" borderId="0" xfId="2" applyNumberFormat="1" applyFont="1" applyFill="1"/>
    <xf numFmtId="0" fontId="0" fillId="5" borderId="0" xfId="0" applyFill="1"/>
    <xf numFmtId="165" fontId="0" fillId="5" borderId="0" xfId="0" applyNumberFormat="1" applyFill="1"/>
    <xf numFmtId="165" fontId="0" fillId="5" borderId="0" xfId="2" applyNumberFormat="1" applyFont="1" applyFill="1"/>
    <xf numFmtId="0" fontId="4" fillId="6" borderId="0" xfId="0" applyFont="1" applyFill="1" applyAlignment="1">
      <alignment vertical="center"/>
    </xf>
    <xf numFmtId="0" fontId="0" fillId="7" borderId="0" xfId="0" applyFill="1"/>
    <xf numFmtId="0" fontId="0" fillId="3" borderId="0" xfId="0" applyFill="1"/>
    <xf numFmtId="0" fontId="5" fillId="3" borderId="0" xfId="0" applyFont="1" applyFill="1"/>
    <xf numFmtId="0" fontId="5" fillId="2" borderId="0" xfId="0" applyFont="1" applyFill="1"/>
    <xf numFmtId="0" fontId="5" fillId="2" borderId="0" xfId="0" applyFont="1" applyFill="1" applyAlignment="1">
      <alignment vertical="center"/>
    </xf>
    <xf numFmtId="0" fontId="7" fillId="2" borderId="0" xfId="0" applyFont="1" applyFill="1" applyAlignment="1">
      <alignment horizontal="left" vertical="center"/>
    </xf>
    <xf numFmtId="0" fontId="8" fillId="2" borderId="0" xfId="0" applyFont="1" applyFill="1" applyAlignment="1">
      <alignment horizontal="center"/>
    </xf>
    <xf numFmtId="0" fontId="6" fillId="2" borderId="0" xfId="0" applyFont="1" applyFill="1"/>
    <xf numFmtId="0" fontId="9" fillId="2" borderId="0" xfId="0" applyFont="1" applyFill="1"/>
    <xf numFmtId="0" fontId="7" fillId="2" borderId="0" xfId="0" applyFont="1" applyFill="1" applyAlignment="1">
      <alignment horizontal="left"/>
    </xf>
    <xf numFmtId="0" fontId="0" fillId="9" borderId="0" xfId="0" applyFill="1"/>
    <xf numFmtId="164" fontId="10" fillId="10" borderId="2" xfId="1" applyNumberFormat="1" applyFont="1" applyFill="1" applyBorder="1" applyAlignment="1">
      <alignment vertical="center"/>
    </xf>
    <xf numFmtId="0" fontId="11" fillId="2" borderId="0" xfId="0" applyFont="1" applyFill="1"/>
    <xf numFmtId="164" fontId="10" fillId="5" borderId="1" xfId="1" applyNumberFormat="1" applyFont="1" applyFill="1" applyBorder="1" applyAlignment="1">
      <alignment vertical="center"/>
    </xf>
    <xf numFmtId="0" fontId="2" fillId="4" borderId="0" xfId="0" applyFont="1" applyFill="1"/>
    <xf numFmtId="164" fontId="0" fillId="4" borderId="0" xfId="1" applyNumberFormat="1" applyFont="1" applyFill="1"/>
    <xf numFmtId="164" fontId="10" fillId="10" borderId="2" xfId="1" applyNumberFormat="1" applyFont="1" applyFill="1" applyBorder="1" applyAlignment="1">
      <alignment horizontal="right" vertical="center"/>
    </xf>
    <xf numFmtId="164" fontId="10" fillId="5" borderId="1" xfId="1" applyNumberFormat="1" applyFont="1" applyFill="1" applyBorder="1" applyAlignment="1">
      <alignment horizontal="right" vertical="center"/>
    </xf>
    <xf numFmtId="166" fontId="0" fillId="11" borderId="0" xfId="0" applyNumberFormat="1" applyFill="1"/>
    <xf numFmtId="0" fontId="0" fillId="11" borderId="0" xfId="0" applyFill="1"/>
    <xf numFmtId="0" fontId="0" fillId="12" borderId="0" xfId="0" applyFill="1"/>
    <xf numFmtId="0" fontId="2" fillId="12" borderId="0" xfId="0" applyFont="1" applyFill="1"/>
    <xf numFmtId="167" fontId="0" fillId="0" borderId="0" xfId="0" applyNumberFormat="1"/>
    <xf numFmtId="167" fontId="0" fillId="0" borderId="0" xfId="1" applyNumberFormat="1" applyFont="1"/>
    <xf numFmtId="166" fontId="0" fillId="0" borderId="0" xfId="0" applyNumberFormat="1"/>
    <xf numFmtId="0" fontId="6" fillId="2" borderId="0" xfId="0" applyFont="1" applyFill="1" applyAlignment="1">
      <alignment horizontal="center"/>
    </xf>
    <xf numFmtId="0" fontId="6" fillId="2" borderId="0" xfId="0" applyFont="1" applyFill="1" applyAlignment="1">
      <alignment horizontal="center" vertical="center"/>
    </xf>
    <xf numFmtId="0" fontId="4" fillId="6" borderId="0" xfId="0" applyFont="1" applyFill="1" applyAlignment="1">
      <alignment horizontal="center" vertical="center"/>
    </xf>
    <xf numFmtId="0" fontId="4" fillId="8" borderId="0" xfId="0" applyFont="1" applyFill="1" applyAlignment="1">
      <alignment horizontal="center" vertical="center"/>
    </xf>
    <xf numFmtId="0" fontId="0" fillId="13" borderId="0" xfId="0" applyFill="1"/>
    <xf numFmtId="0" fontId="5" fillId="13" borderId="0" xfId="0" applyFont="1" applyFill="1"/>
    <xf numFmtId="0" fontId="12" fillId="3" borderId="0" xfId="0" applyFont="1" applyFill="1"/>
    <xf numFmtId="0" fontId="12" fillId="3" borderId="0" xfId="0" applyFont="1" applyFill="1" applyAlignment="1">
      <alignment vertical="center"/>
    </xf>
    <xf numFmtId="0" fontId="4" fillId="14" borderId="0" xfId="0" applyFont="1" applyFill="1" applyAlignment="1">
      <alignment vertical="center"/>
    </xf>
    <xf numFmtId="0" fontId="4" fillId="15" borderId="0" xfId="0" applyFont="1" applyFill="1" applyAlignment="1">
      <alignment vertical="center"/>
    </xf>
  </cellXfs>
  <cellStyles count="3">
    <cellStyle name="Comma" xfId="1" builtinId="3"/>
    <cellStyle name="Normal" xfId="0" builtinId="0"/>
    <cellStyle name="Percent" xfId="2" builtinId="5"/>
  </cellStyles>
  <dxfs count="69">
    <dxf>
      <font>
        <b/>
        <i val="0"/>
        <sz val="10"/>
        <color theme="0"/>
      </font>
      <fill>
        <patternFill>
          <bgColor rgb="FFFFC000"/>
        </patternFill>
      </fill>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numFmt numFmtId="164" formatCode="_-* #,##0_-;\-* #,##0_-;_-* &quot;-&quot;??_-;_-@_-"/>
    </dxf>
    <dxf>
      <numFmt numFmtId="164" formatCode="_-* #,##0_-;\-* #,##0_-;_-* &quot;-&quot;??_-;_-@_-"/>
    </dxf>
    <dxf>
      <numFmt numFmtId="165" formatCode="0.0%"/>
    </dxf>
    <dxf>
      <numFmt numFmtId="165" formatCode="0.0%"/>
    </dxf>
    <dxf>
      <numFmt numFmtId="164" formatCode="_-* #,##0_-;\-* #,##0_-;_-* &quot;-&quot;??_-;_-@_-"/>
    </dxf>
    <dxf>
      <numFmt numFmtId="164" formatCode="_-* #,##0_-;\-* #,##0_-;_-* &quot;-&quot;??_-;_-@_-"/>
    </dxf>
    <dxf>
      <numFmt numFmtId="164" formatCode="_-* #,##0_-;\-* #,##0_-;_-* &quot;-&quot;??_-;_-@_-"/>
    </dxf>
    <dxf>
      <numFmt numFmtId="164" formatCode="_-* #,##0_-;\-* #,##0_-;_-* &quot;-&quot;??_-;_-@_-"/>
    </dxf>
    <dxf>
      <numFmt numFmtId="165" formatCode="0.0%"/>
    </dxf>
    <dxf>
      <numFmt numFmtId="165" formatCode="0.0%"/>
    </dxf>
    <dxf>
      <numFmt numFmtId="164" formatCode="_-* #,##0_-;\-* #,##0_-;_-* &quot;-&quot;??_-;_-@_-"/>
    </dxf>
    <dxf>
      <numFmt numFmtId="164" formatCode="_-* #,##0_-;\-* #,##0_-;_-* &quot;-&quot;??_-;_-@_-"/>
    </dxf>
    <dxf>
      <numFmt numFmtId="164" formatCode="_-* #,##0_-;\-* #,##0_-;_-* &quot;-&quot;??_-;_-@_-"/>
    </dxf>
    <dxf>
      <numFmt numFmtId="164" formatCode="_-* #,##0_-;\-* #,##0_-;_-* &quot;-&quot;??_-;_-@_-"/>
    </dxf>
    <dxf>
      <numFmt numFmtId="165" formatCode="0.0%"/>
    </dxf>
    <dxf>
      <numFmt numFmtId="165" formatCode="0.0%"/>
    </dxf>
    <dxf>
      <numFmt numFmtId="164" formatCode="_-* #,##0_-;\-* #,##0_-;_-* &quot;-&quot;??_-;_-@_-"/>
    </dxf>
    <dxf>
      <numFmt numFmtId="164" formatCode="_-* #,##0_-;\-* #,##0_-;_-* &quot;-&quot;??_-;_-@_-"/>
    </dxf>
    <dxf>
      <numFmt numFmtId="164" formatCode="_-* #,##0_-;\-* #,##0_-;_-* &quot;-&quot;??_-;_-@_-"/>
    </dxf>
    <dxf>
      <numFmt numFmtId="164" formatCode="_-* #,##0_-;\-* #,##0_-;_-* &quot;-&quot;??_-;_-@_-"/>
    </dxf>
    <dxf>
      <numFmt numFmtId="165" formatCode="0.0%"/>
    </dxf>
    <dxf>
      <numFmt numFmtId="165" formatCode="0.0%"/>
    </dxf>
    <dxf>
      <numFmt numFmtId="164" formatCode="_-* #,##0_-;\-* #,##0_-;_-* &quot;-&quot;??_-;_-@_-"/>
    </dxf>
    <dxf>
      <numFmt numFmtId="164" formatCode="_-* #,##0_-;\-* #,##0_-;_-* &quot;-&quot;??_-;_-@_-"/>
    </dxf>
    <dxf>
      <numFmt numFmtId="164" formatCode="_-* #,##0_-;\-* #,##0_-;_-* &quot;-&quot;??_-;_-@_-"/>
    </dxf>
    <dxf>
      <numFmt numFmtId="164" formatCode="_-* #,##0_-;\-* #,##0_-;_-* &quot;-&quot;??_-;_-@_-"/>
    </dxf>
    <dxf>
      <numFmt numFmtId="165" formatCode="0.0%"/>
    </dxf>
    <dxf>
      <numFmt numFmtId="165" formatCode="0.0%"/>
    </dxf>
    <dxf>
      <numFmt numFmtId="164" formatCode="_-* #,##0_-;\-* #,##0_-;_-* &quot;-&quot;??_-;_-@_-"/>
    </dxf>
    <dxf>
      <numFmt numFmtId="164" formatCode="_-* #,##0_-;\-* #,##0_-;_-* &quot;-&quot;??_-;_-@_-"/>
    </dxf>
    <dxf>
      <numFmt numFmtId="22" formatCode="mmm\-yy"/>
      <fill>
        <patternFill patternType="solid">
          <fgColor indexed="64"/>
          <bgColor theme="0"/>
        </patternFill>
      </fill>
      <alignment horizontal="general" vertical="center" textRotation="0" wrapText="1" indent="0" justifyLastLine="0" shrinkToFit="0" readingOrder="0"/>
    </dxf>
    <dxf>
      <fill>
        <patternFill patternType="solid">
          <fgColor indexed="64"/>
          <bgColor theme="0"/>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22" formatCode="mmm\-yy"/>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22" formatCode="mmm\-yy"/>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fill>
        <patternFill patternType="none">
          <fgColor indexed="64"/>
          <bgColor indexed="65"/>
        </patternFill>
      </fill>
      <alignment horizontal="general" vertical="center" textRotation="0" wrapText="1" indent="0" justifyLastLine="0" shrinkToFit="0" readingOrder="0"/>
    </dxf>
    <dxf>
      <numFmt numFmtId="164" formatCode="_-* #,##0_-;\-* #,##0_-;_-* &quot;-&quot;??_-;_-@_-"/>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22" formatCode="mmm\-yy"/>
      <fill>
        <patternFill patternType="none">
          <fgColor indexed="64"/>
          <bgColor indexed="65"/>
        </patternFill>
      </fill>
      <alignment horizontal="general" vertical="center" textRotation="0" wrapText="1" indent="0" justifyLastLine="0" shrinkToFit="0" readingOrder="0"/>
    </dxf>
    <dxf>
      <numFmt numFmtId="22" formatCode="mmm\-yy"/>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fill>
        <patternFill patternType="none">
          <fgColor indexed="64"/>
          <bgColor indexed="65"/>
        </patternFill>
      </fill>
      <alignment horizontal="general" vertical="center" textRotation="0" wrapText="1" indent="0" justifyLastLine="0" shrinkToFit="0" readingOrder="0"/>
    </dxf>
    <dxf>
      <numFmt numFmtId="164" formatCode="_-* #,##0_-;\-* #,##0_-;_-* &quot;-&quot;??_-;_-@_-"/>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0.0%"/>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0.0%"/>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5" formatCode="0.0%"/>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fill>
        <patternFill patternType="none">
          <fgColor indexed="64"/>
          <bgColor indexed="65"/>
        </patternFill>
      </fill>
      <alignment horizontal="general" vertical="center" textRotation="0" wrapText="1" indent="0" justifyLastLine="0" shrinkToFit="0" readingOrder="0"/>
    </dxf>
    <dxf>
      <numFmt numFmtId="164" formatCode="_-* #,##0_-;\-* #,##0_-;_-* &quot;-&quot;??_-;_-@_-"/>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fill>
        <patternFill patternType="none">
          <fgColor indexed="64"/>
          <bgColor indexed="65"/>
        </patternFill>
      </fill>
      <alignment horizontal="general" vertical="center" textRotation="0" wrapText="1" indent="0" justifyLastLine="0" shrinkToFit="0" readingOrder="0"/>
    </dxf>
    <dxf>
      <numFmt numFmtId="164" formatCode="_-* #,##0_-;\-* #,##0_-;_-* &quot;-&quot;??_-;_-@_-"/>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64" formatCode="_-* #,##0_-;\-* #,##0_-;_-* &quot;-&quot;??_-;_-@_-"/>
      <fill>
        <patternFill patternType="none">
          <fgColor indexed="64"/>
          <bgColor indexed="65"/>
        </patternFill>
      </fill>
      <alignment horizontal="general" vertical="center" textRotation="0" wrapText="1" indent="0" justifyLastLine="0" shrinkToFit="0" readingOrder="0"/>
    </dxf>
    <dxf>
      <numFmt numFmtId="164" formatCode="_-* #,##0_-;\-* #,##0_-;_-* &quot;-&quot;??_-;_-@_-"/>
      <fill>
        <patternFill patternType="none">
          <fgColor indexed="64"/>
          <bgColor auto="1"/>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22" formatCode="mmm\-yy"/>
      <fill>
        <patternFill patternType="none">
          <fgColor indexed="64"/>
          <bgColor indexed="65"/>
        </patternFill>
      </fill>
      <alignment horizontal="general" vertical="center" textRotation="0" wrapText="1" indent="0" justifyLastLine="0" shrinkToFit="0" readingOrder="0"/>
    </dxf>
    <dxf>
      <numFmt numFmtId="22" formatCode="mmm\-yy"/>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ont>
        <sz val="9"/>
        <color theme="1"/>
      </font>
      <border>
        <vertical/>
        <horizontal/>
      </border>
    </dxf>
    <dxf>
      <font>
        <color theme="1"/>
      </font>
      <border>
        <left style="thin">
          <color theme="7"/>
        </left>
        <right style="thin">
          <color theme="7"/>
        </right>
        <top style="thin">
          <color theme="7"/>
        </top>
        <bottom style="thin">
          <color theme="7"/>
        </bottom>
        <vertical/>
        <horizontal/>
      </border>
    </dxf>
  </dxfs>
  <tableStyles count="2" defaultTableStyle="TableStyleMedium2" defaultPivotStyle="PivotStyleLight16">
    <tableStyle name="SlicerStyleDark1-ronelsimon" pivot="0" table="0" count="10" xr9:uid="{D31A1DC0-3F55-4834-80EE-40D71F5AEB02}">
      <tableStyleElement type="wholeTable" dxfId="1"/>
      <tableStyleElement type="headerRow" dxfId="0"/>
    </tableStyle>
    <tableStyle name="TimeSlicerStyleLight4-ronelsimon" pivot="0" table="0" count="9" xr9:uid="{EB7AB7EB-FAB6-4A4E-8F85-48A7117BF6B2}">
      <tableStyleElement type="wholeTable" dxfId="68"/>
      <tableStyleElement type="headerRow" dxfId="67"/>
    </tableStyle>
  </tableStyles>
  <colors>
    <mruColors>
      <color rgb="FF920000"/>
      <color rgb="FF600000"/>
      <color rgb="FFC00000"/>
      <color rgb="FF820000"/>
    </mruColors>
  </colors>
  <extLst>
    <ext xmlns:x14="http://schemas.microsoft.com/office/spreadsheetml/2009/9/main" uri="{46F421CA-312F-682f-3DD2-61675219B42D}">
      <x14:dxfs count="16">
        <dxf>
          <font>
            <sz val="10"/>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0"/>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0"/>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0"/>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0"/>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sz val="10"/>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sz val="10"/>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10"/>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sz val="10"/>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0"/>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0"/>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0"/>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0"/>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sz val="10"/>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sz val="10"/>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sz val="10"/>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ronelsimo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7" tint="0.39997558519241921"/>
              <bgColor theme="7"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7" tint="0.59999389629810485"/>
              </stop>
              <stop position="1">
                <color theme="7"/>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7"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4-ronelsimon">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5" Type="http://schemas.openxmlformats.org/officeDocument/2006/relationships/externalLink" Target="externalLinks/externalLink1.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lumMod val="75000"/>
                </a:schemeClr>
              </a:solidFill>
              <a:ln w="19050">
                <a:noFill/>
              </a:ln>
              <a:effectLst/>
            </c:spPr>
            <c:extLst>
              <c:ext xmlns:c16="http://schemas.microsoft.com/office/drawing/2014/chart" uri="{C3380CC4-5D6E-409C-BE32-E72D297353CC}">
                <c16:uniqueId val="{0000000A-D367-42A5-B45D-6FFC64ACB692}"/>
              </c:ext>
            </c:extLst>
          </c:dPt>
          <c:dPt>
            <c:idx val="1"/>
            <c:bubble3D val="0"/>
            <c:spPr>
              <a:solidFill>
                <a:schemeClr val="accent1">
                  <a:lumMod val="75000"/>
                  <a:alpha val="25000"/>
                </a:schemeClr>
              </a:solidFill>
              <a:ln w="19050">
                <a:noFill/>
              </a:ln>
              <a:effectLst/>
            </c:spPr>
            <c:extLst>
              <c:ext xmlns:c16="http://schemas.microsoft.com/office/drawing/2014/chart" uri="{C3380CC4-5D6E-409C-BE32-E72D297353CC}">
                <c16:uniqueId val="{0000000C-D367-42A5-B45D-6FFC64ACB692}"/>
              </c:ext>
            </c:extLst>
          </c:dPt>
          <c:dPt>
            <c:idx val="2"/>
            <c:bubble3D val="0"/>
            <c:spPr>
              <a:noFill/>
              <a:ln w="19050">
                <a:noFill/>
              </a:ln>
              <a:effectLst/>
            </c:spPr>
            <c:extLst>
              <c:ext xmlns:c16="http://schemas.microsoft.com/office/drawing/2014/chart" uri="{C3380CC4-5D6E-409C-BE32-E72D297353CC}">
                <c16:uniqueId val="{0000000E-D367-42A5-B45D-6FFC64ACB692}"/>
              </c:ext>
            </c:extLst>
          </c:dPt>
          <c:val>
            <c:numRef>
              <c:f>'Calculator-Composer'!$B$14:$B$16</c:f>
              <c:numCache>
                <c:formatCode>0.0%</c:formatCode>
                <c:ptCount val="3"/>
                <c:pt idx="0">
                  <c:v>0.95783333333333331</c:v>
                </c:pt>
                <c:pt idx="1">
                  <c:v>4.2166666666666686E-2</c:v>
                </c:pt>
                <c:pt idx="2">
                  <c:v>1</c:v>
                </c:pt>
              </c:numCache>
            </c:numRef>
          </c:val>
          <c:extLst>
            <c:ext xmlns:c16="http://schemas.microsoft.com/office/drawing/2014/chart" uri="{C3380CC4-5D6E-409C-BE32-E72D297353CC}">
              <c16:uniqueId val="{0000000F-D367-42A5-B45D-6FFC64ACB692}"/>
            </c:ext>
          </c:extLst>
        </c:ser>
        <c:dLbls>
          <c:showLegendKey val="0"/>
          <c:showVal val="0"/>
          <c:showCatName val="0"/>
          <c:showSerName val="0"/>
          <c:showPercent val="0"/>
          <c:showBubbleSize val="0"/>
          <c:showLeaderLines val="1"/>
        </c:dLbls>
        <c:firstSliceAng val="270"/>
        <c:holeSize val="65"/>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FFC000"/>
              </a:solidFill>
              <a:ln w="19050">
                <a:noFill/>
              </a:ln>
              <a:effectLst/>
            </c:spPr>
            <c:extLst>
              <c:ext xmlns:c16="http://schemas.microsoft.com/office/drawing/2014/chart" uri="{C3380CC4-5D6E-409C-BE32-E72D297353CC}">
                <c16:uniqueId val="{00000001-560F-47A8-8312-1B5F5BF7D1E4}"/>
              </c:ext>
            </c:extLst>
          </c:dPt>
          <c:dPt>
            <c:idx val="1"/>
            <c:bubble3D val="0"/>
            <c:spPr>
              <a:solidFill>
                <a:srgbClr val="FFC000">
                  <a:alpha val="25000"/>
                </a:srgbClr>
              </a:solidFill>
              <a:ln w="19050">
                <a:noFill/>
              </a:ln>
              <a:effectLst/>
            </c:spPr>
            <c:extLst>
              <c:ext xmlns:c16="http://schemas.microsoft.com/office/drawing/2014/chart" uri="{C3380CC4-5D6E-409C-BE32-E72D297353CC}">
                <c16:uniqueId val="{00000003-560F-47A8-8312-1B5F5BF7D1E4}"/>
              </c:ext>
            </c:extLst>
          </c:dPt>
          <c:dPt>
            <c:idx val="2"/>
            <c:bubble3D val="0"/>
            <c:spPr>
              <a:noFill/>
              <a:ln w="19050">
                <a:noFill/>
              </a:ln>
              <a:effectLst/>
            </c:spPr>
            <c:extLst>
              <c:ext xmlns:c16="http://schemas.microsoft.com/office/drawing/2014/chart" uri="{C3380CC4-5D6E-409C-BE32-E72D297353CC}">
                <c16:uniqueId val="{00000005-560F-47A8-8312-1B5F5BF7D1E4}"/>
              </c:ext>
            </c:extLst>
          </c:dPt>
          <c:val>
            <c:numRef>
              <c:f>'Calculator-Composer'!$B$21:$B$23</c:f>
              <c:numCache>
                <c:formatCode>0.0%</c:formatCode>
                <c:ptCount val="3"/>
                <c:pt idx="0">
                  <c:v>0.59219157927160992</c:v>
                </c:pt>
                <c:pt idx="1">
                  <c:v>0.40780842072839008</c:v>
                </c:pt>
                <c:pt idx="2" formatCode="0%">
                  <c:v>1</c:v>
                </c:pt>
              </c:numCache>
            </c:numRef>
          </c:val>
          <c:extLst>
            <c:ext xmlns:c16="http://schemas.microsoft.com/office/drawing/2014/chart" uri="{C3380CC4-5D6E-409C-BE32-E72D297353CC}">
              <c16:uniqueId val="{00000006-560F-47A8-8312-1B5F5BF7D1E4}"/>
            </c:ext>
          </c:extLst>
        </c:ser>
        <c:dLbls>
          <c:showLegendKey val="0"/>
          <c:showVal val="0"/>
          <c:showCatName val="0"/>
          <c:showSerName val="0"/>
          <c:showPercent val="0"/>
          <c:showBubbleSize val="0"/>
          <c:showLeaderLines val="1"/>
        </c:dLbls>
        <c:firstSliceAng val="27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6"/>
              </a:solidFill>
            </c:spPr>
            <c:extLst>
              <c:ext xmlns:c16="http://schemas.microsoft.com/office/drawing/2014/chart" uri="{C3380CC4-5D6E-409C-BE32-E72D297353CC}">
                <c16:uniqueId val="{00000001-34D2-4CBC-B23A-8E3DADE7571F}"/>
              </c:ext>
            </c:extLst>
          </c:dPt>
          <c:dPt>
            <c:idx val="1"/>
            <c:bubble3D val="0"/>
            <c:spPr>
              <a:solidFill>
                <a:schemeClr val="accent6">
                  <a:alpha val="25000"/>
                </a:schemeClr>
              </a:solidFill>
            </c:spPr>
            <c:extLst>
              <c:ext xmlns:c16="http://schemas.microsoft.com/office/drawing/2014/chart" uri="{C3380CC4-5D6E-409C-BE32-E72D297353CC}">
                <c16:uniqueId val="{00000003-34D2-4CBC-B23A-8E3DADE7571F}"/>
              </c:ext>
            </c:extLst>
          </c:dPt>
          <c:dPt>
            <c:idx val="2"/>
            <c:bubble3D val="0"/>
            <c:spPr>
              <a:noFill/>
              <a:ln>
                <a:noFill/>
              </a:ln>
            </c:spPr>
            <c:extLst>
              <c:ext xmlns:c16="http://schemas.microsoft.com/office/drawing/2014/chart" uri="{C3380CC4-5D6E-409C-BE32-E72D297353CC}">
                <c16:uniqueId val="{00000005-34D2-4CBC-B23A-8E3DADE7571F}"/>
              </c:ext>
            </c:extLst>
          </c:dPt>
          <c:val>
            <c:numRef>
              <c:f>'Calculator-Composer'!$B$28:$B$30</c:f>
              <c:numCache>
                <c:formatCode>0.0%</c:formatCode>
                <c:ptCount val="3"/>
                <c:pt idx="0">
                  <c:v>0.3661258047677049</c:v>
                </c:pt>
                <c:pt idx="1">
                  <c:v>0.63387419523229505</c:v>
                </c:pt>
                <c:pt idx="2" formatCode="0%">
                  <c:v>1</c:v>
                </c:pt>
              </c:numCache>
            </c:numRef>
          </c:val>
          <c:extLst>
            <c:ext xmlns:c16="http://schemas.microsoft.com/office/drawing/2014/chart" uri="{C3380CC4-5D6E-409C-BE32-E72D297353CC}">
              <c16:uniqueId val="{00000006-34D2-4CBC-B23A-8E3DADE7571F}"/>
            </c:ext>
          </c:extLst>
        </c:ser>
        <c:dLbls>
          <c:showLegendKey val="0"/>
          <c:showVal val="0"/>
          <c:showCatName val="0"/>
          <c:showSerName val="0"/>
          <c:showPercent val="0"/>
          <c:showBubbleSize val="0"/>
          <c:showLeaderLines val="1"/>
        </c:dLbls>
        <c:firstSliceAng val="270"/>
        <c:holeSize val="65"/>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[QRCode_Marketing - Ronel-v5.xlsx]PivotTables!PivotTableChart</c:name>
    <c:fmtId val="4"/>
  </c:pivotSource>
  <c:chart>
    <c:title>
      <c:tx>
        <c:rich>
          <a:bodyPr rot="0" spcFirstLastPara="1" vertOverflow="ellipsis" vert="horz" wrap="square" anchor="ctr" anchorCtr="1"/>
          <a:lstStyle/>
          <a:p>
            <a:pPr>
              <a:defRPr sz="9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r>
              <a:rPr lang="en-PH" sz="900" b="1">
                <a:latin typeface="Tahoma" panose="020B0604030504040204" pitchFamily="34" charset="0"/>
                <a:ea typeface="Tahoma" panose="020B0604030504040204" pitchFamily="34" charset="0"/>
                <a:cs typeface="Tahoma" panose="020B0604030504040204" pitchFamily="34" charset="0"/>
              </a:rPr>
              <a:t>Target</a:t>
            </a:r>
            <a:r>
              <a:rPr lang="en-PH" sz="900" b="1" baseline="0">
                <a:latin typeface="Tahoma" panose="020B0604030504040204" pitchFamily="34" charset="0"/>
                <a:ea typeface="Tahoma" panose="020B0604030504040204" pitchFamily="34" charset="0"/>
                <a:cs typeface="Tahoma" panose="020B0604030504040204" pitchFamily="34" charset="0"/>
              </a:rPr>
              <a:t> Scans vs Actual Scans vs Conversion Rate</a:t>
            </a:r>
            <a:endParaRPr lang="en-PH" sz="900" b="1">
              <a:latin typeface="Tahoma" panose="020B0604030504040204" pitchFamily="34" charset="0"/>
              <a:ea typeface="Tahoma" panose="020B0604030504040204" pitchFamily="34" charset="0"/>
              <a:cs typeface="Tahoma" panose="020B0604030504040204" pitchFamily="34" charset="0"/>
            </a:endParaRPr>
          </a:p>
        </c:rich>
      </c:tx>
      <c:overlay val="0"/>
      <c:spPr>
        <a:noFill/>
        <a:ln>
          <a:noFill/>
        </a:ln>
        <a:effectLst/>
      </c:spPr>
      <c:txPr>
        <a:bodyPr rot="0" spcFirstLastPara="1" vertOverflow="ellipsis" vert="horz" wrap="square" anchor="ctr" anchorCtr="1"/>
        <a:lstStyle/>
        <a:p>
          <a:pPr>
            <a:defRPr sz="900" b="1" i="0" u="none" strike="noStrike" kern="1200" spc="0" baseline="0">
              <a:solidFill>
                <a:schemeClr val="tx1">
                  <a:lumMod val="65000"/>
                  <a:lumOff val="35000"/>
                </a:scheme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circle"/>
          <c:size val="7"/>
          <c:spPr>
            <a:solidFill>
              <a:srgbClr val="FFC0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F00"/>
            </a:solidFill>
            <a:round/>
          </a:ln>
          <a:effectLst/>
        </c:spPr>
        <c:marker>
          <c:symbol val="circle"/>
          <c:size val="7"/>
          <c:spPr>
            <a:solidFill>
              <a:srgbClr val="FFC0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solidFill>
              <a:srgbClr val="0070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FF00">
              <a:alpha val="75000"/>
            </a:srgbClr>
          </a:solidFill>
          <a:ln>
            <a:solidFill>
              <a:srgbClr val="0070C0">
                <a:alpha val="75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rgbClr val="FFC000"/>
            </a:solidFill>
            <a:round/>
          </a:ln>
          <a:effectLst/>
        </c:spPr>
        <c:marker>
          <c:symbol val="circle"/>
          <c:size val="6"/>
          <c:spPr>
            <a:solidFill>
              <a:srgbClr val="FFC0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77381734187821"/>
          <c:y val="0.18605738596474314"/>
          <c:w val="0.83144050805835357"/>
          <c:h val="0.55774268783398961"/>
        </c:manualLayout>
      </c:layout>
      <c:barChart>
        <c:barDir val="col"/>
        <c:grouping val="clustered"/>
        <c:varyColors val="0"/>
        <c:ser>
          <c:idx val="1"/>
          <c:order val="1"/>
          <c:tx>
            <c:strRef>
              <c:f>PivotTables!$C$33</c:f>
              <c:strCache>
                <c:ptCount val="1"/>
                <c:pt idx="0">
                  <c:v>No. of Scans (Target)</c:v>
                </c:pt>
              </c:strCache>
            </c:strRef>
          </c:tx>
          <c:spPr>
            <a:solidFill>
              <a:srgbClr val="FFFF00">
                <a:alpha val="75000"/>
              </a:srgbClr>
            </a:solidFill>
            <a:ln>
              <a:solidFill>
                <a:srgbClr val="0070C0">
                  <a:alpha val="75000"/>
                </a:srgbClr>
              </a:solidFill>
            </a:ln>
            <a:effectLst/>
          </c:spPr>
          <c:invertIfNegative val="0"/>
          <c:cat>
            <c:strRef>
              <c:f>PivotTables!$A$34:$A$46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PivotTables!$C$34:$C$46</c:f>
              <c:numCache>
                <c:formatCode>_-* #,##0_-;\-* #,##0_-;_-* "-"??_-;_-@_-</c:formatCode>
                <c:ptCount val="12"/>
                <c:pt idx="0">
                  <c:v>3000</c:v>
                </c:pt>
                <c:pt idx="1">
                  <c:v>3500</c:v>
                </c:pt>
                <c:pt idx="2">
                  <c:v>3500</c:v>
                </c:pt>
                <c:pt idx="3">
                  <c:v>3500</c:v>
                </c:pt>
                <c:pt idx="4">
                  <c:v>4000</c:v>
                </c:pt>
                <c:pt idx="5">
                  <c:v>4000</c:v>
                </c:pt>
                <c:pt idx="6">
                  <c:v>4000</c:v>
                </c:pt>
                <c:pt idx="7">
                  <c:v>4500</c:v>
                </c:pt>
                <c:pt idx="8">
                  <c:v>4500</c:v>
                </c:pt>
                <c:pt idx="9">
                  <c:v>4500</c:v>
                </c:pt>
                <c:pt idx="10">
                  <c:v>4500</c:v>
                </c:pt>
                <c:pt idx="11">
                  <c:v>4500</c:v>
                </c:pt>
              </c:numCache>
            </c:numRef>
          </c:val>
          <c:extLst>
            <c:ext xmlns:c16="http://schemas.microsoft.com/office/drawing/2014/chart" uri="{C3380CC4-5D6E-409C-BE32-E72D297353CC}">
              <c16:uniqueId val="{00000001-90EA-465C-A481-ECF3992CCEE4}"/>
            </c:ext>
          </c:extLst>
        </c:ser>
        <c:dLbls>
          <c:showLegendKey val="0"/>
          <c:showVal val="0"/>
          <c:showCatName val="0"/>
          <c:showSerName val="0"/>
          <c:showPercent val="0"/>
          <c:showBubbleSize val="0"/>
        </c:dLbls>
        <c:gapWidth val="20"/>
        <c:axId val="1814216256"/>
        <c:axId val="1814218752"/>
      </c:barChart>
      <c:barChart>
        <c:barDir val="col"/>
        <c:grouping val="clustered"/>
        <c:varyColors val="0"/>
        <c:ser>
          <c:idx val="0"/>
          <c:order val="0"/>
          <c:tx>
            <c:strRef>
              <c:f>PivotTables!$B$33</c:f>
              <c:strCache>
                <c:ptCount val="1"/>
                <c:pt idx="0">
                  <c:v>No. of Scans (Actual)</c:v>
                </c:pt>
              </c:strCache>
            </c:strRef>
          </c:tx>
          <c:spPr>
            <a:solidFill>
              <a:schemeClr val="accent1">
                <a:lumMod val="75000"/>
              </a:schemeClr>
            </a:solidFill>
            <a:ln>
              <a:solidFill>
                <a:srgbClr val="0070C0"/>
              </a:solidFill>
            </a:ln>
            <a:effectLst/>
          </c:spPr>
          <c:invertIfNegative val="0"/>
          <c:cat>
            <c:strRef>
              <c:f>PivotTables!$A$34:$A$46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PivotTables!$B$34:$B$46</c:f>
              <c:numCache>
                <c:formatCode>_-* #,##0_-;\-* #,##0_-;_-* "-"??_-;_-@_-</c:formatCode>
                <c:ptCount val="12"/>
                <c:pt idx="0">
                  <c:v>3219</c:v>
                </c:pt>
                <c:pt idx="1">
                  <c:v>3381</c:v>
                </c:pt>
                <c:pt idx="2">
                  <c:v>3453</c:v>
                </c:pt>
                <c:pt idx="3">
                  <c:v>3723</c:v>
                </c:pt>
                <c:pt idx="4">
                  <c:v>3791</c:v>
                </c:pt>
                <c:pt idx="5">
                  <c:v>3862</c:v>
                </c:pt>
                <c:pt idx="6">
                  <c:v>3876</c:v>
                </c:pt>
                <c:pt idx="7">
                  <c:v>4030</c:v>
                </c:pt>
                <c:pt idx="8">
                  <c:v>4077</c:v>
                </c:pt>
                <c:pt idx="9">
                  <c:v>4115</c:v>
                </c:pt>
                <c:pt idx="10">
                  <c:v>4167</c:v>
                </c:pt>
                <c:pt idx="11">
                  <c:v>4282</c:v>
                </c:pt>
              </c:numCache>
            </c:numRef>
          </c:val>
          <c:extLst>
            <c:ext xmlns:c16="http://schemas.microsoft.com/office/drawing/2014/chart" uri="{C3380CC4-5D6E-409C-BE32-E72D297353CC}">
              <c16:uniqueId val="{00000000-90EA-465C-A481-ECF3992CCEE4}"/>
            </c:ext>
          </c:extLst>
        </c:ser>
        <c:dLbls>
          <c:showLegendKey val="0"/>
          <c:showVal val="0"/>
          <c:showCatName val="0"/>
          <c:showSerName val="0"/>
          <c:showPercent val="0"/>
          <c:showBubbleSize val="0"/>
        </c:dLbls>
        <c:gapWidth val="60"/>
        <c:axId val="1183734864"/>
        <c:axId val="1183739440"/>
      </c:barChart>
      <c:lineChart>
        <c:grouping val="standard"/>
        <c:varyColors val="0"/>
        <c:ser>
          <c:idx val="2"/>
          <c:order val="2"/>
          <c:tx>
            <c:strRef>
              <c:f>PivotTables!$D$33</c:f>
              <c:strCache>
                <c:ptCount val="1"/>
                <c:pt idx="0">
                  <c:v>Conversions (Actual)</c:v>
                </c:pt>
              </c:strCache>
            </c:strRef>
          </c:tx>
          <c:spPr>
            <a:ln w="22225" cap="rnd">
              <a:solidFill>
                <a:srgbClr val="FFC000"/>
              </a:solidFill>
              <a:round/>
            </a:ln>
            <a:effectLst/>
          </c:spPr>
          <c:marker>
            <c:symbol val="circle"/>
            <c:size val="6"/>
            <c:spPr>
              <a:solidFill>
                <a:srgbClr val="FFC000"/>
              </a:solidFill>
              <a:ln w="9525">
                <a:solidFill>
                  <a:srgbClr val="FFFF00"/>
                </a:solidFill>
              </a:ln>
              <a:effectLst/>
            </c:spPr>
          </c:marker>
          <c:cat>
            <c:strRef>
              <c:f>PivotTables!$A$34:$A$46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PivotTables!$D$34:$D$46</c:f>
              <c:numCache>
                <c:formatCode>_-* #,##0_-;\-* #,##0_-;_-* "-"??_-;_-@_-</c:formatCode>
                <c:ptCount val="12"/>
                <c:pt idx="0">
                  <c:v>1000</c:v>
                </c:pt>
                <c:pt idx="1">
                  <c:v>1200</c:v>
                </c:pt>
                <c:pt idx="2">
                  <c:v>1210</c:v>
                </c:pt>
                <c:pt idx="3">
                  <c:v>1250</c:v>
                </c:pt>
                <c:pt idx="4">
                  <c:v>1400</c:v>
                </c:pt>
                <c:pt idx="5">
                  <c:v>1459</c:v>
                </c:pt>
                <c:pt idx="6">
                  <c:v>1401</c:v>
                </c:pt>
                <c:pt idx="7">
                  <c:v>1509</c:v>
                </c:pt>
                <c:pt idx="8">
                  <c:v>1498</c:v>
                </c:pt>
                <c:pt idx="9">
                  <c:v>1531</c:v>
                </c:pt>
                <c:pt idx="10">
                  <c:v>1600</c:v>
                </c:pt>
                <c:pt idx="11">
                  <c:v>1775</c:v>
                </c:pt>
              </c:numCache>
            </c:numRef>
          </c:val>
          <c:smooth val="0"/>
          <c:extLst>
            <c:ext xmlns:c16="http://schemas.microsoft.com/office/drawing/2014/chart" uri="{C3380CC4-5D6E-409C-BE32-E72D297353CC}">
              <c16:uniqueId val="{00000002-90EA-465C-A481-ECF3992CCEE4}"/>
            </c:ext>
          </c:extLst>
        </c:ser>
        <c:dLbls>
          <c:showLegendKey val="0"/>
          <c:showVal val="0"/>
          <c:showCatName val="0"/>
          <c:showSerName val="0"/>
          <c:showPercent val="0"/>
          <c:showBubbleSize val="0"/>
        </c:dLbls>
        <c:marker val="1"/>
        <c:smooth val="0"/>
        <c:axId val="1814216256"/>
        <c:axId val="1814218752"/>
      </c:lineChart>
      <c:catAx>
        <c:axId val="181421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814218752"/>
        <c:crosses val="autoZero"/>
        <c:auto val="1"/>
        <c:lblAlgn val="ctr"/>
        <c:lblOffset val="100"/>
        <c:noMultiLvlLbl val="0"/>
      </c:catAx>
      <c:valAx>
        <c:axId val="1814218752"/>
        <c:scaling>
          <c:orientation val="minMax"/>
        </c:scaling>
        <c:delete val="0"/>
        <c:axPos val="l"/>
        <c:majorGridlines>
          <c:spPr>
            <a:ln w="9525" cap="flat" cmpd="sng" algn="ctr">
              <a:solidFill>
                <a:schemeClr val="bg1">
                  <a:lumMod val="9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14216256"/>
        <c:crosses val="autoZero"/>
        <c:crossBetween val="between"/>
      </c:valAx>
      <c:valAx>
        <c:axId val="1183739440"/>
        <c:scaling>
          <c:orientation val="minMax"/>
        </c:scaling>
        <c:delete val="1"/>
        <c:axPos val="r"/>
        <c:numFmt formatCode="_-* #,##0_-;\-* #,##0_-;_-* &quot;-&quot;??_-;_-@_-" sourceLinked="1"/>
        <c:majorTickMark val="out"/>
        <c:minorTickMark val="none"/>
        <c:tickLblPos val="nextTo"/>
        <c:crossAx val="1183734864"/>
        <c:crosses val="max"/>
        <c:crossBetween val="between"/>
      </c:valAx>
      <c:catAx>
        <c:axId val="1183734864"/>
        <c:scaling>
          <c:orientation val="minMax"/>
        </c:scaling>
        <c:delete val="1"/>
        <c:axPos val="b"/>
        <c:numFmt formatCode="General" sourceLinked="1"/>
        <c:majorTickMark val="out"/>
        <c:minorTickMark val="none"/>
        <c:tickLblPos val="nextTo"/>
        <c:crossAx val="1183739440"/>
        <c:crosses val="autoZero"/>
        <c:auto val="1"/>
        <c:lblAlgn val="ctr"/>
        <c:lblOffset val="100"/>
        <c:noMultiLvlLbl val="0"/>
      </c:catAx>
      <c:spPr>
        <a:noFill/>
        <a:ln>
          <a:noFill/>
        </a:ln>
        <a:effectLst/>
      </c:spPr>
    </c:plotArea>
    <c:legend>
      <c:legendPos val="b"/>
      <c:layout>
        <c:manualLayout>
          <c:xMode val="edge"/>
          <c:yMode val="edge"/>
          <c:x val="1.6718917948196722E-2"/>
          <c:y val="0.86882143774305609"/>
          <c:w val="0.96656216410360685"/>
          <c:h val="9.8031800066786967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[QRCode_Marketing - Ronel-v5.xlsx]PivotTables!PivotTableAdLocation</c:name>
    <c:fmtId val="5"/>
  </c:pivotSource>
  <c:chart>
    <c:title>
      <c:tx>
        <c:rich>
          <a:bodyPr rot="0" spcFirstLastPara="1" vertOverflow="ellipsis" vert="horz" wrap="square" anchor="ctr" anchorCtr="1"/>
          <a:lstStyle/>
          <a:p>
            <a:pPr algn="ctr" rtl="0">
              <a:defRPr lang="en-PH" sz="900" b="1" i="0" u="none" strike="noStrike" kern="1200" cap="none" spc="0" baseline="0">
                <a:solidFill>
                  <a:sysClr val="windowText" lastClr="000000">
                    <a:lumMod val="65000"/>
                    <a:lumOff val="35000"/>
                  </a:sysClr>
                </a:solidFill>
                <a:latin typeface="Tahoma" panose="020B0604030504040204" pitchFamily="34" charset="0"/>
                <a:ea typeface="Tahoma" panose="020B0604030504040204" pitchFamily="34" charset="0"/>
                <a:cs typeface="Tahoma" panose="020B0604030504040204" pitchFamily="34" charset="0"/>
              </a:defRPr>
            </a:pPr>
            <a:r>
              <a:rPr lang="en-PH" sz="900" b="1" i="0" u="none" strike="noStrike" kern="1200" spc="0" baseline="0">
                <a:solidFill>
                  <a:sysClr val="windowText" lastClr="000000">
                    <a:lumMod val="65000"/>
                    <a:lumOff val="35000"/>
                  </a:sysClr>
                </a:solidFill>
                <a:latin typeface="Tahoma" panose="020B0604030504040204" pitchFamily="34" charset="0"/>
                <a:ea typeface="Tahoma" panose="020B0604030504040204" pitchFamily="34" charset="0"/>
                <a:cs typeface="Tahoma" panose="020B0604030504040204" pitchFamily="34" charset="0"/>
              </a:rPr>
              <a:t>Comparison of Scans from Ad Locations</a:t>
            </a:r>
          </a:p>
        </c:rich>
      </c:tx>
      <c:overlay val="0"/>
      <c:spPr>
        <a:noFill/>
        <a:ln>
          <a:noFill/>
        </a:ln>
        <a:effectLst/>
      </c:spPr>
      <c:txPr>
        <a:bodyPr rot="0" spcFirstLastPara="1" vertOverflow="ellipsis" vert="horz" wrap="square" anchor="ctr" anchorCtr="1"/>
        <a:lstStyle/>
        <a:p>
          <a:pPr algn="ctr" rtl="0">
            <a:defRPr lang="en-PH" sz="900" b="1" i="0" u="none" strike="noStrike" kern="1200" cap="none" spc="0" baseline="0">
              <a:solidFill>
                <a:sysClr val="windowText" lastClr="000000">
                  <a:lumMod val="65000"/>
                  <a:lumOff val="35000"/>
                </a:sys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cmpd="sng" algn="ctr">
            <a:solidFill>
              <a:schemeClr val="accent1"/>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cmpd="sng" algn="ctr">
            <a:solidFill>
              <a:schemeClr val="accent1"/>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12178399702385"/>
          <c:y val="0.18942521166174098"/>
          <c:w val="0.63967868725909593"/>
          <c:h val="0.63292928427635242"/>
        </c:manualLayout>
      </c:layout>
      <c:lineChart>
        <c:grouping val="standard"/>
        <c:varyColors val="0"/>
        <c:ser>
          <c:idx val="0"/>
          <c:order val="0"/>
          <c:tx>
            <c:strRef>
              <c:f>PivotTables!$B$52:$B$53</c:f>
              <c:strCache>
                <c:ptCount val="1"/>
                <c:pt idx="0">
                  <c:v>Billboard</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PivotTables!$A$54:$A$66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PivotTables!$B$54:$B$66</c:f>
              <c:numCache>
                <c:formatCode>General</c:formatCode>
                <c:ptCount val="12"/>
                <c:pt idx="0">
                  <c:v>103</c:v>
                </c:pt>
                <c:pt idx="1">
                  <c:v>106</c:v>
                </c:pt>
                <c:pt idx="2">
                  <c:v>109</c:v>
                </c:pt>
                <c:pt idx="3">
                  <c:v>112</c:v>
                </c:pt>
                <c:pt idx="4">
                  <c:v>115</c:v>
                </c:pt>
                <c:pt idx="5">
                  <c:v>118</c:v>
                </c:pt>
                <c:pt idx="6">
                  <c:v>121</c:v>
                </c:pt>
                <c:pt idx="7">
                  <c:v>124</c:v>
                </c:pt>
                <c:pt idx="8">
                  <c:v>127</c:v>
                </c:pt>
                <c:pt idx="9">
                  <c:v>130</c:v>
                </c:pt>
                <c:pt idx="10">
                  <c:v>133</c:v>
                </c:pt>
                <c:pt idx="11">
                  <c:v>136</c:v>
                </c:pt>
              </c:numCache>
            </c:numRef>
          </c:val>
          <c:smooth val="0"/>
          <c:extLst>
            <c:ext xmlns:c16="http://schemas.microsoft.com/office/drawing/2014/chart" uri="{C3380CC4-5D6E-409C-BE32-E72D297353CC}">
              <c16:uniqueId val="{00000000-8511-4EBD-94A7-B528EDE6E7AC}"/>
            </c:ext>
          </c:extLst>
        </c:ser>
        <c:ser>
          <c:idx val="1"/>
          <c:order val="1"/>
          <c:tx>
            <c:strRef>
              <c:f>PivotTables!$C$52:$C$53</c:f>
              <c:strCache>
                <c:ptCount val="1"/>
                <c:pt idx="0">
                  <c:v>In Store Display</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PivotTables!$A$54:$A$66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PivotTables!$C$54:$C$66</c:f>
              <c:numCache>
                <c:formatCode>General</c:formatCode>
                <c:ptCount val="12"/>
                <c:pt idx="0">
                  <c:v>200</c:v>
                </c:pt>
                <c:pt idx="1">
                  <c:v>240</c:v>
                </c:pt>
                <c:pt idx="2">
                  <c:v>240</c:v>
                </c:pt>
                <c:pt idx="3">
                  <c:v>280</c:v>
                </c:pt>
                <c:pt idx="4">
                  <c:v>285</c:v>
                </c:pt>
                <c:pt idx="5">
                  <c:v>290</c:v>
                </c:pt>
                <c:pt idx="6">
                  <c:v>295</c:v>
                </c:pt>
                <c:pt idx="7">
                  <c:v>300</c:v>
                </c:pt>
                <c:pt idx="8">
                  <c:v>310</c:v>
                </c:pt>
                <c:pt idx="9">
                  <c:v>310</c:v>
                </c:pt>
                <c:pt idx="10">
                  <c:v>315</c:v>
                </c:pt>
                <c:pt idx="11">
                  <c:v>320</c:v>
                </c:pt>
              </c:numCache>
            </c:numRef>
          </c:val>
          <c:smooth val="0"/>
          <c:extLst>
            <c:ext xmlns:c16="http://schemas.microsoft.com/office/drawing/2014/chart" uri="{C3380CC4-5D6E-409C-BE32-E72D297353CC}">
              <c16:uniqueId val="{00000001-8511-4EBD-94A7-B528EDE6E7AC}"/>
            </c:ext>
          </c:extLst>
        </c:ser>
        <c:ser>
          <c:idx val="2"/>
          <c:order val="2"/>
          <c:tx>
            <c:strRef>
              <c:f>PivotTables!$D$52:$D$53</c:f>
              <c:strCache>
                <c:ptCount val="1"/>
                <c:pt idx="0">
                  <c:v>Magazine Ad</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PivotTables!$A$54:$A$66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PivotTables!$D$54:$D$66</c:f>
              <c:numCache>
                <c:formatCode>General</c:formatCode>
                <c:ptCount val="12"/>
                <c:pt idx="0">
                  <c:v>1000</c:v>
                </c:pt>
                <c:pt idx="1">
                  <c:v>1100</c:v>
                </c:pt>
                <c:pt idx="2">
                  <c:v>1100</c:v>
                </c:pt>
                <c:pt idx="3">
                  <c:v>1250</c:v>
                </c:pt>
                <c:pt idx="4">
                  <c:v>1250</c:v>
                </c:pt>
                <c:pt idx="5">
                  <c:v>1275</c:v>
                </c:pt>
                <c:pt idx="6">
                  <c:v>1275</c:v>
                </c:pt>
                <c:pt idx="7">
                  <c:v>1400</c:v>
                </c:pt>
                <c:pt idx="8">
                  <c:v>1410</c:v>
                </c:pt>
                <c:pt idx="9">
                  <c:v>1411</c:v>
                </c:pt>
                <c:pt idx="10">
                  <c:v>1425</c:v>
                </c:pt>
                <c:pt idx="11">
                  <c:v>1520</c:v>
                </c:pt>
              </c:numCache>
            </c:numRef>
          </c:val>
          <c:smooth val="0"/>
          <c:extLst>
            <c:ext xmlns:c16="http://schemas.microsoft.com/office/drawing/2014/chart" uri="{C3380CC4-5D6E-409C-BE32-E72D297353CC}">
              <c16:uniqueId val="{00000002-8511-4EBD-94A7-B528EDE6E7AC}"/>
            </c:ext>
          </c:extLst>
        </c:ser>
        <c:ser>
          <c:idx val="3"/>
          <c:order val="3"/>
          <c:tx>
            <c:strRef>
              <c:f>PivotTables!$E$52:$E$53</c:f>
              <c:strCache>
                <c:ptCount val="1"/>
                <c:pt idx="0">
                  <c:v>Newspaper Ad</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PivotTables!$A$54:$A$66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PivotTables!$E$54:$E$66</c:f>
              <c:numCache>
                <c:formatCode>General</c:formatCode>
                <c:ptCount val="12"/>
                <c:pt idx="0">
                  <c:v>620</c:v>
                </c:pt>
                <c:pt idx="1">
                  <c:v>630</c:v>
                </c:pt>
                <c:pt idx="2">
                  <c:v>640</c:v>
                </c:pt>
                <c:pt idx="3">
                  <c:v>700</c:v>
                </c:pt>
                <c:pt idx="4">
                  <c:v>725</c:v>
                </c:pt>
                <c:pt idx="5">
                  <c:v>756</c:v>
                </c:pt>
                <c:pt idx="6">
                  <c:v>756</c:v>
                </c:pt>
                <c:pt idx="7">
                  <c:v>756</c:v>
                </c:pt>
                <c:pt idx="8">
                  <c:v>764</c:v>
                </c:pt>
                <c:pt idx="9">
                  <c:v>787</c:v>
                </c:pt>
                <c:pt idx="10">
                  <c:v>801</c:v>
                </c:pt>
                <c:pt idx="11">
                  <c:v>802</c:v>
                </c:pt>
              </c:numCache>
            </c:numRef>
          </c:val>
          <c:smooth val="0"/>
          <c:extLst>
            <c:ext xmlns:c16="http://schemas.microsoft.com/office/drawing/2014/chart" uri="{C3380CC4-5D6E-409C-BE32-E72D297353CC}">
              <c16:uniqueId val="{00000003-8511-4EBD-94A7-B528EDE6E7AC}"/>
            </c:ext>
          </c:extLst>
        </c:ser>
        <c:ser>
          <c:idx val="4"/>
          <c:order val="4"/>
          <c:tx>
            <c:strRef>
              <c:f>PivotTables!$F$52:$F$53</c:f>
              <c:strCache>
                <c:ptCount val="1"/>
                <c:pt idx="0">
                  <c:v>Product Packaging</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PivotTables!$A$54:$A$66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PivotTables!$F$54:$F$66</c:f>
              <c:numCache>
                <c:formatCode>General</c:formatCode>
                <c:ptCount val="12"/>
                <c:pt idx="0">
                  <c:v>513</c:v>
                </c:pt>
                <c:pt idx="1">
                  <c:v>516</c:v>
                </c:pt>
                <c:pt idx="2">
                  <c:v>569</c:v>
                </c:pt>
                <c:pt idx="3">
                  <c:v>580</c:v>
                </c:pt>
                <c:pt idx="4">
                  <c:v>609</c:v>
                </c:pt>
                <c:pt idx="5">
                  <c:v>610</c:v>
                </c:pt>
                <c:pt idx="6">
                  <c:v>610</c:v>
                </c:pt>
                <c:pt idx="7">
                  <c:v>625</c:v>
                </c:pt>
                <c:pt idx="8">
                  <c:v>635</c:v>
                </c:pt>
                <c:pt idx="9">
                  <c:v>640</c:v>
                </c:pt>
                <c:pt idx="10">
                  <c:v>650</c:v>
                </c:pt>
                <c:pt idx="11">
                  <c:v>655</c:v>
                </c:pt>
              </c:numCache>
            </c:numRef>
          </c:val>
          <c:smooth val="0"/>
          <c:extLst>
            <c:ext xmlns:c16="http://schemas.microsoft.com/office/drawing/2014/chart" uri="{C3380CC4-5D6E-409C-BE32-E72D297353CC}">
              <c16:uniqueId val="{00000004-8511-4EBD-94A7-B528EDE6E7AC}"/>
            </c:ext>
          </c:extLst>
        </c:ser>
        <c:ser>
          <c:idx val="5"/>
          <c:order val="5"/>
          <c:tx>
            <c:strRef>
              <c:f>PivotTables!$G$52:$G$53</c:f>
              <c:strCache>
                <c:ptCount val="1"/>
                <c:pt idx="0">
                  <c:v>Tradeshow</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PivotTables!$A$54:$A$66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PivotTables!$G$54:$G$66</c:f>
              <c:numCache>
                <c:formatCode>General</c:formatCode>
                <c:ptCount val="12"/>
                <c:pt idx="0">
                  <c:v>783</c:v>
                </c:pt>
                <c:pt idx="1">
                  <c:v>789</c:v>
                </c:pt>
                <c:pt idx="2">
                  <c:v>795</c:v>
                </c:pt>
                <c:pt idx="3">
                  <c:v>801</c:v>
                </c:pt>
                <c:pt idx="4">
                  <c:v>807</c:v>
                </c:pt>
                <c:pt idx="5">
                  <c:v>813</c:v>
                </c:pt>
                <c:pt idx="6">
                  <c:v>819</c:v>
                </c:pt>
                <c:pt idx="7">
                  <c:v>825</c:v>
                </c:pt>
                <c:pt idx="8">
                  <c:v>831</c:v>
                </c:pt>
                <c:pt idx="9">
                  <c:v>837</c:v>
                </c:pt>
                <c:pt idx="10">
                  <c:v>843</c:v>
                </c:pt>
                <c:pt idx="11">
                  <c:v>849</c:v>
                </c:pt>
              </c:numCache>
            </c:numRef>
          </c:val>
          <c:smooth val="0"/>
          <c:extLst>
            <c:ext xmlns:c16="http://schemas.microsoft.com/office/drawing/2014/chart" uri="{C3380CC4-5D6E-409C-BE32-E72D297353CC}">
              <c16:uniqueId val="{00000005-8511-4EBD-94A7-B528EDE6E7AC}"/>
            </c:ext>
          </c:extLst>
        </c:ser>
        <c:dLbls>
          <c:showLegendKey val="0"/>
          <c:showVal val="0"/>
          <c:showCatName val="0"/>
          <c:showSerName val="0"/>
          <c:showPercent val="0"/>
          <c:showBubbleSize val="0"/>
        </c:dLbls>
        <c:dropLines>
          <c:spPr>
            <a:ln w="9525" cap="flat" cmpd="sng" algn="ctr">
              <a:solidFill>
                <a:srgbClr val="FFC000">
                  <a:alpha val="15000"/>
                </a:srgbClr>
              </a:solidFill>
              <a:round/>
            </a:ln>
            <a:effectLst/>
          </c:spPr>
        </c:dropLines>
        <c:marker val="1"/>
        <c:smooth val="0"/>
        <c:axId val="1814220416"/>
        <c:axId val="1814215840"/>
      </c:lineChart>
      <c:catAx>
        <c:axId val="181422041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14215840"/>
        <c:crosses val="autoZero"/>
        <c:auto val="1"/>
        <c:lblAlgn val="ctr"/>
        <c:lblOffset val="100"/>
        <c:noMultiLvlLbl val="0"/>
      </c:catAx>
      <c:valAx>
        <c:axId val="18142158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14220416"/>
        <c:crosses val="autoZero"/>
        <c:crossBetween val="between"/>
        <c:majorUnit val="300"/>
      </c:valAx>
      <c:spPr>
        <a:gradFill>
          <a:gsLst>
            <a:gs pos="100000">
              <a:schemeClr val="lt1">
                <a:lumMod val="95000"/>
              </a:schemeClr>
            </a:gs>
            <a:gs pos="0">
              <a:schemeClr val="lt1"/>
            </a:gs>
          </a:gsLst>
          <a:lin ang="5400000" scaled="0"/>
        </a:gradFill>
        <a:ln>
          <a:noFill/>
        </a:ln>
        <a:effectLst/>
      </c:spPr>
    </c:plotArea>
    <c:legend>
      <c:legendPos val="r"/>
      <c:layout>
        <c:manualLayout>
          <c:xMode val="edge"/>
          <c:yMode val="edge"/>
          <c:x val="0.74996859736333366"/>
          <c:y val="0.21222435787610117"/>
          <c:w val="0.24391931856519064"/>
          <c:h val="0.645983245527619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[QRCode_Marketing - Ronel-v5.xlsx]PivotTables!PivotTableLandingPage</c:name>
    <c:fmtId val="4"/>
  </c:pivotSource>
  <c:chart>
    <c:title>
      <c:tx>
        <c:rich>
          <a:bodyPr rot="0" spcFirstLastPara="1" vertOverflow="ellipsis" vert="horz" wrap="square" anchor="ctr" anchorCtr="1"/>
          <a:lstStyle/>
          <a:p>
            <a:pPr algn="ctr" rtl="0">
              <a:defRPr lang="en-PH" sz="900" b="1" i="0" u="none" strike="noStrike" kern="1200" cap="none" spc="0" baseline="0">
                <a:solidFill>
                  <a:sysClr val="windowText" lastClr="000000">
                    <a:lumMod val="65000"/>
                    <a:lumOff val="35000"/>
                  </a:sysClr>
                </a:solidFill>
                <a:latin typeface="Tahoma" panose="020B0604030504040204" pitchFamily="34" charset="0"/>
                <a:ea typeface="Tahoma" panose="020B0604030504040204" pitchFamily="34" charset="0"/>
                <a:cs typeface="Tahoma" panose="020B0604030504040204" pitchFamily="34" charset="0"/>
              </a:defRPr>
            </a:pPr>
            <a:r>
              <a:rPr lang="en-PH" sz="900" b="1" i="0" u="none" strike="noStrike" kern="1200" cap="none" spc="0" baseline="0">
                <a:solidFill>
                  <a:sysClr val="windowText" lastClr="000000">
                    <a:lumMod val="65000"/>
                    <a:lumOff val="35000"/>
                  </a:sysClr>
                </a:solidFill>
                <a:latin typeface="Tahoma" panose="020B0604030504040204" pitchFamily="34" charset="0"/>
                <a:ea typeface="Tahoma" panose="020B0604030504040204" pitchFamily="34" charset="0"/>
                <a:cs typeface="Tahoma" panose="020B0604030504040204" pitchFamily="34" charset="0"/>
              </a:rPr>
              <a:t>Comparison of Conversions from Landing Pages</a:t>
            </a:r>
          </a:p>
        </c:rich>
      </c:tx>
      <c:overlay val="0"/>
      <c:spPr>
        <a:noFill/>
        <a:ln>
          <a:noFill/>
        </a:ln>
        <a:effectLst/>
      </c:spPr>
      <c:txPr>
        <a:bodyPr rot="0" spcFirstLastPara="1" vertOverflow="ellipsis" vert="horz" wrap="square" anchor="ctr" anchorCtr="1"/>
        <a:lstStyle/>
        <a:p>
          <a:pPr algn="ctr" rtl="0">
            <a:defRPr lang="en-PH" sz="900" b="1" i="0" u="none" strike="noStrike" kern="1200" cap="none" spc="0" baseline="0">
              <a:solidFill>
                <a:sysClr val="windowText" lastClr="000000">
                  <a:lumMod val="65000"/>
                  <a:lumOff val="35000"/>
                </a:sysClr>
              </a:solidFill>
              <a:latin typeface="Tahoma" panose="020B0604030504040204" pitchFamily="34" charset="0"/>
              <a:ea typeface="Tahoma" panose="020B0604030504040204" pitchFamily="34" charset="0"/>
              <a:cs typeface="Tahoma" panose="020B0604030504040204"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2"/>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PivotTables!$B$72:$B$73</c:f>
              <c:strCache>
                <c:ptCount val="1"/>
                <c:pt idx="0">
                  <c:v>Landing Page #1</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PivotTables!$A$74:$A$86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PivotTables!$B$74:$B$86</c:f>
              <c:numCache>
                <c:formatCode>General</c:formatCode>
                <c:ptCount val="12"/>
                <c:pt idx="0">
                  <c:v>400</c:v>
                </c:pt>
                <c:pt idx="1">
                  <c:v>459</c:v>
                </c:pt>
                <c:pt idx="2">
                  <c:v>500</c:v>
                </c:pt>
                <c:pt idx="3">
                  <c:v>520</c:v>
                </c:pt>
                <c:pt idx="4">
                  <c:v>600</c:v>
                </c:pt>
                <c:pt idx="5">
                  <c:v>524</c:v>
                </c:pt>
                <c:pt idx="6">
                  <c:v>527</c:v>
                </c:pt>
                <c:pt idx="7">
                  <c:v>601</c:v>
                </c:pt>
                <c:pt idx="8">
                  <c:v>588</c:v>
                </c:pt>
                <c:pt idx="9">
                  <c:v>512</c:v>
                </c:pt>
                <c:pt idx="10">
                  <c:v>545</c:v>
                </c:pt>
                <c:pt idx="11">
                  <c:v>599</c:v>
                </c:pt>
              </c:numCache>
            </c:numRef>
          </c:val>
          <c:smooth val="1"/>
          <c:extLst>
            <c:ext xmlns:c16="http://schemas.microsoft.com/office/drawing/2014/chart" uri="{C3380CC4-5D6E-409C-BE32-E72D297353CC}">
              <c16:uniqueId val="{00000000-C145-486A-9B96-BE856DAD6776}"/>
            </c:ext>
          </c:extLst>
        </c:ser>
        <c:ser>
          <c:idx val="1"/>
          <c:order val="1"/>
          <c:tx>
            <c:strRef>
              <c:f>PivotTables!$C$72:$C$73</c:f>
              <c:strCache>
                <c:ptCount val="1"/>
                <c:pt idx="0">
                  <c:v>Landing Page #2</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PivotTables!$A$74:$A$86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PivotTables!$C$74:$C$86</c:f>
              <c:numCache>
                <c:formatCode>General</c:formatCode>
                <c:ptCount val="12"/>
                <c:pt idx="0">
                  <c:v>300</c:v>
                </c:pt>
                <c:pt idx="1">
                  <c:v>320</c:v>
                </c:pt>
                <c:pt idx="2">
                  <c:v>315</c:v>
                </c:pt>
                <c:pt idx="3">
                  <c:v>321</c:v>
                </c:pt>
                <c:pt idx="4">
                  <c:v>319</c:v>
                </c:pt>
                <c:pt idx="5">
                  <c:v>327</c:v>
                </c:pt>
                <c:pt idx="6">
                  <c:v>322</c:v>
                </c:pt>
                <c:pt idx="7">
                  <c:v>329</c:v>
                </c:pt>
                <c:pt idx="8">
                  <c:v>335</c:v>
                </c:pt>
                <c:pt idx="9">
                  <c:v>333</c:v>
                </c:pt>
                <c:pt idx="10">
                  <c:v>341</c:v>
                </c:pt>
                <c:pt idx="11">
                  <c:v>329</c:v>
                </c:pt>
              </c:numCache>
            </c:numRef>
          </c:val>
          <c:smooth val="1"/>
          <c:extLst>
            <c:ext xmlns:c16="http://schemas.microsoft.com/office/drawing/2014/chart" uri="{C3380CC4-5D6E-409C-BE32-E72D297353CC}">
              <c16:uniqueId val="{00000001-C145-486A-9B96-BE856DAD6776}"/>
            </c:ext>
          </c:extLst>
        </c:ser>
        <c:ser>
          <c:idx val="2"/>
          <c:order val="2"/>
          <c:tx>
            <c:strRef>
              <c:f>PivotTables!$D$72:$D$73</c:f>
              <c:strCache>
                <c:ptCount val="1"/>
                <c:pt idx="0">
                  <c:v>Landing Page #3</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PivotTables!$A$74:$A$86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PivotTables!$D$74:$D$86</c:f>
              <c:numCache>
                <c:formatCode>General</c:formatCode>
                <c:ptCount val="12"/>
                <c:pt idx="0">
                  <c:v>300</c:v>
                </c:pt>
                <c:pt idx="1">
                  <c:v>421</c:v>
                </c:pt>
                <c:pt idx="2">
                  <c:v>395</c:v>
                </c:pt>
                <c:pt idx="3">
                  <c:v>410</c:v>
                </c:pt>
                <c:pt idx="4">
                  <c:v>481</c:v>
                </c:pt>
                <c:pt idx="5">
                  <c:v>608</c:v>
                </c:pt>
                <c:pt idx="6">
                  <c:v>552</c:v>
                </c:pt>
                <c:pt idx="7">
                  <c:v>579</c:v>
                </c:pt>
                <c:pt idx="8">
                  <c:v>575</c:v>
                </c:pt>
                <c:pt idx="9">
                  <c:v>686</c:v>
                </c:pt>
                <c:pt idx="10">
                  <c:v>714</c:v>
                </c:pt>
                <c:pt idx="11">
                  <c:v>847</c:v>
                </c:pt>
              </c:numCache>
            </c:numRef>
          </c:val>
          <c:smooth val="1"/>
          <c:extLst>
            <c:ext xmlns:c16="http://schemas.microsoft.com/office/drawing/2014/chart" uri="{C3380CC4-5D6E-409C-BE32-E72D297353CC}">
              <c16:uniqueId val="{00000002-C145-486A-9B96-BE856DAD6776}"/>
            </c:ext>
          </c:extLst>
        </c:ser>
        <c:dLbls>
          <c:showLegendKey val="0"/>
          <c:showVal val="0"/>
          <c:showCatName val="0"/>
          <c:showSerName val="0"/>
          <c:showPercent val="0"/>
          <c:showBubbleSize val="0"/>
        </c:dLbls>
        <c:dropLines>
          <c:spPr>
            <a:ln w="9525" cap="flat" cmpd="sng" algn="ctr">
              <a:solidFill>
                <a:schemeClr val="accent4">
                  <a:alpha val="15000"/>
                </a:schemeClr>
              </a:solidFill>
              <a:round/>
            </a:ln>
            <a:effectLst/>
          </c:spPr>
        </c:dropLines>
        <c:marker val="1"/>
        <c:smooth val="0"/>
        <c:axId val="1871137520"/>
        <c:axId val="1871131696"/>
      </c:lineChart>
      <c:catAx>
        <c:axId val="187113752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71131696"/>
        <c:crosses val="autoZero"/>
        <c:auto val="1"/>
        <c:lblAlgn val="ctr"/>
        <c:lblOffset val="100"/>
        <c:noMultiLvlLbl val="0"/>
      </c:catAx>
      <c:valAx>
        <c:axId val="1871131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71137520"/>
        <c:crosses val="autoZero"/>
        <c:crossBetween val="between"/>
        <c:majorUnit val="300"/>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2</xdr:col>
      <xdr:colOff>448393</xdr:colOff>
      <xdr:row>0</xdr:row>
      <xdr:rowOff>176973</xdr:rowOff>
    </xdr:from>
    <xdr:to>
      <xdr:col>6</xdr:col>
      <xdr:colOff>670949</xdr:colOff>
      <xdr:row>4</xdr:row>
      <xdr:rowOff>59952</xdr:rowOff>
    </xdr:to>
    <mc:AlternateContent xmlns:mc="http://schemas.openxmlformats.org/markup-compatibility/2006">
      <mc:Choice xmlns:a14="http://schemas.microsoft.com/office/drawing/2010/main" Requires="a14">
        <xdr:graphicFrame macro="">
          <xdr:nvGraphicFramePr>
            <xdr:cNvPr id="3" name="Period (Quarter)">
              <a:extLst>
                <a:ext uri="{FF2B5EF4-FFF2-40B4-BE49-F238E27FC236}">
                  <a16:creationId xmlns:a16="http://schemas.microsoft.com/office/drawing/2014/main" id="{1EC71FC3-79DA-4107-AE8D-895B4B884B84}"/>
                </a:ext>
              </a:extLst>
            </xdr:cNvPr>
            <xdr:cNvGraphicFramePr/>
          </xdr:nvGraphicFramePr>
          <xdr:xfrm>
            <a:off x="0" y="0"/>
            <a:ext cx="0" cy="0"/>
          </xdr:xfrm>
          <a:graphic>
            <a:graphicData uri="http://schemas.microsoft.com/office/drawing/2010/slicer">
              <sle:slicer xmlns:sle="http://schemas.microsoft.com/office/drawing/2010/slicer" name="Period (Quarter)"/>
            </a:graphicData>
          </a:graphic>
        </xdr:graphicFrame>
      </mc:Choice>
      <mc:Fallback>
        <xdr:sp macro="" textlink="">
          <xdr:nvSpPr>
            <xdr:cNvPr id="0" name=""/>
            <xdr:cNvSpPr>
              <a:spLocks noTextEdit="1"/>
            </xdr:cNvSpPr>
          </xdr:nvSpPr>
          <xdr:spPr>
            <a:xfrm>
              <a:off x="2779217" y="176973"/>
              <a:ext cx="4144614" cy="64497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232328</xdr:colOff>
      <xdr:row>0</xdr:row>
      <xdr:rowOff>122583</xdr:rowOff>
    </xdr:from>
    <xdr:to>
      <xdr:col>9</xdr:col>
      <xdr:colOff>502340</xdr:colOff>
      <xdr:row>4</xdr:row>
      <xdr:rowOff>55908</xdr:rowOff>
    </xdr:to>
    <mc:AlternateContent xmlns:mc="http://schemas.openxmlformats.org/markup-compatibility/2006" xmlns:a14="http://schemas.microsoft.com/office/drawing/2010/main">
      <mc:Choice Requires="a14">
        <xdr:graphicFrame macro="">
          <xdr:nvGraphicFramePr>
            <xdr:cNvPr id="5" name="Period (Quarter) 1">
              <a:extLst>
                <a:ext uri="{FF2B5EF4-FFF2-40B4-BE49-F238E27FC236}">
                  <a16:creationId xmlns:a16="http://schemas.microsoft.com/office/drawing/2014/main" id="{2DE75CAE-ACB4-4533-BC49-5790604B1FA3}"/>
                </a:ext>
              </a:extLst>
            </xdr:cNvPr>
            <xdr:cNvGraphicFramePr/>
          </xdr:nvGraphicFramePr>
          <xdr:xfrm>
            <a:off x="0" y="0"/>
            <a:ext cx="0" cy="0"/>
          </xdr:xfrm>
          <a:graphic>
            <a:graphicData uri="http://schemas.microsoft.com/office/drawing/2010/slicer">
              <sle:slicer xmlns:sle="http://schemas.microsoft.com/office/drawing/2010/slicer" name="Period (Quarter) 1"/>
            </a:graphicData>
          </a:graphic>
        </xdr:graphicFrame>
      </mc:Choice>
      <mc:Fallback xmlns="">
        <xdr:sp macro="" textlink="">
          <xdr:nvSpPr>
            <xdr:cNvPr id="0" name=""/>
            <xdr:cNvSpPr>
              <a:spLocks noTextEdit="1"/>
            </xdr:cNvSpPr>
          </xdr:nvSpPr>
          <xdr:spPr>
            <a:xfrm>
              <a:off x="4585253" y="122583"/>
              <a:ext cx="4041912" cy="6953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38778</xdr:colOff>
      <xdr:row>0</xdr:row>
      <xdr:rowOff>65942</xdr:rowOff>
    </xdr:from>
    <xdr:to>
      <xdr:col>17</xdr:col>
      <xdr:colOff>34284</xdr:colOff>
      <xdr:row>3</xdr:row>
      <xdr:rowOff>205154</xdr:rowOff>
    </xdr:to>
    <xdr:sp macro="" textlink="">
      <xdr:nvSpPr>
        <xdr:cNvPr id="15" name="Rectangle: Rounded Corners 14">
          <a:extLst>
            <a:ext uri="{FF2B5EF4-FFF2-40B4-BE49-F238E27FC236}">
              <a16:creationId xmlns:a16="http://schemas.microsoft.com/office/drawing/2014/main" id="{6DDC1FFD-7D6E-4D26-B17C-B49BDBCDAE55}"/>
            </a:ext>
          </a:extLst>
        </xdr:cNvPr>
        <xdr:cNvSpPr/>
      </xdr:nvSpPr>
      <xdr:spPr>
        <a:xfrm>
          <a:off x="3884721" y="65942"/>
          <a:ext cx="4326686" cy="741264"/>
        </a:xfrm>
        <a:prstGeom prst="roundRect">
          <a:avLst>
            <a:gd name="adj" fmla="val 7834"/>
          </a:avLst>
        </a:prstGeom>
        <a:solidFill>
          <a:schemeClr val="accent4"/>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4</xdr:col>
      <xdr:colOff>138479</xdr:colOff>
      <xdr:row>4</xdr:row>
      <xdr:rowOff>13235</xdr:rowOff>
    </xdr:from>
    <xdr:to>
      <xdr:col>7</xdr:col>
      <xdr:colOff>8481</xdr:colOff>
      <xdr:row>15</xdr:row>
      <xdr:rowOff>40146</xdr:rowOff>
    </xdr:to>
    <xdr:graphicFrame macro="">
      <xdr:nvGraphicFramePr>
        <xdr:cNvPr id="2" name="Chart 1">
          <a:extLst>
            <a:ext uri="{FF2B5EF4-FFF2-40B4-BE49-F238E27FC236}">
              <a16:creationId xmlns:a16="http://schemas.microsoft.com/office/drawing/2014/main" id="{1DF5FE2D-6946-41FD-8F3C-8CF494D04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1</xdr:row>
      <xdr:rowOff>44694</xdr:rowOff>
    </xdr:from>
    <xdr:to>
      <xdr:col>17</xdr:col>
      <xdr:colOff>0</xdr:colOff>
      <xdr:row>3</xdr:row>
      <xdr:rowOff>168519</xdr:rowOff>
    </xdr:to>
    <mc:AlternateContent xmlns:mc="http://schemas.openxmlformats.org/markup-compatibility/2006">
      <mc:Choice xmlns:a14="http://schemas.microsoft.com/office/drawing/2010/main" Requires="a14">
        <xdr:graphicFrame macro="">
          <xdr:nvGraphicFramePr>
            <xdr:cNvPr id="3" name="Period (Quarter) 2">
              <a:extLst>
                <a:ext uri="{FF2B5EF4-FFF2-40B4-BE49-F238E27FC236}">
                  <a16:creationId xmlns:a16="http://schemas.microsoft.com/office/drawing/2014/main" id="{2B58FF70-C6C1-4B2E-A5F1-6AF89078517B}"/>
                </a:ext>
              </a:extLst>
            </xdr:cNvPr>
            <xdr:cNvGraphicFramePr/>
          </xdr:nvGraphicFramePr>
          <xdr:xfrm>
            <a:off x="0" y="0"/>
            <a:ext cx="0" cy="0"/>
          </xdr:xfrm>
          <a:graphic>
            <a:graphicData uri="http://schemas.microsoft.com/office/drawing/2010/slicer">
              <sle:slicer xmlns:sle="http://schemas.microsoft.com/office/drawing/2010/slicer" name="Period (Quarter) 2"/>
            </a:graphicData>
          </a:graphic>
        </xdr:graphicFrame>
      </mc:Choice>
      <mc:Fallback>
        <xdr:sp macro="" textlink="">
          <xdr:nvSpPr>
            <xdr:cNvPr id="0" name=""/>
            <xdr:cNvSpPr>
              <a:spLocks noTextEdit="1"/>
            </xdr:cNvSpPr>
          </xdr:nvSpPr>
          <xdr:spPr>
            <a:xfrm>
              <a:off x="3935802" y="161510"/>
              <a:ext cx="4241321" cy="60906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552450</xdr:colOff>
      <xdr:row>4</xdr:row>
      <xdr:rowOff>13235</xdr:rowOff>
    </xdr:from>
    <xdr:to>
      <xdr:col>15</xdr:col>
      <xdr:colOff>422452</xdr:colOff>
      <xdr:row>15</xdr:row>
      <xdr:rowOff>40146</xdr:rowOff>
    </xdr:to>
    <xdr:graphicFrame macro="">
      <xdr:nvGraphicFramePr>
        <xdr:cNvPr id="9" name="Chart 8">
          <a:extLst>
            <a:ext uri="{FF2B5EF4-FFF2-40B4-BE49-F238E27FC236}">
              <a16:creationId xmlns:a16="http://schemas.microsoft.com/office/drawing/2014/main" id="{E5F2B0C1-2DAC-444F-BB1B-0D6FF83F92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238125</xdr:colOff>
      <xdr:row>1</xdr:row>
      <xdr:rowOff>114300</xdr:rowOff>
    </xdr:from>
    <xdr:to>
      <xdr:col>8</xdr:col>
      <xdr:colOff>0</xdr:colOff>
      <xdr:row>3</xdr:row>
      <xdr:rowOff>76200</xdr:rowOff>
    </xdr:to>
    <xdr:sp macro="" textlink="">
      <xdr:nvSpPr>
        <xdr:cNvPr id="10" name="Rectangle: Rounded Corners 9">
          <a:extLst>
            <a:ext uri="{FF2B5EF4-FFF2-40B4-BE49-F238E27FC236}">
              <a16:creationId xmlns:a16="http://schemas.microsoft.com/office/drawing/2014/main" id="{C4DA894F-0944-403A-924F-962C36E1B086}"/>
            </a:ext>
          </a:extLst>
        </xdr:cNvPr>
        <xdr:cNvSpPr/>
      </xdr:nvSpPr>
      <xdr:spPr>
        <a:xfrm>
          <a:off x="238125" y="114300"/>
          <a:ext cx="3800475" cy="485775"/>
        </a:xfrm>
        <a:prstGeom prst="roundRect">
          <a:avLst>
            <a:gd name="adj" fmla="val 8824"/>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21</xdr:col>
      <xdr:colOff>138479</xdr:colOff>
      <xdr:row>4</xdr:row>
      <xdr:rowOff>13235</xdr:rowOff>
    </xdr:from>
    <xdr:to>
      <xdr:col>24</xdr:col>
      <xdr:colOff>8481</xdr:colOff>
      <xdr:row>15</xdr:row>
      <xdr:rowOff>40146</xdr:rowOff>
    </xdr:to>
    <xdr:graphicFrame macro="">
      <xdr:nvGraphicFramePr>
        <xdr:cNvPr id="11" name="Chart 10">
          <a:extLst>
            <a:ext uri="{FF2B5EF4-FFF2-40B4-BE49-F238E27FC236}">
              <a16:creationId xmlns:a16="http://schemas.microsoft.com/office/drawing/2014/main" id="{65BE0878-851A-4CB7-968E-54EBD0940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76200</xdr:colOff>
      <xdr:row>1</xdr:row>
      <xdr:rowOff>114300</xdr:rowOff>
    </xdr:from>
    <xdr:to>
      <xdr:col>25</xdr:col>
      <xdr:colOff>0</xdr:colOff>
      <xdr:row>3</xdr:row>
      <xdr:rowOff>76200</xdr:rowOff>
    </xdr:to>
    <xdr:sp macro="" textlink="">
      <xdr:nvSpPr>
        <xdr:cNvPr id="12" name="Rectangle: Rounded Corners 11">
          <a:extLst>
            <a:ext uri="{FF2B5EF4-FFF2-40B4-BE49-F238E27FC236}">
              <a16:creationId xmlns:a16="http://schemas.microsoft.com/office/drawing/2014/main" id="{E7804CB0-395A-4D8B-94CC-177FA2D52E40}"/>
            </a:ext>
          </a:extLst>
        </xdr:cNvPr>
        <xdr:cNvSpPr/>
      </xdr:nvSpPr>
      <xdr:spPr>
        <a:xfrm>
          <a:off x="8405906" y="114300"/>
          <a:ext cx="3771153" cy="447488"/>
        </a:xfrm>
        <a:prstGeom prst="roundRect">
          <a:avLst>
            <a:gd name="adj" fmla="val 8824"/>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twoCellAnchor>
    <xdr:from>
      <xdr:col>0</xdr:col>
      <xdr:colOff>244078</xdr:colOff>
      <xdr:row>12</xdr:row>
      <xdr:rowOff>670</xdr:rowOff>
    </xdr:from>
    <xdr:to>
      <xdr:col>8</xdr:col>
      <xdr:colOff>4647</xdr:colOff>
      <xdr:row>24</xdr:row>
      <xdr:rowOff>146538</xdr:rowOff>
    </xdr:to>
    <xdr:graphicFrame macro="">
      <xdr:nvGraphicFramePr>
        <xdr:cNvPr id="8" name="Chart 7">
          <a:extLst>
            <a:ext uri="{FF2B5EF4-FFF2-40B4-BE49-F238E27FC236}">
              <a16:creationId xmlns:a16="http://schemas.microsoft.com/office/drawing/2014/main" id="{329F420D-D2ED-4B40-ACB3-0372CF1EB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71437</xdr:colOff>
      <xdr:row>12</xdr:row>
      <xdr:rowOff>1</xdr:rowOff>
    </xdr:from>
    <xdr:to>
      <xdr:col>17</xdr:col>
      <xdr:colOff>5953</xdr:colOff>
      <xdr:row>24</xdr:row>
      <xdr:rowOff>137380</xdr:rowOff>
    </xdr:to>
    <xdr:graphicFrame macro="">
      <xdr:nvGraphicFramePr>
        <xdr:cNvPr id="13" name="Chart 12">
          <a:extLst>
            <a:ext uri="{FF2B5EF4-FFF2-40B4-BE49-F238E27FC236}">
              <a16:creationId xmlns:a16="http://schemas.microsoft.com/office/drawing/2014/main" id="{7F24096E-F019-4870-81BD-DE4BD239B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78988</xdr:colOff>
      <xdr:row>12</xdr:row>
      <xdr:rowOff>670</xdr:rowOff>
    </xdr:from>
    <xdr:to>
      <xdr:col>25</xdr:col>
      <xdr:colOff>5953</xdr:colOff>
      <xdr:row>24</xdr:row>
      <xdr:rowOff>137380</xdr:rowOff>
    </xdr:to>
    <xdr:graphicFrame macro="">
      <xdr:nvGraphicFramePr>
        <xdr:cNvPr id="14" name="Chart 13">
          <a:extLst>
            <a:ext uri="{FF2B5EF4-FFF2-40B4-BE49-F238E27FC236}">
              <a16:creationId xmlns:a16="http://schemas.microsoft.com/office/drawing/2014/main" id="{8D9E2F1B-09C7-4F85-BC8F-E42431040B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0.26641</cdr:x>
      <cdr:y>0.30363</cdr:y>
    </cdr:from>
    <cdr:to>
      <cdr:x>0.73517</cdr:x>
      <cdr:y>0.51708</cdr:y>
    </cdr:to>
    <cdr:sp macro="" textlink="'Calculator-Composer'!$B$14">
      <cdr:nvSpPr>
        <cdr:cNvPr id="4" name="TextBox 6">
          <a:extLst xmlns:a="http://schemas.openxmlformats.org/drawingml/2006/main">
            <a:ext uri="{FF2B5EF4-FFF2-40B4-BE49-F238E27FC236}">
              <a16:creationId xmlns:a16="http://schemas.microsoft.com/office/drawing/2014/main" id="{57AF36B6-E898-48D2-A9D7-95A319A31AF2}"/>
            </a:ext>
          </a:extLst>
        </cdr:cNvPr>
        <cdr:cNvSpPr txBox="1"/>
      </cdr:nvSpPr>
      <cdr:spPr>
        <a:xfrm xmlns:a="http://schemas.openxmlformats.org/drawingml/2006/main">
          <a:off x="525122" y="487352"/>
          <a:ext cx="923975" cy="34259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fld id="{9989B4DC-C887-4668-A27C-B92E02884928}" type="TxLink">
            <a:rPr lang="en-US" sz="1600" b="0" i="0" u="none" strike="noStrike">
              <a:solidFill>
                <a:schemeClr val="accent1">
                  <a:lumMod val="75000"/>
                </a:schemeClr>
              </a:solidFill>
              <a:latin typeface="Impact" panose="020B0806030902050204" pitchFamily="34" charset="0"/>
              <a:cs typeface="Calibri"/>
            </a:rPr>
            <a:pPr algn="ctr"/>
            <a:t>95.8%</a:t>
          </a:fld>
          <a:endParaRPr lang="en-PH" sz="2800">
            <a:solidFill>
              <a:schemeClr val="accent1">
                <a:lumMod val="75000"/>
              </a:schemeClr>
            </a:solidFill>
            <a:latin typeface="Impact" panose="020B0806030902050204" pitchFamily="34" charset="0"/>
          </a:endParaRPr>
        </a:p>
      </cdr:txBody>
    </cdr:sp>
  </cdr:relSizeAnchor>
  <cdr:relSizeAnchor xmlns:cdr="http://schemas.openxmlformats.org/drawingml/2006/chartDrawing">
    <cdr:from>
      <cdr:x>0.03431</cdr:x>
      <cdr:y>0.49785</cdr:y>
    </cdr:from>
    <cdr:to>
      <cdr:x>0.9528</cdr:x>
      <cdr:y>0.49785</cdr:y>
    </cdr:to>
    <cdr:cxnSp macro="">
      <cdr:nvCxnSpPr>
        <cdr:cNvPr id="3" name="Straight Connector 2">
          <a:extLst xmlns:a="http://schemas.openxmlformats.org/drawingml/2006/main">
            <a:ext uri="{FF2B5EF4-FFF2-40B4-BE49-F238E27FC236}">
              <a16:creationId xmlns:a16="http://schemas.microsoft.com/office/drawing/2014/main" id="{402614EF-60AE-4B79-A0C8-A08124AC31DA}"/>
            </a:ext>
          </a:extLst>
        </cdr:cNvPr>
        <cdr:cNvCxnSpPr/>
      </cdr:nvCxnSpPr>
      <cdr:spPr>
        <a:xfrm xmlns:a="http://schemas.openxmlformats.org/drawingml/2006/main">
          <a:off x="61546" y="934183"/>
          <a:ext cx="1647825" cy="0"/>
        </a:xfrm>
        <a:prstGeom xmlns:a="http://schemas.openxmlformats.org/drawingml/2006/main" prst="line">
          <a:avLst/>
        </a:prstGeom>
        <a:ln xmlns:a="http://schemas.openxmlformats.org/drawingml/2006/main">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0.03431</cdr:x>
      <cdr:y>0.49785</cdr:y>
    </cdr:from>
    <cdr:to>
      <cdr:x>0.9528</cdr:x>
      <cdr:y>0.49785</cdr:y>
    </cdr:to>
    <cdr:cxnSp macro="">
      <cdr:nvCxnSpPr>
        <cdr:cNvPr id="6" name="Straight Connector 2">
          <a:extLst xmlns:a="http://schemas.openxmlformats.org/drawingml/2006/main">
            <a:ext uri="{FF2B5EF4-FFF2-40B4-BE49-F238E27FC236}">
              <a16:creationId xmlns:a16="http://schemas.microsoft.com/office/drawing/2014/main" id="{402614EF-60AE-4B79-A0C8-A08124AC31DA}"/>
            </a:ext>
          </a:extLst>
        </cdr:cNvPr>
        <cdr:cNvCxnSpPr/>
      </cdr:nvCxnSpPr>
      <cdr:spPr>
        <a:xfrm xmlns:a="http://schemas.openxmlformats.org/drawingml/2006/main">
          <a:off x="61546" y="934183"/>
          <a:ext cx="1647825" cy="0"/>
        </a:xfrm>
        <a:prstGeom xmlns:a="http://schemas.openxmlformats.org/drawingml/2006/main" prst="line">
          <a:avLst/>
        </a:prstGeom>
        <a:ln xmlns:a="http://schemas.openxmlformats.org/drawingml/2006/main">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5.xml><?xml version="1.0" encoding="utf-8"?>
<c:userShapes xmlns:c="http://schemas.openxmlformats.org/drawingml/2006/chart">
  <cdr:relSizeAnchor xmlns:cdr="http://schemas.openxmlformats.org/drawingml/2006/chartDrawing">
    <cdr:from>
      <cdr:x>0.26641</cdr:x>
      <cdr:y>0.30363</cdr:y>
    </cdr:from>
    <cdr:to>
      <cdr:x>0.73517</cdr:x>
      <cdr:y>0.51708</cdr:y>
    </cdr:to>
    <cdr:sp macro="" textlink="'Calculator-Composer'!$B$21">
      <cdr:nvSpPr>
        <cdr:cNvPr id="4" name="TextBox 6">
          <a:extLst xmlns:a="http://schemas.openxmlformats.org/drawingml/2006/main">
            <a:ext uri="{FF2B5EF4-FFF2-40B4-BE49-F238E27FC236}">
              <a16:creationId xmlns:a16="http://schemas.microsoft.com/office/drawing/2014/main" id="{57AF36B6-E898-48D2-A9D7-95A319A31AF2}"/>
            </a:ext>
          </a:extLst>
        </cdr:cNvPr>
        <cdr:cNvSpPr txBox="1"/>
      </cdr:nvSpPr>
      <cdr:spPr>
        <a:xfrm xmlns:a="http://schemas.openxmlformats.org/drawingml/2006/main">
          <a:off x="525122" y="487352"/>
          <a:ext cx="923975" cy="34259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fld id="{2DD9C4F5-DC73-4D95-A12A-D20DAA8920B5}" type="TxLink">
            <a:rPr lang="en-US" sz="1600" b="0" i="0" u="none" strike="noStrike">
              <a:solidFill>
                <a:srgbClr val="FFC000"/>
              </a:solidFill>
              <a:latin typeface="Impact" panose="020B0806030902050204" pitchFamily="34" charset="0"/>
              <a:cs typeface="Calibri"/>
            </a:rPr>
            <a:pPr algn="ctr"/>
            <a:t>59.2%</a:t>
          </a:fld>
          <a:endParaRPr lang="en-PH" sz="1600">
            <a:solidFill>
              <a:srgbClr val="FFC000"/>
            </a:solidFill>
            <a:latin typeface="Impact" panose="020B0806030902050204" pitchFamily="34" charset="0"/>
          </a:endParaRPr>
        </a:p>
      </cdr:txBody>
    </cdr:sp>
  </cdr:relSizeAnchor>
  <cdr:relSizeAnchor xmlns:cdr="http://schemas.openxmlformats.org/drawingml/2006/chartDrawing">
    <cdr:from>
      <cdr:x>0.03431</cdr:x>
      <cdr:y>0.49785</cdr:y>
    </cdr:from>
    <cdr:to>
      <cdr:x>0.9528</cdr:x>
      <cdr:y>0.49785</cdr:y>
    </cdr:to>
    <cdr:cxnSp macro="">
      <cdr:nvCxnSpPr>
        <cdr:cNvPr id="3" name="Straight Connector 2">
          <a:extLst xmlns:a="http://schemas.openxmlformats.org/drawingml/2006/main">
            <a:ext uri="{FF2B5EF4-FFF2-40B4-BE49-F238E27FC236}">
              <a16:creationId xmlns:a16="http://schemas.microsoft.com/office/drawing/2014/main" id="{402614EF-60AE-4B79-A0C8-A08124AC31DA}"/>
            </a:ext>
          </a:extLst>
        </cdr:cNvPr>
        <cdr:cNvCxnSpPr/>
      </cdr:nvCxnSpPr>
      <cdr:spPr>
        <a:xfrm xmlns:a="http://schemas.openxmlformats.org/drawingml/2006/main">
          <a:off x="61546" y="934183"/>
          <a:ext cx="1647825" cy="0"/>
        </a:xfrm>
        <a:prstGeom xmlns:a="http://schemas.openxmlformats.org/drawingml/2006/main" prst="line">
          <a:avLst/>
        </a:prstGeom>
        <a:ln xmlns:a="http://schemas.openxmlformats.org/drawingml/2006/main">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0.26641</cdr:x>
      <cdr:y>0.30363</cdr:y>
    </cdr:from>
    <cdr:to>
      <cdr:x>0.73517</cdr:x>
      <cdr:y>0.51707</cdr:y>
    </cdr:to>
    <cdr:sp macro="" textlink="'Calculator-Composer'!$B$28">
      <cdr:nvSpPr>
        <cdr:cNvPr id="4" name="TextBox 6">
          <a:extLst xmlns:a="http://schemas.openxmlformats.org/drawingml/2006/main">
            <a:ext uri="{FF2B5EF4-FFF2-40B4-BE49-F238E27FC236}">
              <a16:creationId xmlns:a16="http://schemas.microsoft.com/office/drawing/2014/main" id="{57AF36B6-E898-48D2-A9D7-95A319A31AF2}"/>
            </a:ext>
          </a:extLst>
        </cdr:cNvPr>
        <cdr:cNvSpPr txBox="1"/>
      </cdr:nvSpPr>
      <cdr:spPr>
        <a:xfrm xmlns:a="http://schemas.openxmlformats.org/drawingml/2006/main">
          <a:off x="525122" y="487344"/>
          <a:ext cx="923975" cy="34259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ctr">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fld id="{F3CB4D2C-9FDD-45FA-B09B-555BC0BF1727}" type="TxLink">
            <a:rPr lang="en-US" sz="1600" b="0" i="0" u="none" strike="noStrike">
              <a:solidFill>
                <a:schemeClr val="accent6"/>
              </a:solidFill>
              <a:latin typeface="Impact" panose="020B0806030902050204" pitchFamily="34" charset="0"/>
              <a:cs typeface="Calibri"/>
            </a:rPr>
            <a:pPr algn="ctr"/>
            <a:t>36.6%</a:t>
          </a:fld>
          <a:endParaRPr lang="en-PH" sz="1600">
            <a:solidFill>
              <a:schemeClr val="accent6"/>
            </a:solidFill>
            <a:latin typeface="Impact" panose="020B0806030902050204" pitchFamily="34" charset="0"/>
          </a:endParaRPr>
        </a:p>
      </cdr:txBody>
    </cdr:sp>
  </cdr:relSizeAnchor>
  <cdr:relSizeAnchor xmlns:cdr="http://schemas.openxmlformats.org/drawingml/2006/chartDrawing">
    <cdr:from>
      <cdr:x>0.03431</cdr:x>
      <cdr:y>0.49785</cdr:y>
    </cdr:from>
    <cdr:to>
      <cdr:x>0.9528</cdr:x>
      <cdr:y>0.49785</cdr:y>
    </cdr:to>
    <cdr:cxnSp macro="">
      <cdr:nvCxnSpPr>
        <cdr:cNvPr id="3" name="Straight Connector 2">
          <a:extLst xmlns:a="http://schemas.openxmlformats.org/drawingml/2006/main">
            <a:ext uri="{FF2B5EF4-FFF2-40B4-BE49-F238E27FC236}">
              <a16:creationId xmlns:a16="http://schemas.microsoft.com/office/drawing/2014/main" id="{402614EF-60AE-4B79-A0C8-A08124AC31DA}"/>
            </a:ext>
          </a:extLst>
        </cdr:cNvPr>
        <cdr:cNvCxnSpPr/>
      </cdr:nvCxnSpPr>
      <cdr:spPr>
        <a:xfrm xmlns:a="http://schemas.openxmlformats.org/drawingml/2006/main">
          <a:off x="61546" y="934183"/>
          <a:ext cx="1647825" cy="0"/>
        </a:xfrm>
        <a:prstGeom xmlns:a="http://schemas.openxmlformats.org/drawingml/2006/main" prst="line">
          <a:avLst/>
        </a:prstGeom>
        <a:ln xmlns:a="http://schemas.openxmlformats.org/drawingml/2006/main">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0.03431</cdr:x>
      <cdr:y>0.49785</cdr:y>
    </cdr:from>
    <cdr:to>
      <cdr:x>0.9528</cdr:x>
      <cdr:y>0.49785</cdr:y>
    </cdr:to>
    <cdr:cxnSp macro="">
      <cdr:nvCxnSpPr>
        <cdr:cNvPr id="6" name="Straight Connector 2">
          <a:extLst xmlns:a="http://schemas.openxmlformats.org/drawingml/2006/main">
            <a:ext uri="{FF2B5EF4-FFF2-40B4-BE49-F238E27FC236}">
              <a16:creationId xmlns:a16="http://schemas.microsoft.com/office/drawing/2014/main" id="{402614EF-60AE-4B79-A0C8-A08124AC31DA}"/>
            </a:ext>
          </a:extLst>
        </cdr:cNvPr>
        <cdr:cNvCxnSpPr/>
      </cdr:nvCxnSpPr>
      <cdr:spPr>
        <a:xfrm xmlns:a="http://schemas.openxmlformats.org/drawingml/2006/main">
          <a:off x="61546" y="934183"/>
          <a:ext cx="1647825" cy="0"/>
        </a:xfrm>
        <a:prstGeom xmlns:a="http://schemas.openxmlformats.org/drawingml/2006/main" prst="line">
          <a:avLst/>
        </a:prstGeom>
        <a:ln xmlns:a="http://schemas.openxmlformats.org/drawingml/2006/main">
          <a:solidFill>
            <a:schemeClr val="bg1">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aire/AppData/Local/Temp/7zO8A82BFD0/11.Remove-Duplica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ors"/>
      <sheetName val="START"/>
      <sheetName val="FINISHED"/>
    </sheetNames>
    <sheetDataSet>
      <sheetData sheetId="0"/>
      <sheetData sheetId="1"/>
      <sheetData sheetId="2"/>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el" refreshedDate="45130.50791724537" backgroundQuery="1" createdVersion="7" refreshedVersion="7" minRefreshableVersion="3" recordCount="0" supportSubquery="1" supportAdvancedDrill="1" xr:uid="{E91846DA-4CDB-4410-A8F3-BA092533278C}">
  <cacheSource type="external" connectionId="1"/>
  <cacheFields count="4">
    <cacheField name="[Measures].[Sum of # of Scans]" caption="Sum of # of Scans" numFmtId="0" hierarchy="31" level="32767"/>
    <cacheField name="[TableAdLocation].[Ad Location].[Ad Location]" caption="Ad Location" numFmtId="0" hierarchy="2" level="1">
      <sharedItems count="6">
        <s v="Billboard"/>
        <s v="In Store Display"/>
        <s v="Magazine Ad"/>
        <s v="Newspaper Ad"/>
        <s v="Product Packaging"/>
        <s v="Tradeshow"/>
      </sharedItems>
    </cacheField>
    <cacheField name="[TableAdLocation].[Period (Month)].[Period (Month)]" caption="Period (Month)" numFmtId="0" hierarchy="3" level="1">
      <sharedItems count="12">
        <s v="Jan"/>
        <s v="Feb"/>
        <s v="Mar"/>
        <s v="Apr"/>
        <s v="May"/>
        <s v="Jun"/>
        <s v="Jul"/>
        <s v="Aug"/>
        <s v="Sep"/>
        <s v="Oct"/>
        <s v="Nov"/>
        <s v="Dec"/>
      </sharedItems>
    </cacheField>
    <cacheField name="[TablePeriod].[Period (Quarter)].[Period (Quarter)]" caption="Period (Quarter)" numFmtId="0" hierarchy="18" level="1">
      <sharedItems containsSemiMixedTypes="0" containsNonDate="0" containsString="0"/>
    </cacheField>
  </cacheFields>
  <cacheHierarchies count="39">
    <cacheHierarchy uniqueName="[TableAdLocation].[Period]" caption="Period" attribute="1" time="1" defaultMemberUniqueName="[TableAdLocation].[Period].[All]" allUniqueName="[TableAdLocation].[Period].[All]" dimensionUniqueName="[TableAdLocation]" displayFolder="" count="0" memberValueDatatype="7" unbalanced="0"/>
    <cacheHierarchy uniqueName="[TableAdLocation].[# of Scans]" caption="# of Scans" attribute="1" defaultMemberUniqueName="[TableAdLocation].[# of Scans].[All]" allUniqueName="[TableAdLocation].[# of Scans].[All]" dimensionUniqueName="[TableAdLocation]" displayFolder="" count="0" memberValueDatatype="20" unbalanced="0"/>
    <cacheHierarchy uniqueName="[TableAdLocation].[Ad Location]" caption="Ad Location" attribute="1" defaultMemberUniqueName="[TableAdLocation].[Ad Location].[All]" allUniqueName="[TableAdLocation].[Ad Location].[All]" dimensionUniqueName="[TableAdLocation]" displayFolder="" count="2" memberValueDatatype="130" unbalanced="0">
      <fieldsUsage count="2">
        <fieldUsage x="-1"/>
        <fieldUsage x="1"/>
      </fieldsUsage>
    </cacheHierarchy>
    <cacheHierarchy uniqueName="[TableAdLocation].[Period (Month)]" caption="Period (Month)" attribute="1" defaultMemberUniqueName="[TableAdLocation].[Period (Month)].[All]" allUniqueName="[TableAdLocation].[Period (Month)].[All]" dimensionUniqueName="[TableAdLocation]" displayFolder="" count="2" memberValueDatatype="130" unbalanced="0">
      <fieldsUsage count="2">
        <fieldUsage x="-1"/>
        <fieldUsage x="2"/>
      </fieldsUsage>
    </cacheHierarchy>
    <cacheHierarchy uniqueName="[TableLandingPage].[Period]" caption="Period" attribute="1" time="1" defaultMemberUniqueName="[TableLandingPage].[Period].[All]" allUniqueName="[TableLandingPage].[Period].[All]" dimensionUniqueName="[TableLandingPage]" displayFolder="" count="0" memberValueDatatype="7" unbalanced="0"/>
    <cacheHierarchy uniqueName="[TableLandingPage].[Conversions]" caption="Conversions" attribute="1" defaultMemberUniqueName="[TableLandingPage].[Conversions].[All]" allUniqueName="[TableLandingPage].[Conversions].[All]" dimensionUniqueName="[TableLandingPage]" displayFolder="" count="0" memberValueDatatype="20" unbalanced="0"/>
    <cacheHierarchy uniqueName="[TableLandingPage].[Landing Page]" caption="Landing Page" attribute="1" defaultMemberUniqueName="[TableLandingPage].[Landing Page].[All]" allUniqueName="[TableLandingPage].[Landing Page].[All]" dimensionUniqueName="[TableLandingPage]" displayFolder="" count="0" memberValueDatatype="130" unbalanced="0"/>
    <cacheHierarchy uniqueName="[TableLandingPage].[Period (Month)]" caption="Period (Month)" attribute="1" defaultMemberUniqueName="[TableLandingPage].[Period (Month)].[All]" allUniqueName="[TableLandingPage].[Period (Month)].[All]" dimensionUniqueName="[TableLandingPage]" displayFolder="" count="0" memberValueDatatype="130" unbalanced="0"/>
    <cacheHierarchy uniqueName="[TableMain].[Period]" caption="Period" attribute="1" time="1" defaultMemberUniqueName="[TableMain].[Period].[All]" allUniqueName="[TableMain].[Period].[All]" dimensionUniqueName="[TableMain]" displayFolder="" count="0" memberValueDatatype="7" unbalanced="0"/>
    <cacheHierarchy uniqueName="[TableMain].[# of Scans (Actual)]" caption="# of Scans (Actual)" attribute="1" defaultMemberUniqueName="[TableMain].[# of Scans (Actual)].[All]" allUniqueName="[TableMain].[# of Scans (Actual)].[All]" dimensionUniqueName="[TableMain]" displayFolder="" count="0" memberValueDatatype="20" unbalanced="0"/>
    <cacheHierarchy uniqueName="[TableMain].[# of Scans (Goal)]" caption="# of Scans (Goal)" attribute="1" defaultMemberUniqueName="[TableMain].[# of Scans (Goal)].[All]" allUniqueName="[TableMain].[# of Scans (Goal)].[All]" dimensionUniqueName="[TableMain]" displayFolder="" count="0" memberValueDatatype="20" unbalanced="0"/>
    <cacheHierarchy uniqueName="[TableMain].[# of Impressions]" caption="# of Impressions" attribute="1" defaultMemberUniqueName="[TableMain].[# of Impressions].[All]" allUniqueName="[TableMain].[# of Impressions].[All]" dimensionUniqueName="[TableMain]" displayFolder="" count="0" memberValueDatatype="20" unbalanced="0"/>
    <cacheHierarchy uniqueName="[TableMain].[Scan Through Rate (Actual)]" caption="Scan Through Rate (Actual)" attribute="1" defaultMemberUniqueName="[TableMain].[Scan Through Rate (Actual)].[All]" allUniqueName="[TableMain].[Scan Through Rate (Actual)].[All]" dimensionUniqueName="[TableMain]" displayFolder="" count="0" memberValueDatatype="5" unbalanced="0"/>
    <cacheHierarchy uniqueName="[TableMain].[Scan Through Rate (Goal)]" caption="Scan Through Rate (Goal)" attribute="1" defaultMemberUniqueName="[TableMain].[Scan Through Rate (Goal)].[All]" allUniqueName="[TableMain].[Scan Through Rate (Goal)].[All]" dimensionUniqueName="[TableMain]" displayFolder="" count="0" memberValueDatatype="5" unbalanced="0"/>
    <cacheHierarchy uniqueName="[TableMain].[Conversions from QR Landing Pages (Actual)]" caption="Conversions from QR Landing Pages (Actual)" attribute="1" defaultMemberUniqueName="[TableMain].[Conversions from QR Landing Pages (Actual)].[All]" allUniqueName="[TableMain].[Conversions from QR Landing Pages (Actual)].[All]" dimensionUniqueName="[TableMain]" displayFolder="" count="0" memberValueDatatype="20" unbalanced="0"/>
    <cacheHierarchy uniqueName="[TableMain].[Period (Month)]" caption="Period (Month)" attribute="1" defaultMemberUniqueName="[TableMain].[Period (Month)].[All]" allUniqueName="[TableMain].[Period (Month)].[All]" dimensionUniqueName="[TableMain]" displayFolder="" count="0" memberValueDatatype="130" unbalanced="0"/>
    <cacheHierarchy uniqueName="[TablePeriod].[Period]" caption="Period" attribute="1" time="1" defaultMemberUniqueName="[TablePeriod].[Period].[All]" allUniqueName="[TablePeriod].[Period].[All]" dimensionUniqueName="[TablePeriod]" displayFolder="" count="0" memberValueDatatype="7" unbalanced="0"/>
    <cacheHierarchy uniqueName="[TablePeriod].[Period (Month)]" caption="Period (Month)" attribute="1" defaultMemberUniqueName="[TablePeriod].[Period (Month)].[All]" allUniqueName="[TablePeriod].[Period (Month)].[All]" dimensionUniqueName="[TablePeriod]" displayFolder="" count="0" memberValueDatatype="130" unbalanced="0"/>
    <cacheHierarchy uniqueName="[TablePeriod].[Period (Quarter)]" caption="Period (Quarter)" attribute="1" defaultMemberUniqueName="[TablePeriod].[Period (Quarter)].[All]" allUniqueName="[TablePeriod].[Period (Quarter)].[All]" dimensionUniqueName="[TablePeriod]" displayFolder="" count="2" memberValueDatatype="130" unbalanced="0">
      <fieldsUsage count="2">
        <fieldUsage x="-1"/>
        <fieldUsage x="3"/>
      </fieldsUsage>
    </cacheHierarchy>
    <cacheHierarchy uniqueName="[TableAdLocation].[Period (Month Index)]" caption="Period (Month Index)" attribute="1" defaultMemberUniqueName="[TableAdLocation].[Period (Month Index)].[All]" allUniqueName="[TableAdLocation].[Period (Month Index)].[All]" dimensionUniqueName="[TableAdLocation]" displayFolder="" count="0" memberValueDatatype="20" unbalanced="0" hidden="1"/>
    <cacheHierarchy uniqueName="[TableLandingPage].[Period (Month Index)]" caption="Period (Month Index)" attribute="1" defaultMemberUniqueName="[TableLandingPage].[Period (Month Index)].[All]" allUniqueName="[TableLandingPage].[Period (Month Index)].[All]" dimensionUniqueName="[TableLandingPage]" displayFolder="" count="0" memberValueDatatype="20" unbalanced="0" hidden="1"/>
    <cacheHierarchy uniqueName="[TableMain].[Period (Month Index)]" caption="Period (Month Index)" attribute="1" defaultMemberUniqueName="[TableMain].[Period (Month Index)].[All]" allUniqueName="[TableMain].[Period (Month Index)].[All]" dimensionUniqueName="[TableMain]" displayFolder="" count="0" memberValueDatatype="20" unbalanced="0" hidden="1"/>
    <cacheHierarchy uniqueName="[TablePeriod].[Period (Month Index)]" caption="Period (Month Index)" attribute="1" defaultMemberUniqueName="[TablePeriod].[Period (Month Index)].[All]" allUniqueName="[TablePeriod].[Period (Month Index)].[All]" dimensionUniqueName="[TablePeriod]" displayFolder="" count="0" memberValueDatatype="20" unbalanced="0" hidden="1"/>
    <cacheHierarchy uniqueName="[Measures].[__XL_Count TableMain]" caption="__XL_Count TableMain" measure="1" displayFolder="" measureGroup="TableMain" count="0" hidden="1"/>
    <cacheHierarchy uniqueName="[Measures].[__XL_Count TableAdLocation]" caption="__XL_Count TableAdLocation" measure="1" displayFolder="" measureGroup="TableAdLocation" count="0" hidden="1"/>
    <cacheHierarchy uniqueName="[Measures].[__XL_Count TablePeriod]" caption="__XL_Count TablePeriod" measure="1" displayFolder="" measureGroup="TablePeriod" count="0" hidden="1"/>
    <cacheHierarchy uniqueName="[Measures].[__XL_Count TableLandingPage]" caption="__XL_Count TableLandingPage" measure="1" displayFolder="" measureGroup="TableLandingPage" count="0" hidden="1"/>
    <cacheHierarchy uniqueName="[Measures].[__No measures defined]" caption="__No measures defined" measure="1" displayFolder="" count="0" hidden="1"/>
    <cacheHierarchy uniqueName="[Measures].[Sum of # of Scans (Actual)]" caption="Sum of # of Scans (Actual)" measure="1" displayFolder="" measureGroup="TableMain" count="0" hidden="1">
      <extLst>
        <ext xmlns:x15="http://schemas.microsoft.com/office/spreadsheetml/2010/11/main" uri="{B97F6D7D-B522-45F9-BDA1-12C45D357490}">
          <x15:cacheHierarchy aggregatedColumn="9"/>
        </ext>
      </extLst>
    </cacheHierarchy>
    <cacheHierarchy uniqueName="[Measures].[Sum of # of Scans (Goal)]" caption="Sum of # of Scans (Goal)" measure="1" displayFolder="" measureGroup="TableMain" count="0" hidden="1">
      <extLst>
        <ext xmlns:x15="http://schemas.microsoft.com/office/spreadsheetml/2010/11/main" uri="{B97F6D7D-B522-45F9-BDA1-12C45D357490}">
          <x15:cacheHierarchy aggregatedColumn="10"/>
        </ext>
      </extLst>
    </cacheHierarchy>
    <cacheHierarchy uniqueName="[Measures].[Sum of Conversions]" caption="Sum of Conversions" measure="1" displayFolder="" measureGroup="TableLandingPage" count="0" hidden="1">
      <extLst>
        <ext xmlns:x15="http://schemas.microsoft.com/office/spreadsheetml/2010/11/main" uri="{B97F6D7D-B522-45F9-BDA1-12C45D357490}">
          <x15:cacheHierarchy aggregatedColumn="5"/>
        </ext>
      </extLst>
    </cacheHierarchy>
    <cacheHierarchy uniqueName="[Measures].[Sum of # of Scans]" caption="Sum of # of Scans" measure="1" displayFolder="" measureGroup="TableAdLocation"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 of Impressions]" caption="Sum of # of Impressions" measure="1" displayFolder="" measureGroup="TableMain" count="0" hidden="1">
      <extLst>
        <ext xmlns:x15="http://schemas.microsoft.com/office/spreadsheetml/2010/11/main" uri="{B97F6D7D-B522-45F9-BDA1-12C45D357490}">
          <x15:cacheHierarchy aggregatedColumn="11"/>
        </ext>
      </extLst>
    </cacheHierarchy>
    <cacheHierarchy uniqueName="[Measures].[Sum of Scan Through Rate (Actual)]" caption="Sum of Scan Through Rate (Actual)" measure="1" displayFolder="" measureGroup="TableMain" count="0" hidden="1">
      <extLst>
        <ext xmlns:x15="http://schemas.microsoft.com/office/spreadsheetml/2010/11/main" uri="{B97F6D7D-B522-45F9-BDA1-12C45D357490}">
          <x15:cacheHierarchy aggregatedColumn="12"/>
        </ext>
      </extLst>
    </cacheHierarchy>
    <cacheHierarchy uniqueName="[Measures].[Sum of Scan Through Rate (Goal)]" caption="Sum of Scan Through Rate (Goal)" measure="1" displayFolder="" measureGroup="TableMain" count="0" hidden="1">
      <extLst>
        <ext xmlns:x15="http://schemas.microsoft.com/office/spreadsheetml/2010/11/main" uri="{B97F6D7D-B522-45F9-BDA1-12C45D357490}">
          <x15:cacheHierarchy aggregatedColumn="13"/>
        </ext>
      </extLst>
    </cacheHierarchy>
    <cacheHierarchy uniqueName="[Measures].[Sum of Conversions from QR Landing Pages (Actual)]" caption="Sum of Conversions from QR Landing Pages (Actual)" measure="1" displayFolder="" measureGroup="TableMain" count="0" hidden="1">
      <extLst>
        <ext xmlns:x15="http://schemas.microsoft.com/office/spreadsheetml/2010/11/main" uri="{B97F6D7D-B522-45F9-BDA1-12C45D357490}">
          <x15:cacheHierarchy aggregatedColumn="14"/>
        </ext>
      </extLst>
    </cacheHierarchy>
    <cacheHierarchy uniqueName="[Measures].[Average of Scan Through Rate (Goal)]" caption="Average of Scan Through Rate (Goal)" measure="1" displayFolder="" measureGroup="TableMain" count="0" hidden="1">
      <extLst>
        <ext xmlns:x15="http://schemas.microsoft.com/office/spreadsheetml/2010/11/main" uri="{B97F6D7D-B522-45F9-BDA1-12C45D357490}">
          <x15:cacheHierarchy aggregatedColumn="13"/>
        </ext>
      </extLst>
    </cacheHierarchy>
    <cacheHierarchy uniqueName="[Measures].[Average of Scan Through Rate (Actual)]" caption="Average of Scan Through Rate (Actual)" measure="1" displayFolder="" measureGroup="TableMain" count="0" hidden="1">
      <extLst>
        <ext xmlns:x15="http://schemas.microsoft.com/office/spreadsheetml/2010/11/main" uri="{B97F6D7D-B522-45F9-BDA1-12C45D357490}">
          <x15:cacheHierarchy aggregatedColumn="12"/>
        </ext>
      </extLst>
    </cacheHierarchy>
    <cacheHierarchy uniqueName="[Measures].[Count of Ad Location]" caption="Count of Ad Location" measure="1" displayFolder="" measureGroup="TableAdLocation" count="0" hidden="1">
      <extLst>
        <ext xmlns:x15="http://schemas.microsoft.com/office/spreadsheetml/2010/11/main" uri="{B97F6D7D-B522-45F9-BDA1-12C45D357490}">
          <x15:cacheHierarchy aggregatedColumn="2"/>
        </ext>
      </extLst>
    </cacheHierarchy>
  </cacheHierarchies>
  <kpis count="0"/>
  <dimensions count="5">
    <dimension measure="1" name="Measures" uniqueName="[Measures]" caption="Measures"/>
    <dimension name="TableAdLocation" uniqueName="[TableAdLocation]" caption="TableAdLocation"/>
    <dimension name="TableLandingPage" uniqueName="[TableLandingPage]" caption="TableLandingPage"/>
    <dimension name="TableMain" uniqueName="[TableMain]" caption="TableMain"/>
    <dimension name="TablePeriod" uniqueName="[TablePeriod]" caption="TablePeriod"/>
  </dimensions>
  <measureGroups count="4">
    <measureGroup name="TableAdLocation" caption="TableAdLocation"/>
    <measureGroup name="TableLandingPage" caption="TableLandingPage"/>
    <measureGroup name="TableMain" caption="TableMain"/>
    <measureGroup name="TablePeriod" caption="TablePeriod"/>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el" refreshedDate="45130.507918518517" backgroundQuery="1" createdVersion="7" refreshedVersion="7" minRefreshableVersion="3" recordCount="0" supportSubquery="1" supportAdvancedDrill="1" xr:uid="{77293CD0-46C6-4351-9955-84F12FAC7355}">
  <cacheSource type="external" connectionId="1"/>
  <cacheFields count="5">
    <cacheField name="[TableLandingPage].[Period (Month)].[Period (Month)]" caption="Period (Month)" numFmtId="0" hierarchy="7" level="1">
      <sharedItems count="12">
        <s v="Jan"/>
        <s v="Feb"/>
        <s v="Mar"/>
        <s v="Apr"/>
        <s v="May"/>
        <s v="Jun"/>
        <s v="Jul"/>
        <s v="Aug"/>
        <s v="Sep"/>
        <s v="Oct"/>
        <s v="Nov"/>
        <s v="Dec"/>
      </sharedItems>
    </cacheField>
    <cacheField name="[Measures].[Sum of Conversions]" caption="Sum of Conversions" numFmtId="0" hierarchy="30" level="32767"/>
    <cacheField name="[TableLandingPage].[Landing Page].[Landing Page]" caption="Landing Page" numFmtId="0" hierarchy="6" level="1">
      <sharedItems count="3">
        <s v="Landing Page #1"/>
        <s v="Landing Page #2"/>
        <s v="Landing Page #3"/>
      </sharedItems>
    </cacheField>
    <cacheField name="[TableAdLocation].[Period (Month)].[Period (Month)]" caption="Period (Month)" numFmtId="0" hierarchy="3" level="1">
      <sharedItems containsSemiMixedTypes="0" containsNonDate="0" containsString="0"/>
    </cacheField>
    <cacheField name="[TablePeriod].[Period (Quarter)].[Period (Quarter)]" caption="Period (Quarter)" numFmtId="0" hierarchy="18" level="1">
      <sharedItems containsSemiMixedTypes="0" containsNonDate="0" containsString="0"/>
    </cacheField>
  </cacheFields>
  <cacheHierarchies count="39">
    <cacheHierarchy uniqueName="[TableAdLocation].[Period]" caption="Period" attribute="1" time="1" defaultMemberUniqueName="[TableAdLocation].[Period].[All]" allUniqueName="[TableAdLocation].[Period].[All]" dimensionUniqueName="[TableAdLocation]" displayFolder="" count="0" memberValueDatatype="7" unbalanced="0"/>
    <cacheHierarchy uniqueName="[TableAdLocation].[# of Scans]" caption="# of Scans" attribute="1" defaultMemberUniqueName="[TableAdLocation].[# of Scans].[All]" allUniqueName="[TableAdLocation].[# of Scans].[All]" dimensionUniqueName="[TableAdLocation]" displayFolder="" count="0" memberValueDatatype="20" unbalanced="0"/>
    <cacheHierarchy uniqueName="[TableAdLocation].[Ad Location]" caption="Ad Location" attribute="1" defaultMemberUniqueName="[TableAdLocation].[Ad Location].[All]" allUniqueName="[TableAdLocation].[Ad Location].[All]" dimensionUniqueName="[TableAdLocation]" displayFolder="" count="0" memberValueDatatype="130" unbalanced="0"/>
    <cacheHierarchy uniqueName="[TableAdLocation].[Period (Month)]" caption="Period (Month)" attribute="1" defaultMemberUniqueName="[TableAdLocation].[Period (Month)].[All]" allUniqueName="[TableAdLocation].[Period (Month)].[All]" dimensionUniqueName="[TableAdLocation]" displayFolder="" count="2" memberValueDatatype="130" unbalanced="0">
      <fieldsUsage count="2">
        <fieldUsage x="-1"/>
        <fieldUsage x="3"/>
      </fieldsUsage>
    </cacheHierarchy>
    <cacheHierarchy uniqueName="[TableLandingPage].[Period]" caption="Period" attribute="1" time="1" defaultMemberUniqueName="[TableLandingPage].[Period].[All]" allUniqueName="[TableLandingPage].[Period].[All]" dimensionUniqueName="[TableLandingPage]" displayFolder="" count="0" memberValueDatatype="7" unbalanced="0"/>
    <cacheHierarchy uniqueName="[TableLandingPage].[Conversions]" caption="Conversions" attribute="1" defaultMemberUniqueName="[TableLandingPage].[Conversions].[All]" allUniqueName="[TableLandingPage].[Conversions].[All]" dimensionUniqueName="[TableLandingPage]" displayFolder="" count="0" memberValueDatatype="20" unbalanced="0"/>
    <cacheHierarchy uniqueName="[TableLandingPage].[Landing Page]" caption="Landing Page" attribute="1" defaultMemberUniqueName="[TableLandingPage].[Landing Page].[All]" allUniqueName="[TableLandingPage].[Landing Page].[All]" dimensionUniqueName="[TableLandingPage]" displayFolder="" count="2" memberValueDatatype="130" unbalanced="0">
      <fieldsUsage count="2">
        <fieldUsage x="-1"/>
        <fieldUsage x="2"/>
      </fieldsUsage>
    </cacheHierarchy>
    <cacheHierarchy uniqueName="[TableLandingPage].[Period (Month)]" caption="Period (Month)" attribute="1" defaultMemberUniqueName="[TableLandingPage].[Period (Month)].[All]" allUniqueName="[TableLandingPage].[Period (Month)].[All]" dimensionUniqueName="[TableLandingPage]" displayFolder="" count="2" memberValueDatatype="130" unbalanced="0">
      <fieldsUsage count="2">
        <fieldUsage x="-1"/>
        <fieldUsage x="0"/>
      </fieldsUsage>
    </cacheHierarchy>
    <cacheHierarchy uniqueName="[TableMain].[Period]" caption="Period" attribute="1" time="1" defaultMemberUniqueName="[TableMain].[Period].[All]" allUniqueName="[TableMain].[Period].[All]" dimensionUniqueName="[TableMain]" displayFolder="" count="0" memberValueDatatype="7" unbalanced="0"/>
    <cacheHierarchy uniqueName="[TableMain].[# of Scans (Actual)]" caption="# of Scans (Actual)" attribute="1" defaultMemberUniqueName="[TableMain].[# of Scans (Actual)].[All]" allUniqueName="[TableMain].[# of Scans (Actual)].[All]" dimensionUniqueName="[TableMain]" displayFolder="" count="0" memberValueDatatype="20" unbalanced="0"/>
    <cacheHierarchy uniqueName="[TableMain].[# of Scans (Goal)]" caption="# of Scans (Goal)" attribute="1" defaultMemberUniqueName="[TableMain].[# of Scans (Goal)].[All]" allUniqueName="[TableMain].[# of Scans (Goal)].[All]" dimensionUniqueName="[TableMain]" displayFolder="" count="0" memberValueDatatype="20" unbalanced="0"/>
    <cacheHierarchy uniqueName="[TableMain].[# of Impressions]" caption="# of Impressions" attribute="1" defaultMemberUniqueName="[TableMain].[# of Impressions].[All]" allUniqueName="[TableMain].[# of Impressions].[All]" dimensionUniqueName="[TableMain]" displayFolder="" count="0" memberValueDatatype="20" unbalanced="0"/>
    <cacheHierarchy uniqueName="[TableMain].[Scan Through Rate (Actual)]" caption="Scan Through Rate (Actual)" attribute="1" defaultMemberUniqueName="[TableMain].[Scan Through Rate (Actual)].[All]" allUniqueName="[TableMain].[Scan Through Rate (Actual)].[All]" dimensionUniqueName="[TableMain]" displayFolder="" count="0" memberValueDatatype="5" unbalanced="0"/>
    <cacheHierarchy uniqueName="[TableMain].[Scan Through Rate (Goal)]" caption="Scan Through Rate (Goal)" attribute="1" defaultMemberUniqueName="[TableMain].[Scan Through Rate (Goal)].[All]" allUniqueName="[TableMain].[Scan Through Rate (Goal)].[All]" dimensionUniqueName="[TableMain]" displayFolder="" count="0" memberValueDatatype="5" unbalanced="0"/>
    <cacheHierarchy uniqueName="[TableMain].[Conversions from QR Landing Pages (Actual)]" caption="Conversions from QR Landing Pages (Actual)" attribute="1" defaultMemberUniqueName="[TableMain].[Conversions from QR Landing Pages (Actual)].[All]" allUniqueName="[TableMain].[Conversions from QR Landing Pages (Actual)].[All]" dimensionUniqueName="[TableMain]" displayFolder="" count="0" memberValueDatatype="20" unbalanced="0"/>
    <cacheHierarchy uniqueName="[TableMain].[Period (Month)]" caption="Period (Month)" attribute="1" defaultMemberUniqueName="[TableMain].[Period (Month)].[All]" allUniqueName="[TableMain].[Period (Month)].[All]" dimensionUniqueName="[TableMain]" displayFolder="" count="0" memberValueDatatype="130" unbalanced="0"/>
    <cacheHierarchy uniqueName="[TablePeriod].[Period]" caption="Period" attribute="1" time="1" defaultMemberUniqueName="[TablePeriod].[Period].[All]" allUniqueName="[TablePeriod].[Period].[All]" dimensionUniqueName="[TablePeriod]" displayFolder="" count="0" memberValueDatatype="7" unbalanced="0"/>
    <cacheHierarchy uniqueName="[TablePeriod].[Period (Month)]" caption="Period (Month)" attribute="1" defaultMemberUniqueName="[TablePeriod].[Period (Month)].[All]" allUniqueName="[TablePeriod].[Period (Month)].[All]" dimensionUniqueName="[TablePeriod]" displayFolder="" count="0" memberValueDatatype="130" unbalanced="0"/>
    <cacheHierarchy uniqueName="[TablePeriod].[Period (Quarter)]" caption="Period (Quarter)" attribute="1" defaultMemberUniqueName="[TablePeriod].[Period (Quarter)].[All]" allUniqueName="[TablePeriod].[Period (Quarter)].[All]" dimensionUniqueName="[TablePeriod]" displayFolder="" count="2" memberValueDatatype="130" unbalanced="0">
      <fieldsUsage count="2">
        <fieldUsage x="-1"/>
        <fieldUsage x="4"/>
      </fieldsUsage>
    </cacheHierarchy>
    <cacheHierarchy uniqueName="[TableAdLocation].[Period (Month Index)]" caption="Period (Month Index)" attribute="1" defaultMemberUniqueName="[TableAdLocation].[Period (Month Index)].[All]" allUniqueName="[TableAdLocation].[Period (Month Index)].[All]" dimensionUniqueName="[TableAdLocation]" displayFolder="" count="0" memberValueDatatype="20" unbalanced="0" hidden="1"/>
    <cacheHierarchy uniqueName="[TableLandingPage].[Period (Month Index)]" caption="Period (Month Index)" attribute="1" defaultMemberUniqueName="[TableLandingPage].[Period (Month Index)].[All]" allUniqueName="[TableLandingPage].[Period (Month Index)].[All]" dimensionUniqueName="[TableLandingPage]" displayFolder="" count="0" memberValueDatatype="20" unbalanced="0" hidden="1"/>
    <cacheHierarchy uniqueName="[TableMain].[Period (Month Index)]" caption="Period (Month Index)" attribute="1" defaultMemberUniqueName="[TableMain].[Period (Month Index)].[All]" allUniqueName="[TableMain].[Period (Month Index)].[All]" dimensionUniqueName="[TableMain]" displayFolder="" count="0" memberValueDatatype="20" unbalanced="0" hidden="1"/>
    <cacheHierarchy uniqueName="[TablePeriod].[Period (Month Index)]" caption="Period (Month Index)" attribute="1" defaultMemberUniqueName="[TablePeriod].[Period (Month Index)].[All]" allUniqueName="[TablePeriod].[Period (Month Index)].[All]" dimensionUniqueName="[TablePeriod]" displayFolder="" count="0" memberValueDatatype="20" unbalanced="0" hidden="1"/>
    <cacheHierarchy uniqueName="[Measures].[__XL_Count TableMain]" caption="__XL_Count TableMain" measure="1" displayFolder="" measureGroup="TableMain" count="0" hidden="1"/>
    <cacheHierarchy uniqueName="[Measures].[__XL_Count TableAdLocation]" caption="__XL_Count TableAdLocation" measure="1" displayFolder="" measureGroup="TableAdLocation" count="0" hidden="1"/>
    <cacheHierarchy uniqueName="[Measures].[__XL_Count TablePeriod]" caption="__XL_Count TablePeriod" measure="1" displayFolder="" measureGroup="TablePeriod" count="0" hidden="1"/>
    <cacheHierarchy uniqueName="[Measures].[__XL_Count TableLandingPage]" caption="__XL_Count TableLandingPage" measure="1" displayFolder="" measureGroup="TableLandingPage" count="0" hidden="1"/>
    <cacheHierarchy uniqueName="[Measures].[__No measures defined]" caption="__No measures defined" measure="1" displayFolder="" count="0" hidden="1"/>
    <cacheHierarchy uniqueName="[Measures].[Sum of # of Scans (Actual)]" caption="Sum of # of Scans (Actual)" measure="1" displayFolder="" measureGroup="TableMain" count="0" hidden="1">
      <extLst>
        <ext xmlns:x15="http://schemas.microsoft.com/office/spreadsheetml/2010/11/main" uri="{B97F6D7D-B522-45F9-BDA1-12C45D357490}">
          <x15:cacheHierarchy aggregatedColumn="9"/>
        </ext>
      </extLst>
    </cacheHierarchy>
    <cacheHierarchy uniqueName="[Measures].[Sum of # of Scans (Goal)]" caption="Sum of # of Scans (Goal)" measure="1" displayFolder="" measureGroup="TableMain" count="0" hidden="1">
      <extLst>
        <ext xmlns:x15="http://schemas.microsoft.com/office/spreadsheetml/2010/11/main" uri="{B97F6D7D-B522-45F9-BDA1-12C45D357490}">
          <x15:cacheHierarchy aggregatedColumn="10"/>
        </ext>
      </extLst>
    </cacheHierarchy>
    <cacheHierarchy uniqueName="[Measures].[Sum of Conversions]" caption="Sum of Conversions" measure="1" displayFolder="" measureGroup="TableLandingPag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 of Scans]" caption="Sum of # of Scans" measure="1" displayFolder="" measureGroup="TableAdLocation" count="0" hidden="1">
      <extLst>
        <ext xmlns:x15="http://schemas.microsoft.com/office/spreadsheetml/2010/11/main" uri="{B97F6D7D-B522-45F9-BDA1-12C45D357490}">
          <x15:cacheHierarchy aggregatedColumn="1"/>
        </ext>
      </extLst>
    </cacheHierarchy>
    <cacheHierarchy uniqueName="[Measures].[Sum of # of Impressions]" caption="Sum of # of Impressions" measure="1" displayFolder="" measureGroup="TableMain" count="0" hidden="1">
      <extLst>
        <ext xmlns:x15="http://schemas.microsoft.com/office/spreadsheetml/2010/11/main" uri="{B97F6D7D-B522-45F9-BDA1-12C45D357490}">
          <x15:cacheHierarchy aggregatedColumn="11"/>
        </ext>
      </extLst>
    </cacheHierarchy>
    <cacheHierarchy uniqueName="[Measures].[Sum of Scan Through Rate (Actual)]" caption="Sum of Scan Through Rate (Actual)" measure="1" displayFolder="" measureGroup="TableMain" count="0" hidden="1">
      <extLst>
        <ext xmlns:x15="http://schemas.microsoft.com/office/spreadsheetml/2010/11/main" uri="{B97F6D7D-B522-45F9-BDA1-12C45D357490}">
          <x15:cacheHierarchy aggregatedColumn="12"/>
        </ext>
      </extLst>
    </cacheHierarchy>
    <cacheHierarchy uniqueName="[Measures].[Sum of Scan Through Rate (Goal)]" caption="Sum of Scan Through Rate (Goal)" measure="1" displayFolder="" measureGroup="TableMain" count="0" hidden="1">
      <extLst>
        <ext xmlns:x15="http://schemas.microsoft.com/office/spreadsheetml/2010/11/main" uri="{B97F6D7D-B522-45F9-BDA1-12C45D357490}">
          <x15:cacheHierarchy aggregatedColumn="13"/>
        </ext>
      </extLst>
    </cacheHierarchy>
    <cacheHierarchy uniqueName="[Measures].[Sum of Conversions from QR Landing Pages (Actual)]" caption="Sum of Conversions from QR Landing Pages (Actual)" measure="1" displayFolder="" measureGroup="TableMain" count="0" hidden="1">
      <extLst>
        <ext xmlns:x15="http://schemas.microsoft.com/office/spreadsheetml/2010/11/main" uri="{B97F6D7D-B522-45F9-BDA1-12C45D357490}">
          <x15:cacheHierarchy aggregatedColumn="14"/>
        </ext>
      </extLst>
    </cacheHierarchy>
    <cacheHierarchy uniqueName="[Measures].[Average of Scan Through Rate (Goal)]" caption="Average of Scan Through Rate (Goal)" measure="1" displayFolder="" measureGroup="TableMain" count="0" hidden="1">
      <extLst>
        <ext xmlns:x15="http://schemas.microsoft.com/office/spreadsheetml/2010/11/main" uri="{B97F6D7D-B522-45F9-BDA1-12C45D357490}">
          <x15:cacheHierarchy aggregatedColumn="13"/>
        </ext>
      </extLst>
    </cacheHierarchy>
    <cacheHierarchy uniqueName="[Measures].[Average of Scan Through Rate (Actual)]" caption="Average of Scan Through Rate (Actual)" measure="1" displayFolder="" measureGroup="TableMain" count="0" hidden="1">
      <extLst>
        <ext xmlns:x15="http://schemas.microsoft.com/office/spreadsheetml/2010/11/main" uri="{B97F6D7D-B522-45F9-BDA1-12C45D357490}">
          <x15:cacheHierarchy aggregatedColumn="12"/>
        </ext>
      </extLst>
    </cacheHierarchy>
    <cacheHierarchy uniqueName="[Measures].[Count of Ad Location]" caption="Count of Ad Location" measure="1" displayFolder="" measureGroup="TableAdLocation" count="0" hidden="1">
      <extLst>
        <ext xmlns:x15="http://schemas.microsoft.com/office/spreadsheetml/2010/11/main" uri="{B97F6D7D-B522-45F9-BDA1-12C45D357490}">
          <x15:cacheHierarchy aggregatedColumn="2"/>
        </ext>
      </extLst>
    </cacheHierarchy>
  </cacheHierarchies>
  <kpis count="0"/>
  <dimensions count="5">
    <dimension measure="1" name="Measures" uniqueName="[Measures]" caption="Measures"/>
    <dimension name="TableAdLocation" uniqueName="[TableAdLocation]" caption="TableAdLocation"/>
    <dimension name="TableLandingPage" uniqueName="[TableLandingPage]" caption="TableLandingPage"/>
    <dimension name="TableMain" uniqueName="[TableMain]" caption="TableMain"/>
    <dimension name="TablePeriod" uniqueName="[TablePeriod]" caption="TablePeriod"/>
  </dimensions>
  <measureGroups count="4">
    <measureGroup name="TableAdLocation" caption="TableAdLocation"/>
    <measureGroup name="TableLandingPage" caption="TableLandingPage"/>
    <measureGroup name="TableMain" caption="TableMain"/>
    <measureGroup name="TablePeriod" caption="TablePeriod"/>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el" refreshedDate="45130.507919791664" backgroundQuery="1" createdVersion="7" refreshedVersion="7" minRefreshableVersion="3" recordCount="0" supportSubquery="1" supportAdvancedDrill="1" xr:uid="{FC9C1527-50D3-49BC-BFC6-95DD724D625D}">
  <cacheSource type="external" connectionId="1"/>
  <cacheFields count="8">
    <cacheField name="[Measures].[Sum of # of Scans (Goal)]" caption="Sum of # of Scans (Goal)" numFmtId="0" hierarchy="29" level="32767"/>
    <cacheField name="[Measures].[Sum of # of Scans (Actual)]" caption="Sum of # of Scans (Actual)" numFmtId="0" hierarchy="28" level="32767"/>
    <cacheField name="[Measures].[Sum of # of Impressions]" caption="Sum of # of Impressions" numFmtId="0" hierarchy="32" level="32767"/>
    <cacheField name="[Measures].[Sum of Conversions from QR Landing Pages (Actual)]" caption="Sum of Conversions from QR Landing Pages (Actual)" numFmtId="0" hierarchy="35" level="32767"/>
    <cacheField name="[TableMain].[Period (Month)].[Period (Month)]" caption="Period (Month)" numFmtId="0" hierarchy="15" level="1">
      <sharedItems count="12">
        <s v="Jan"/>
        <s v="Feb"/>
        <s v="Mar"/>
        <s v="Apr"/>
        <s v="May"/>
        <s v="Jun"/>
        <s v="Jul"/>
        <s v="Aug"/>
        <s v="Sep"/>
        <s v="Oct"/>
        <s v="Nov"/>
        <s v="Dec"/>
      </sharedItems>
    </cacheField>
    <cacheField name="[Measures].[Average of Scan Through Rate (Goal)]" caption="Average of Scan Through Rate (Goal)" numFmtId="0" hierarchy="36" level="32767"/>
    <cacheField name="[Measures].[Average of Scan Through Rate (Actual)]" caption="Average of Scan Through Rate (Actual)" numFmtId="0" hierarchy="37" level="32767"/>
    <cacheField name="[TablePeriod].[Period (Quarter)].[Period (Quarter)]" caption="Period (Quarter)" numFmtId="0" hierarchy="18" level="1">
      <sharedItems containsSemiMixedTypes="0" containsNonDate="0" containsString="0"/>
    </cacheField>
  </cacheFields>
  <cacheHierarchies count="39">
    <cacheHierarchy uniqueName="[TableAdLocation].[Period]" caption="Period" attribute="1" time="1" defaultMemberUniqueName="[TableAdLocation].[Period].[All]" allUniqueName="[TableAdLocation].[Period].[All]" dimensionUniqueName="[TableAdLocation]" displayFolder="" count="0" memberValueDatatype="7" unbalanced="0"/>
    <cacheHierarchy uniqueName="[TableAdLocation].[# of Scans]" caption="# of Scans" attribute="1" defaultMemberUniqueName="[TableAdLocation].[# of Scans].[All]" allUniqueName="[TableAdLocation].[# of Scans].[All]" dimensionUniqueName="[TableAdLocation]" displayFolder="" count="0" memberValueDatatype="20" unbalanced="0"/>
    <cacheHierarchy uniqueName="[TableAdLocation].[Ad Location]" caption="Ad Location" attribute="1" defaultMemberUniqueName="[TableAdLocation].[Ad Location].[All]" allUniqueName="[TableAdLocation].[Ad Location].[All]" dimensionUniqueName="[TableAdLocation]" displayFolder="" count="0" memberValueDatatype="130" unbalanced="0"/>
    <cacheHierarchy uniqueName="[TableAdLocation].[Period (Month)]" caption="Period (Month)" attribute="1" defaultMemberUniqueName="[TableAdLocation].[Period (Month)].[All]" allUniqueName="[TableAdLocation].[Period (Month)].[All]" dimensionUniqueName="[TableAdLocation]" displayFolder="" count="0" memberValueDatatype="130" unbalanced="0"/>
    <cacheHierarchy uniqueName="[TableLandingPage].[Period]" caption="Period" attribute="1" time="1" defaultMemberUniqueName="[TableLandingPage].[Period].[All]" allUniqueName="[TableLandingPage].[Period].[All]" dimensionUniqueName="[TableLandingPage]" displayFolder="" count="0" memberValueDatatype="7" unbalanced="0"/>
    <cacheHierarchy uniqueName="[TableLandingPage].[Conversions]" caption="Conversions" attribute="1" defaultMemberUniqueName="[TableLandingPage].[Conversions].[All]" allUniqueName="[TableLandingPage].[Conversions].[All]" dimensionUniqueName="[TableLandingPage]" displayFolder="" count="0" memberValueDatatype="20" unbalanced="0"/>
    <cacheHierarchy uniqueName="[TableLandingPage].[Landing Page]" caption="Landing Page" attribute="1" defaultMemberUniqueName="[TableLandingPage].[Landing Page].[All]" allUniqueName="[TableLandingPage].[Landing Page].[All]" dimensionUniqueName="[TableLandingPage]" displayFolder="" count="0" memberValueDatatype="130" unbalanced="0"/>
    <cacheHierarchy uniqueName="[TableLandingPage].[Period (Month)]" caption="Period (Month)" attribute="1" defaultMemberUniqueName="[TableLandingPage].[Period (Month)].[All]" allUniqueName="[TableLandingPage].[Period (Month)].[All]" dimensionUniqueName="[TableLandingPage]" displayFolder="" count="0" memberValueDatatype="130" unbalanced="0"/>
    <cacheHierarchy uniqueName="[TableMain].[Period]" caption="Period" attribute="1" time="1" defaultMemberUniqueName="[TableMain].[Period].[All]" allUniqueName="[TableMain].[Period].[All]" dimensionUniqueName="[TableMain]" displayFolder="" count="0" memberValueDatatype="7" unbalanced="0"/>
    <cacheHierarchy uniqueName="[TableMain].[# of Scans (Actual)]" caption="# of Scans (Actual)" attribute="1" defaultMemberUniqueName="[TableMain].[# of Scans (Actual)].[All]" allUniqueName="[TableMain].[# of Scans (Actual)].[All]" dimensionUniqueName="[TableMain]" displayFolder="" count="0" memberValueDatatype="20" unbalanced="0"/>
    <cacheHierarchy uniqueName="[TableMain].[# of Scans (Goal)]" caption="# of Scans (Goal)" attribute="1" defaultMemberUniqueName="[TableMain].[# of Scans (Goal)].[All]" allUniqueName="[TableMain].[# of Scans (Goal)].[All]" dimensionUniqueName="[TableMain]" displayFolder="" count="0" memberValueDatatype="20" unbalanced="0"/>
    <cacheHierarchy uniqueName="[TableMain].[# of Impressions]" caption="# of Impressions" attribute="1" defaultMemberUniqueName="[TableMain].[# of Impressions].[All]" allUniqueName="[TableMain].[# of Impressions].[All]" dimensionUniqueName="[TableMain]" displayFolder="" count="0" memberValueDatatype="20" unbalanced="0"/>
    <cacheHierarchy uniqueName="[TableMain].[Scan Through Rate (Actual)]" caption="Scan Through Rate (Actual)" attribute="1" defaultMemberUniqueName="[TableMain].[Scan Through Rate (Actual)].[All]" allUniqueName="[TableMain].[Scan Through Rate (Actual)].[All]" dimensionUniqueName="[TableMain]" displayFolder="" count="0" memberValueDatatype="5" unbalanced="0"/>
    <cacheHierarchy uniqueName="[TableMain].[Scan Through Rate (Goal)]" caption="Scan Through Rate (Goal)" attribute="1" defaultMemberUniqueName="[TableMain].[Scan Through Rate (Goal)].[All]" allUniqueName="[TableMain].[Scan Through Rate (Goal)].[All]" dimensionUniqueName="[TableMain]" displayFolder="" count="0" memberValueDatatype="5" unbalanced="0"/>
    <cacheHierarchy uniqueName="[TableMain].[Conversions from QR Landing Pages (Actual)]" caption="Conversions from QR Landing Pages (Actual)" attribute="1" defaultMemberUniqueName="[TableMain].[Conversions from QR Landing Pages (Actual)].[All]" allUniqueName="[TableMain].[Conversions from QR Landing Pages (Actual)].[All]" dimensionUniqueName="[TableMain]" displayFolder="" count="0" memberValueDatatype="20" unbalanced="0"/>
    <cacheHierarchy uniqueName="[TableMain].[Period (Month)]" caption="Period (Month)" attribute="1" defaultMemberUniqueName="[TableMain].[Period (Month)].[All]" allUniqueName="[TableMain].[Period (Month)].[All]" dimensionUniqueName="[TableMain]" displayFolder="" count="2" memberValueDatatype="130" unbalanced="0">
      <fieldsUsage count="2">
        <fieldUsage x="-1"/>
        <fieldUsage x="4"/>
      </fieldsUsage>
    </cacheHierarchy>
    <cacheHierarchy uniqueName="[TablePeriod].[Period]" caption="Period" attribute="1" time="1" defaultMemberUniqueName="[TablePeriod].[Period].[All]" allUniqueName="[TablePeriod].[Period].[All]" dimensionUniqueName="[TablePeriod]" displayFolder="" count="0" memberValueDatatype="7" unbalanced="0"/>
    <cacheHierarchy uniqueName="[TablePeriod].[Period (Month)]" caption="Period (Month)" attribute="1" defaultMemberUniqueName="[TablePeriod].[Period (Month)].[All]" allUniqueName="[TablePeriod].[Period (Month)].[All]" dimensionUniqueName="[TablePeriod]" displayFolder="" count="0" memberValueDatatype="130" unbalanced="0"/>
    <cacheHierarchy uniqueName="[TablePeriod].[Period (Quarter)]" caption="Period (Quarter)" attribute="1" defaultMemberUniqueName="[TablePeriod].[Period (Quarter)].[All]" allUniqueName="[TablePeriod].[Period (Quarter)].[All]" dimensionUniqueName="[TablePeriod]" displayFolder="" count="2" memberValueDatatype="130" unbalanced="0">
      <fieldsUsage count="2">
        <fieldUsage x="-1"/>
        <fieldUsage x="7"/>
      </fieldsUsage>
    </cacheHierarchy>
    <cacheHierarchy uniqueName="[TableAdLocation].[Period (Month Index)]" caption="Period (Month Index)" attribute="1" defaultMemberUniqueName="[TableAdLocation].[Period (Month Index)].[All]" allUniqueName="[TableAdLocation].[Period (Month Index)].[All]" dimensionUniqueName="[TableAdLocation]" displayFolder="" count="0" memberValueDatatype="20" unbalanced="0" hidden="1"/>
    <cacheHierarchy uniqueName="[TableLandingPage].[Period (Month Index)]" caption="Period (Month Index)" attribute="1" defaultMemberUniqueName="[TableLandingPage].[Period (Month Index)].[All]" allUniqueName="[TableLandingPage].[Period (Month Index)].[All]" dimensionUniqueName="[TableLandingPage]" displayFolder="" count="0" memberValueDatatype="20" unbalanced="0" hidden="1"/>
    <cacheHierarchy uniqueName="[TableMain].[Period (Month Index)]" caption="Period (Month Index)" attribute="1" defaultMemberUniqueName="[TableMain].[Period (Month Index)].[All]" allUniqueName="[TableMain].[Period (Month Index)].[All]" dimensionUniqueName="[TableMain]" displayFolder="" count="0" memberValueDatatype="20" unbalanced="0" hidden="1"/>
    <cacheHierarchy uniqueName="[TablePeriod].[Period (Month Index)]" caption="Period (Month Index)" attribute="1" defaultMemberUniqueName="[TablePeriod].[Period (Month Index)].[All]" allUniqueName="[TablePeriod].[Period (Month Index)].[All]" dimensionUniqueName="[TablePeriod]" displayFolder="" count="0" memberValueDatatype="20" unbalanced="0" hidden="1"/>
    <cacheHierarchy uniqueName="[Measures].[__XL_Count TableMain]" caption="__XL_Count TableMain" measure="1" displayFolder="" measureGroup="TableMain" count="0" hidden="1"/>
    <cacheHierarchy uniqueName="[Measures].[__XL_Count TableAdLocation]" caption="__XL_Count TableAdLocation" measure="1" displayFolder="" measureGroup="TableAdLocation" count="0" hidden="1"/>
    <cacheHierarchy uniqueName="[Measures].[__XL_Count TablePeriod]" caption="__XL_Count TablePeriod" measure="1" displayFolder="" measureGroup="TablePeriod" count="0" hidden="1"/>
    <cacheHierarchy uniqueName="[Measures].[__XL_Count TableLandingPage]" caption="__XL_Count TableLandingPage" measure="1" displayFolder="" measureGroup="TableLandingPage" count="0" hidden="1"/>
    <cacheHierarchy uniqueName="[Measures].[__No measures defined]" caption="__No measures defined" measure="1" displayFolder="" count="0" hidden="1"/>
    <cacheHierarchy uniqueName="[Measures].[Sum of # of Scans (Actual)]" caption="Sum of # of Scans (Actual)" measure="1" displayFolder="" measureGroup="TableMain"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 of Scans (Goal)]" caption="Sum of # of Scans (Goal)" measure="1" displayFolder="" measureGroup="TableMain"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Conversions]" caption="Sum of Conversions" measure="1" displayFolder="" measureGroup="TableLandingPage" count="0" hidden="1">
      <extLst>
        <ext xmlns:x15="http://schemas.microsoft.com/office/spreadsheetml/2010/11/main" uri="{B97F6D7D-B522-45F9-BDA1-12C45D357490}">
          <x15:cacheHierarchy aggregatedColumn="5"/>
        </ext>
      </extLst>
    </cacheHierarchy>
    <cacheHierarchy uniqueName="[Measures].[Sum of # of Scans]" caption="Sum of # of Scans" measure="1" displayFolder="" measureGroup="TableAdLocation" count="0" hidden="1">
      <extLst>
        <ext xmlns:x15="http://schemas.microsoft.com/office/spreadsheetml/2010/11/main" uri="{B97F6D7D-B522-45F9-BDA1-12C45D357490}">
          <x15:cacheHierarchy aggregatedColumn="1"/>
        </ext>
      </extLst>
    </cacheHierarchy>
    <cacheHierarchy uniqueName="[Measures].[Sum of # of Impressions]" caption="Sum of # of Impressions" measure="1" displayFolder="" measureGroup="TableMain"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Scan Through Rate (Actual)]" caption="Sum of Scan Through Rate (Actual)" measure="1" displayFolder="" measureGroup="TableMain" count="0" hidden="1">
      <extLst>
        <ext xmlns:x15="http://schemas.microsoft.com/office/spreadsheetml/2010/11/main" uri="{B97F6D7D-B522-45F9-BDA1-12C45D357490}">
          <x15:cacheHierarchy aggregatedColumn="12"/>
        </ext>
      </extLst>
    </cacheHierarchy>
    <cacheHierarchy uniqueName="[Measures].[Sum of Scan Through Rate (Goal)]" caption="Sum of Scan Through Rate (Goal)" measure="1" displayFolder="" measureGroup="TableMain" count="0" hidden="1">
      <extLst>
        <ext xmlns:x15="http://schemas.microsoft.com/office/spreadsheetml/2010/11/main" uri="{B97F6D7D-B522-45F9-BDA1-12C45D357490}">
          <x15:cacheHierarchy aggregatedColumn="13"/>
        </ext>
      </extLst>
    </cacheHierarchy>
    <cacheHierarchy uniqueName="[Measures].[Sum of Conversions from QR Landing Pages (Actual)]" caption="Sum of Conversions from QR Landing Pages (Actual)" measure="1" displayFolder="" measureGroup="TableMain" count="0" oneField="1" hidden="1">
      <fieldsUsage count="1">
        <fieldUsage x="3"/>
      </fieldsUsage>
      <extLst>
        <ext xmlns:x15="http://schemas.microsoft.com/office/spreadsheetml/2010/11/main" uri="{B97F6D7D-B522-45F9-BDA1-12C45D357490}">
          <x15:cacheHierarchy aggregatedColumn="14"/>
        </ext>
      </extLst>
    </cacheHierarchy>
    <cacheHierarchy uniqueName="[Measures].[Average of Scan Through Rate (Goal)]" caption="Average of Scan Through Rate (Goal)" measure="1" displayFolder="" measureGroup="TableMain" count="0" oneField="1" hidden="1">
      <fieldsUsage count="1">
        <fieldUsage x="5"/>
      </fieldsUsage>
      <extLst>
        <ext xmlns:x15="http://schemas.microsoft.com/office/spreadsheetml/2010/11/main" uri="{B97F6D7D-B522-45F9-BDA1-12C45D357490}">
          <x15:cacheHierarchy aggregatedColumn="13"/>
        </ext>
      </extLst>
    </cacheHierarchy>
    <cacheHierarchy uniqueName="[Measures].[Average of Scan Through Rate (Actual)]" caption="Average of Scan Through Rate (Actual)" measure="1" displayFolder="" measureGroup="TableMain" count="0" oneField="1" hidden="1">
      <fieldsUsage count="1">
        <fieldUsage x="6"/>
      </fieldsUsage>
      <extLst>
        <ext xmlns:x15="http://schemas.microsoft.com/office/spreadsheetml/2010/11/main" uri="{B97F6D7D-B522-45F9-BDA1-12C45D357490}">
          <x15:cacheHierarchy aggregatedColumn="12"/>
        </ext>
      </extLst>
    </cacheHierarchy>
    <cacheHierarchy uniqueName="[Measures].[Count of Ad Location]" caption="Count of Ad Location" measure="1" displayFolder="" measureGroup="TableAdLocation" count="0" hidden="1">
      <extLst>
        <ext xmlns:x15="http://schemas.microsoft.com/office/spreadsheetml/2010/11/main" uri="{B97F6D7D-B522-45F9-BDA1-12C45D357490}">
          <x15:cacheHierarchy aggregatedColumn="2"/>
        </ext>
      </extLst>
    </cacheHierarchy>
  </cacheHierarchies>
  <kpis count="0"/>
  <dimensions count="5">
    <dimension measure="1" name="Measures" uniqueName="[Measures]" caption="Measures"/>
    <dimension name="TableAdLocation" uniqueName="[TableAdLocation]" caption="TableAdLocation"/>
    <dimension name="TableLandingPage" uniqueName="[TableLandingPage]" caption="TableLandingPage"/>
    <dimension name="TableMain" uniqueName="[TableMain]" caption="TableMain"/>
    <dimension name="TablePeriod" uniqueName="[TablePeriod]" caption="TablePeriod"/>
  </dimensions>
  <measureGroups count="4">
    <measureGroup name="TableAdLocation" caption="TableAdLocation"/>
    <measureGroup name="TableLandingPage" caption="TableLandingPage"/>
    <measureGroup name="TableMain" caption="TableMain"/>
    <measureGroup name="TablePeriod" caption="TablePeriod"/>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el" refreshedDate="45130.507920717595" backgroundQuery="1" createdVersion="7" refreshedVersion="7" minRefreshableVersion="3" recordCount="0" supportSubquery="1" supportAdvancedDrill="1" xr:uid="{DEC6C6E8-7393-4C66-A1A0-C865146AA65A}">
  <cacheSource type="external" connectionId="1"/>
  <cacheFields count="1">
    <cacheField name="[TablePeriod].[Period (Quarter)].[Period (Quarter)]" caption="Period (Quarter)" numFmtId="0" hierarchy="18" level="1">
      <sharedItems count="4">
        <s v="Qtr1"/>
        <s v="Qtr2"/>
        <s v="Qtr3"/>
        <s v="Qtr4"/>
      </sharedItems>
    </cacheField>
  </cacheFields>
  <cacheHierarchies count="39">
    <cacheHierarchy uniqueName="[TableAdLocation].[Period]" caption="Period" attribute="1" time="1" defaultMemberUniqueName="[TableAdLocation].[Period].[All]" allUniqueName="[TableAdLocation].[Period].[All]" dimensionUniqueName="[TableAdLocation]" displayFolder="" count="0" memberValueDatatype="7" unbalanced="0"/>
    <cacheHierarchy uniqueName="[TableAdLocation].[# of Scans]" caption="# of Scans" attribute="1" defaultMemberUniqueName="[TableAdLocation].[# of Scans].[All]" allUniqueName="[TableAdLocation].[# of Scans].[All]" dimensionUniqueName="[TableAdLocation]" displayFolder="" count="0" memberValueDatatype="20" unbalanced="0"/>
    <cacheHierarchy uniqueName="[TableAdLocation].[Ad Location]" caption="Ad Location" attribute="1" defaultMemberUniqueName="[TableAdLocation].[Ad Location].[All]" allUniqueName="[TableAdLocation].[Ad Location].[All]" dimensionUniqueName="[TableAdLocation]" displayFolder="" count="0" memberValueDatatype="130" unbalanced="0"/>
    <cacheHierarchy uniqueName="[TableAdLocation].[Period (Month)]" caption="Period (Month)" attribute="1" defaultMemberUniqueName="[TableAdLocation].[Period (Month)].[All]" allUniqueName="[TableAdLocation].[Period (Month)].[All]" dimensionUniqueName="[TableAdLocation]" displayFolder="" count="0" memberValueDatatype="130" unbalanced="0"/>
    <cacheHierarchy uniqueName="[TableLandingPage].[Period]" caption="Period" attribute="1" time="1" defaultMemberUniqueName="[TableLandingPage].[Period].[All]" allUniqueName="[TableLandingPage].[Period].[All]" dimensionUniqueName="[TableLandingPage]" displayFolder="" count="0" memberValueDatatype="7" unbalanced="0"/>
    <cacheHierarchy uniqueName="[TableLandingPage].[Conversions]" caption="Conversions" attribute="1" defaultMemberUniqueName="[TableLandingPage].[Conversions].[All]" allUniqueName="[TableLandingPage].[Conversions].[All]" dimensionUniqueName="[TableLandingPage]" displayFolder="" count="0" memberValueDatatype="20" unbalanced="0"/>
    <cacheHierarchy uniqueName="[TableLandingPage].[Landing Page]" caption="Landing Page" attribute="1" defaultMemberUniqueName="[TableLandingPage].[Landing Page].[All]" allUniqueName="[TableLandingPage].[Landing Page].[All]" dimensionUniqueName="[TableLandingPage]" displayFolder="" count="0" memberValueDatatype="130" unbalanced="0"/>
    <cacheHierarchy uniqueName="[TableLandingPage].[Period (Month)]" caption="Period (Month)" attribute="1" defaultMemberUniqueName="[TableLandingPage].[Period (Month)].[All]" allUniqueName="[TableLandingPage].[Period (Month)].[All]" dimensionUniqueName="[TableLandingPage]" displayFolder="" count="0" memberValueDatatype="130" unbalanced="0"/>
    <cacheHierarchy uniqueName="[TableMain].[Period]" caption="Period" attribute="1" time="1" defaultMemberUniqueName="[TableMain].[Period].[All]" allUniqueName="[TableMain].[Period].[All]" dimensionUniqueName="[TableMain]" displayFolder="" count="0" memberValueDatatype="7" unbalanced="0"/>
    <cacheHierarchy uniqueName="[TableMain].[# of Scans (Actual)]" caption="# of Scans (Actual)" attribute="1" defaultMemberUniqueName="[TableMain].[# of Scans (Actual)].[All]" allUniqueName="[TableMain].[# of Scans (Actual)].[All]" dimensionUniqueName="[TableMain]" displayFolder="" count="0" memberValueDatatype="20" unbalanced="0"/>
    <cacheHierarchy uniqueName="[TableMain].[# of Scans (Goal)]" caption="# of Scans (Goal)" attribute="1" defaultMemberUniqueName="[TableMain].[# of Scans (Goal)].[All]" allUniqueName="[TableMain].[# of Scans (Goal)].[All]" dimensionUniqueName="[TableMain]" displayFolder="" count="0" memberValueDatatype="20" unbalanced="0"/>
    <cacheHierarchy uniqueName="[TableMain].[# of Impressions]" caption="# of Impressions" attribute="1" defaultMemberUniqueName="[TableMain].[# of Impressions].[All]" allUniqueName="[TableMain].[# of Impressions].[All]" dimensionUniqueName="[TableMain]" displayFolder="" count="0" memberValueDatatype="20" unbalanced="0"/>
    <cacheHierarchy uniqueName="[TableMain].[Scan Through Rate (Actual)]" caption="Scan Through Rate (Actual)" attribute="1" defaultMemberUniqueName="[TableMain].[Scan Through Rate (Actual)].[All]" allUniqueName="[TableMain].[Scan Through Rate (Actual)].[All]" dimensionUniqueName="[TableMain]" displayFolder="" count="0" memberValueDatatype="5" unbalanced="0"/>
    <cacheHierarchy uniqueName="[TableMain].[Scan Through Rate (Goal)]" caption="Scan Through Rate (Goal)" attribute="1" defaultMemberUniqueName="[TableMain].[Scan Through Rate (Goal)].[All]" allUniqueName="[TableMain].[Scan Through Rate (Goal)].[All]" dimensionUniqueName="[TableMain]" displayFolder="" count="0" memberValueDatatype="5" unbalanced="0"/>
    <cacheHierarchy uniqueName="[TableMain].[Conversions from QR Landing Pages (Actual)]" caption="Conversions from QR Landing Pages (Actual)" attribute="1" defaultMemberUniqueName="[TableMain].[Conversions from QR Landing Pages (Actual)].[All]" allUniqueName="[TableMain].[Conversions from QR Landing Pages (Actual)].[All]" dimensionUniqueName="[TableMain]" displayFolder="" count="0" memberValueDatatype="20" unbalanced="0"/>
    <cacheHierarchy uniqueName="[TableMain].[Period (Month)]" caption="Period (Month)" attribute="1" defaultMemberUniqueName="[TableMain].[Period (Month)].[All]" allUniqueName="[TableMain].[Period (Month)].[All]" dimensionUniqueName="[TableMain]" displayFolder="" count="0" memberValueDatatype="130" unbalanced="0"/>
    <cacheHierarchy uniqueName="[TablePeriod].[Period]" caption="Period" attribute="1" time="1" defaultMemberUniqueName="[TablePeriod].[Period].[All]" allUniqueName="[TablePeriod].[Period].[All]" dimensionUniqueName="[TablePeriod]" displayFolder="" count="0" memberValueDatatype="7" unbalanced="0"/>
    <cacheHierarchy uniqueName="[TablePeriod].[Period (Month)]" caption="Period (Month)" attribute="1" defaultMemberUniqueName="[TablePeriod].[Period (Month)].[All]" allUniqueName="[TablePeriod].[Period (Month)].[All]" dimensionUniqueName="[TablePeriod]" displayFolder="" count="0" memberValueDatatype="130" unbalanced="0"/>
    <cacheHierarchy uniqueName="[TablePeriod].[Period (Quarter)]" caption="Period (Quarter)" attribute="1" defaultMemberUniqueName="[TablePeriod].[Period (Quarter)].[All]" allUniqueName="[TablePeriod].[Period (Quarter)].[All]" dimensionUniqueName="[TablePeriod]" displayFolder="" count="2" memberValueDatatype="130" unbalanced="0">
      <fieldsUsage count="2">
        <fieldUsage x="-1"/>
        <fieldUsage x="0"/>
      </fieldsUsage>
    </cacheHierarchy>
    <cacheHierarchy uniqueName="[TableAdLocation].[Period (Month Index)]" caption="Period (Month Index)" attribute="1" defaultMemberUniqueName="[TableAdLocation].[Period (Month Index)].[All]" allUniqueName="[TableAdLocation].[Period (Month Index)].[All]" dimensionUniqueName="[TableAdLocation]" displayFolder="" count="0" memberValueDatatype="20" unbalanced="0" hidden="1"/>
    <cacheHierarchy uniqueName="[TableLandingPage].[Period (Month Index)]" caption="Period (Month Index)" attribute="1" defaultMemberUniqueName="[TableLandingPage].[Period (Month Index)].[All]" allUniqueName="[TableLandingPage].[Period (Month Index)].[All]" dimensionUniqueName="[TableLandingPage]" displayFolder="" count="0" memberValueDatatype="20" unbalanced="0" hidden="1"/>
    <cacheHierarchy uniqueName="[TableMain].[Period (Month Index)]" caption="Period (Month Index)" attribute="1" defaultMemberUniqueName="[TableMain].[Period (Month Index)].[All]" allUniqueName="[TableMain].[Period (Month Index)].[All]" dimensionUniqueName="[TableMain]" displayFolder="" count="0" memberValueDatatype="20" unbalanced="0" hidden="1"/>
    <cacheHierarchy uniqueName="[TablePeriod].[Period (Month Index)]" caption="Period (Month Index)" attribute="1" defaultMemberUniqueName="[TablePeriod].[Period (Month Index)].[All]" allUniqueName="[TablePeriod].[Period (Month Index)].[All]" dimensionUniqueName="[TablePeriod]" displayFolder="" count="0" memberValueDatatype="20" unbalanced="0" hidden="1"/>
    <cacheHierarchy uniqueName="[Measures].[__XL_Count TableMain]" caption="__XL_Count TableMain" measure="1" displayFolder="" measureGroup="TableMain" count="0" hidden="1"/>
    <cacheHierarchy uniqueName="[Measures].[__XL_Count TableAdLocation]" caption="__XL_Count TableAdLocation" measure="1" displayFolder="" measureGroup="TableAdLocation" count="0" hidden="1"/>
    <cacheHierarchy uniqueName="[Measures].[__XL_Count TablePeriod]" caption="__XL_Count TablePeriod" measure="1" displayFolder="" measureGroup="TablePeriod" count="0" hidden="1"/>
    <cacheHierarchy uniqueName="[Measures].[__XL_Count TableLandingPage]" caption="__XL_Count TableLandingPage" measure="1" displayFolder="" measureGroup="TableLandingPage" count="0" hidden="1"/>
    <cacheHierarchy uniqueName="[Measures].[__No measures defined]" caption="__No measures defined" measure="1" displayFolder="" count="0" hidden="1"/>
    <cacheHierarchy uniqueName="[Measures].[Sum of # of Scans (Actual)]" caption="Sum of # of Scans (Actual)" measure="1" displayFolder="" measureGroup="TableMain" count="0" hidden="1">
      <extLst>
        <ext xmlns:x15="http://schemas.microsoft.com/office/spreadsheetml/2010/11/main" uri="{B97F6D7D-B522-45F9-BDA1-12C45D357490}">
          <x15:cacheHierarchy aggregatedColumn="9"/>
        </ext>
      </extLst>
    </cacheHierarchy>
    <cacheHierarchy uniqueName="[Measures].[Sum of # of Scans (Goal)]" caption="Sum of # of Scans (Goal)" measure="1" displayFolder="" measureGroup="TableMain" count="0" hidden="1">
      <extLst>
        <ext xmlns:x15="http://schemas.microsoft.com/office/spreadsheetml/2010/11/main" uri="{B97F6D7D-B522-45F9-BDA1-12C45D357490}">
          <x15:cacheHierarchy aggregatedColumn="10"/>
        </ext>
      </extLst>
    </cacheHierarchy>
    <cacheHierarchy uniqueName="[Measures].[Sum of Conversions]" caption="Sum of Conversions" measure="1" displayFolder="" measureGroup="TableLandingPage" count="0" hidden="1">
      <extLst>
        <ext xmlns:x15="http://schemas.microsoft.com/office/spreadsheetml/2010/11/main" uri="{B97F6D7D-B522-45F9-BDA1-12C45D357490}">
          <x15:cacheHierarchy aggregatedColumn="5"/>
        </ext>
      </extLst>
    </cacheHierarchy>
    <cacheHierarchy uniqueName="[Measures].[Sum of # of Scans]" caption="Sum of # of Scans" measure="1" displayFolder="" measureGroup="TableAdLocation" count="0" hidden="1">
      <extLst>
        <ext xmlns:x15="http://schemas.microsoft.com/office/spreadsheetml/2010/11/main" uri="{B97F6D7D-B522-45F9-BDA1-12C45D357490}">
          <x15:cacheHierarchy aggregatedColumn="1"/>
        </ext>
      </extLst>
    </cacheHierarchy>
    <cacheHierarchy uniqueName="[Measures].[Sum of # of Impressions]" caption="Sum of # of Impressions" measure="1" displayFolder="" measureGroup="TableMain" count="0" hidden="1">
      <extLst>
        <ext xmlns:x15="http://schemas.microsoft.com/office/spreadsheetml/2010/11/main" uri="{B97F6D7D-B522-45F9-BDA1-12C45D357490}">
          <x15:cacheHierarchy aggregatedColumn="11"/>
        </ext>
      </extLst>
    </cacheHierarchy>
    <cacheHierarchy uniqueName="[Measures].[Sum of Scan Through Rate (Actual)]" caption="Sum of Scan Through Rate (Actual)" measure="1" displayFolder="" measureGroup="TableMain" count="0" hidden="1">
      <extLst>
        <ext xmlns:x15="http://schemas.microsoft.com/office/spreadsheetml/2010/11/main" uri="{B97F6D7D-B522-45F9-BDA1-12C45D357490}">
          <x15:cacheHierarchy aggregatedColumn="12"/>
        </ext>
      </extLst>
    </cacheHierarchy>
    <cacheHierarchy uniqueName="[Measures].[Sum of Scan Through Rate (Goal)]" caption="Sum of Scan Through Rate (Goal)" measure="1" displayFolder="" measureGroup="TableMain" count="0" hidden="1">
      <extLst>
        <ext xmlns:x15="http://schemas.microsoft.com/office/spreadsheetml/2010/11/main" uri="{B97F6D7D-B522-45F9-BDA1-12C45D357490}">
          <x15:cacheHierarchy aggregatedColumn="13"/>
        </ext>
      </extLst>
    </cacheHierarchy>
    <cacheHierarchy uniqueName="[Measures].[Sum of Conversions from QR Landing Pages (Actual)]" caption="Sum of Conversions from QR Landing Pages (Actual)" measure="1" displayFolder="" measureGroup="TableMain" count="0" hidden="1">
      <extLst>
        <ext xmlns:x15="http://schemas.microsoft.com/office/spreadsheetml/2010/11/main" uri="{B97F6D7D-B522-45F9-BDA1-12C45D357490}">
          <x15:cacheHierarchy aggregatedColumn="14"/>
        </ext>
      </extLst>
    </cacheHierarchy>
    <cacheHierarchy uniqueName="[Measures].[Average of Scan Through Rate (Goal)]" caption="Average of Scan Through Rate (Goal)" measure="1" displayFolder="" measureGroup="TableMain" count="0" hidden="1">
      <extLst>
        <ext xmlns:x15="http://schemas.microsoft.com/office/spreadsheetml/2010/11/main" uri="{B97F6D7D-B522-45F9-BDA1-12C45D357490}">
          <x15:cacheHierarchy aggregatedColumn="13"/>
        </ext>
      </extLst>
    </cacheHierarchy>
    <cacheHierarchy uniqueName="[Measures].[Average of Scan Through Rate (Actual)]" caption="Average of Scan Through Rate (Actual)" measure="1" displayFolder="" measureGroup="TableMain" count="0" hidden="1">
      <extLst>
        <ext xmlns:x15="http://schemas.microsoft.com/office/spreadsheetml/2010/11/main" uri="{B97F6D7D-B522-45F9-BDA1-12C45D357490}">
          <x15:cacheHierarchy aggregatedColumn="12"/>
        </ext>
      </extLst>
    </cacheHierarchy>
    <cacheHierarchy uniqueName="[Measures].[Count of Ad Location]" caption="Count of Ad Location" measure="1" displayFolder="" measureGroup="TableAdLocation" count="0" hidden="1">
      <extLst>
        <ext xmlns:x15="http://schemas.microsoft.com/office/spreadsheetml/2010/11/main" uri="{B97F6D7D-B522-45F9-BDA1-12C45D357490}">
          <x15:cacheHierarchy aggregatedColumn="2"/>
        </ext>
      </extLst>
    </cacheHierarchy>
  </cacheHierarchies>
  <kpis count="0"/>
  <dimensions count="5">
    <dimension measure="1" name="Measures" uniqueName="[Measures]" caption="Measures"/>
    <dimension name="TableAdLocation" uniqueName="[TableAdLocation]" caption="TableAdLocation"/>
    <dimension name="TableLandingPage" uniqueName="[TableLandingPage]" caption="TableLandingPage"/>
    <dimension name="TableMain" uniqueName="[TableMain]" caption="TableMain"/>
    <dimension name="TablePeriod" uniqueName="[TablePeriod]" caption="TablePeriod"/>
  </dimensions>
  <measureGroups count="4">
    <measureGroup name="TableAdLocation" caption="TableAdLocation"/>
    <measureGroup name="TableLandingPage" caption="TableLandingPage"/>
    <measureGroup name="TableMain" caption="TableMain"/>
    <measureGroup name="TablePeriod" caption="TablePeriod"/>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el" refreshedDate="45130.507921759257" backgroundQuery="1" createdVersion="7" refreshedVersion="7" minRefreshableVersion="3" recordCount="0" supportSubquery="1" supportAdvancedDrill="1" xr:uid="{E130A3D0-A764-421A-BDD5-BB1EA1408F3E}">
  <cacheSource type="external" connectionId="1"/>
  <cacheFields count="5">
    <cacheField name="[Measures].[Sum of # of Scans (Goal)]" caption="Sum of # of Scans (Goal)" numFmtId="0" hierarchy="29" level="32767"/>
    <cacheField name="[Measures].[Sum of # of Scans (Actual)]" caption="Sum of # of Scans (Actual)" numFmtId="0" hierarchy="28" level="32767"/>
    <cacheField name="[Measures].[Sum of Conversions from QR Landing Pages (Actual)]" caption="Sum of Conversions from QR Landing Pages (Actual)" numFmtId="0" hierarchy="35" level="32767"/>
    <cacheField name="[TableMain].[Period (Month)].[Period (Month)]" caption="Period (Month)" numFmtId="0" hierarchy="15" level="1">
      <sharedItems count="12">
        <s v="Jan"/>
        <s v="Feb"/>
        <s v="Mar"/>
        <s v="Apr"/>
        <s v="May"/>
        <s v="Jun"/>
        <s v="Jul"/>
        <s v="Aug"/>
        <s v="Sep"/>
        <s v="Oct"/>
        <s v="Nov"/>
        <s v="Dec"/>
      </sharedItems>
    </cacheField>
    <cacheField name="[TablePeriod].[Period (Quarter)].[Period (Quarter)]" caption="Period (Quarter)" numFmtId="0" hierarchy="18" level="1">
      <sharedItems containsSemiMixedTypes="0" containsNonDate="0" containsString="0"/>
    </cacheField>
  </cacheFields>
  <cacheHierarchies count="39">
    <cacheHierarchy uniqueName="[TableAdLocation].[Period]" caption="Period" attribute="1" time="1" defaultMemberUniqueName="[TableAdLocation].[Period].[All]" allUniqueName="[TableAdLocation].[Period].[All]" dimensionUniqueName="[TableAdLocation]" displayFolder="" count="0" memberValueDatatype="7" unbalanced="0"/>
    <cacheHierarchy uniqueName="[TableAdLocation].[# of Scans]" caption="# of Scans" attribute="1" defaultMemberUniqueName="[TableAdLocation].[# of Scans].[All]" allUniqueName="[TableAdLocation].[# of Scans].[All]" dimensionUniqueName="[TableAdLocation]" displayFolder="" count="0" memberValueDatatype="20" unbalanced="0"/>
    <cacheHierarchy uniqueName="[TableAdLocation].[Ad Location]" caption="Ad Location" attribute="1" defaultMemberUniqueName="[TableAdLocation].[Ad Location].[All]" allUniqueName="[TableAdLocation].[Ad Location].[All]" dimensionUniqueName="[TableAdLocation]" displayFolder="" count="0" memberValueDatatype="130" unbalanced="0"/>
    <cacheHierarchy uniqueName="[TableAdLocation].[Period (Month)]" caption="Period (Month)" attribute="1" defaultMemberUniqueName="[TableAdLocation].[Period (Month)].[All]" allUniqueName="[TableAdLocation].[Period (Month)].[All]" dimensionUniqueName="[TableAdLocation]" displayFolder="" count="0" memberValueDatatype="130" unbalanced="0"/>
    <cacheHierarchy uniqueName="[TableLandingPage].[Period]" caption="Period" attribute="1" time="1" defaultMemberUniqueName="[TableLandingPage].[Period].[All]" allUniqueName="[TableLandingPage].[Period].[All]" dimensionUniqueName="[TableLandingPage]" displayFolder="" count="0" memberValueDatatype="7" unbalanced="0"/>
    <cacheHierarchy uniqueName="[TableLandingPage].[Conversions]" caption="Conversions" attribute="1" defaultMemberUniqueName="[TableLandingPage].[Conversions].[All]" allUniqueName="[TableLandingPage].[Conversions].[All]" dimensionUniqueName="[TableLandingPage]" displayFolder="" count="0" memberValueDatatype="20" unbalanced="0"/>
    <cacheHierarchy uniqueName="[TableLandingPage].[Landing Page]" caption="Landing Page" attribute="1" defaultMemberUniqueName="[TableLandingPage].[Landing Page].[All]" allUniqueName="[TableLandingPage].[Landing Page].[All]" dimensionUniqueName="[TableLandingPage]" displayFolder="" count="0" memberValueDatatype="130" unbalanced="0"/>
    <cacheHierarchy uniqueName="[TableLandingPage].[Period (Month)]" caption="Period (Month)" attribute="1" defaultMemberUniqueName="[TableLandingPage].[Period (Month)].[All]" allUniqueName="[TableLandingPage].[Period (Month)].[All]" dimensionUniqueName="[TableLandingPage]" displayFolder="" count="0" memberValueDatatype="130" unbalanced="0"/>
    <cacheHierarchy uniqueName="[TableMain].[Period]" caption="Period" attribute="1" time="1" defaultMemberUniqueName="[TableMain].[Period].[All]" allUniqueName="[TableMain].[Period].[All]" dimensionUniqueName="[TableMain]" displayFolder="" count="0" memberValueDatatype="7" unbalanced="0"/>
    <cacheHierarchy uniqueName="[TableMain].[# of Scans (Actual)]" caption="# of Scans (Actual)" attribute="1" defaultMemberUniqueName="[TableMain].[# of Scans (Actual)].[All]" allUniqueName="[TableMain].[# of Scans (Actual)].[All]" dimensionUniqueName="[TableMain]" displayFolder="" count="0" memberValueDatatype="20" unbalanced="0"/>
    <cacheHierarchy uniqueName="[TableMain].[# of Scans (Goal)]" caption="# of Scans (Goal)" attribute="1" defaultMemberUniqueName="[TableMain].[# of Scans (Goal)].[All]" allUniqueName="[TableMain].[# of Scans (Goal)].[All]" dimensionUniqueName="[TableMain]" displayFolder="" count="0" memberValueDatatype="20" unbalanced="0"/>
    <cacheHierarchy uniqueName="[TableMain].[# of Impressions]" caption="# of Impressions" attribute="1" defaultMemberUniqueName="[TableMain].[# of Impressions].[All]" allUniqueName="[TableMain].[# of Impressions].[All]" dimensionUniqueName="[TableMain]" displayFolder="" count="0" memberValueDatatype="20" unbalanced="0"/>
    <cacheHierarchy uniqueName="[TableMain].[Scan Through Rate (Actual)]" caption="Scan Through Rate (Actual)" attribute="1" defaultMemberUniqueName="[TableMain].[Scan Through Rate (Actual)].[All]" allUniqueName="[TableMain].[Scan Through Rate (Actual)].[All]" dimensionUniqueName="[TableMain]" displayFolder="" count="0" memberValueDatatype="5" unbalanced="0"/>
    <cacheHierarchy uniqueName="[TableMain].[Scan Through Rate (Goal)]" caption="Scan Through Rate (Goal)" attribute="1" defaultMemberUniqueName="[TableMain].[Scan Through Rate (Goal)].[All]" allUniqueName="[TableMain].[Scan Through Rate (Goal)].[All]" dimensionUniqueName="[TableMain]" displayFolder="" count="0" memberValueDatatype="5" unbalanced="0"/>
    <cacheHierarchy uniqueName="[TableMain].[Conversions from QR Landing Pages (Actual)]" caption="Conversions from QR Landing Pages (Actual)" attribute="1" defaultMemberUniqueName="[TableMain].[Conversions from QR Landing Pages (Actual)].[All]" allUniqueName="[TableMain].[Conversions from QR Landing Pages (Actual)].[All]" dimensionUniqueName="[TableMain]" displayFolder="" count="0" memberValueDatatype="20" unbalanced="0"/>
    <cacheHierarchy uniqueName="[TableMain].[Period (Month)]" caption="Period (Month)" attribute="1" defaultMemberUniqueName="[TableMain].[Period (Month)].[All]" allUniqueName="[TableMain].[Period (Month)].[All]" dimensionUniqueName="[TableMain]" displayFolder="" count="2" memberValueDatatype="130" unbalanced="0">
      <fieldsUsage count="2">
        <fieldUsage x="-1"/>
        <fieldUsage x="3"/>
      </fieldsUsage>
    </cacheHierarchy>
    <cacheHierarchy uniqueName="[TablePeriod].[Period]" caption="Period" attribute="1" time="1" defaultMemberUniqueName="[TablePeriod].[Period].[All]" allUniqueName="[TablePeriod].[Period].[All]" dimensionUniqueName="[TablePeriod]" displayFolder="" count="0" memberValueDatatype="7" unbalanced="0"/>
    <cacheHierarchy uniqueName="[TablePeriod].[Period (Month)]" caption="Period (Month)" attribute="1" defaultMemberUniqueName="[TablePeriod].[Period (Month)].[All]" allUniqueName="[TablePeriod].[Period (Month)].[All]" dimensionUniqueName="[TablePeriod]" displayFolder="" count="0" memberValueDatatype="130" unbalanced="0"/>
    <cacheHierarchy uniqueName="[TablePeriod].[Period (Quarter)]" caption="Period (Quarter)" attribute="1" defaultMemberUniqueName="[TablePeriod].[Period (Quarter)].[All]" allUniqueName="[TablePeriod].[Period (Quarter)].[All]" dimensionUniqueName="[TablePeriod]" displayFolder="" count="2" memberValueDatatype="130" unbalanced="0">
      <fieldsUsage count="2">
        <fieldUsage x="-1"/>
        <fieldUsage x="4"/>
      </fieldsUsage>
    </cacheHierarchy>
    <cacheHierarchy uniqueName="[TableAdLocation].[Period (Month Index)]" caption="Period (Month Index)" attribute="1" defaultMemberUniqueName="[TableAdLocation].[Period (Month Index)].[All]" allUniqueName="[TableAdLocation].[Period (Month Index)].[All]" dimensionUniqueName="[TableAdLocation]" displayFolder="" count="0" memberValueDatatype="20" unbalanced="0" hidden="1"/>
    <cacheHierarchy uniqueName="[TableLandingPage].[Period (Month Index)]" caption="Period (Month Index)" attribute="1" defaultMemberUniqueName="[TableLandingPage].[Period (Month Index)].[All]" allUniqueName="[TableLandingPage].[Period (Month Index)].[All]" dimensionUniqueName="[TableLandingPage]" displayFolder="" count="0" memberValueDatatype="20" unbalanced="0" hidden="1"/>
    <cacheHierarchy uniqueName="[TableMain].[Period (Month Index)]" caption="Period (Month Index)" attribute="1" defaultMemberUniqueName="[TableMain].[Period (Month Index)].[All]" allUniqueName="[TableMain].[Period (Month Index)].[All]" dimensionUniqueName="[TableMain]" displayFolder="" count="0" memberValueDatatype="20" unbalanced="0" hidden="1"/>
    <cacheHierarchy uniqueName="[TablePeriod].[Period (Month Index)]" caption="Period (Month Index)" attribute="1" defaultMemberUniqueName="[TablePeriod].[Period (Month Index)].[All]" allUniqueName="[TablePeriod].[Period (Month Index)].[All]" dimensionUniqueName="[TablePeriod]" displayFolder="" count="0" memberValueDatatype="20" unbalanced="0" hidden="1"/>
    <cacheHierarchy uniqueName="[Measures].[__XL_Count TableMain]" caption="__XL_Count TableMain" measure="1" displayFolder="" measureGroup="TableMain" count="0" hidden="1"/>
    <cacheHierarchy uniqueName="[Measures].[__XL_Count TableAdLocation]" caption="__XL_Count TableAdLocation" measure="1" displayFolder="" measureGroup="TableAdLocation" count="0" hidden="1"/>
    <cacheHierarchy uniqueName="[Measures].[__XL_Count TablePeriod]" caption="__XL_Count TablePeriod" measure="1" displayFolder="" measureGroup="TablePeriod" count="0" hidden="1"/>
    <cacheHierarchy uniqueName="[Measures].[__XL_Count TableLandingPage]" caption="__XL_Count TableLandingPage" measure="1" displayFolder="" measureGroup="TableLandingPage" count="0" hidden="1"/>
    <cacheHierarchy uniqueName="[Measures].[__No measures defined]" caption="__No measures defined" measure="1" displayFolder="" count="0" hidden="1"/>
    <cacheHierarchy uniqueName="[Measures].[Sum of # of Scans (Actual)]" caption="Sum of # of Scans (Actual)" measure="1" displayFolder="" measureGroup="TableMain"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 of Scans (Goal)]" caption="Sum of # of Scans (Goal)" measure="1" displayFolder="" measureGroup="TableMain"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Conversions]" caption="Sum of Conversions" measure="1" displayFolder="" measureGroup="TableLandingPage" count="0" hidden="1">
      <extLst>
        <ext xmlns:x15="http://schemas.microsoft.com/office/spreadsheetml/2010/11/main" uri="{B97F6D7D-B522-45F9-BDA1-12C45D357490}">
          <x15:cacheHierarchy aggregatedColumn="5"/>
        </ext>
      </extLst>
    </cacheHierarchy>
    <cacheHierarchy uniqueName="[Measures].[Sum of # of Scans]" caption="Sum of # of Scans" measure="1" displayFolder="" measureGroup="TableAdLocation" count="0" hidden="1">
      <extLst>
        <ext xmlns:x15="http://schemas.microsoft.com/office/spreadsheetml/2010/11/main" uri="{B97F6D7D-B522-45F9-BDA1-12C45D357490}">
          <x15:cacheHierarchy aggregatedColumn="1"/>
        </ext>
      </extLst>
    </cacheHierarchy>
    <cacheHierarchy uniqueName="[Measures].[Sum of # of Impressions]" caption="Sum of # of Impressions" measure="1" displayFolder="" measureGroup="TableMain" count="0" hidden="1">
      <extLst>
        <ext xmlns:x15="http://schemas.microsoft.com/office/spreadsheetml/2010/11/main" uri="{B97F6D7D-B522-45F9-BDA1-12C45D357490}">
          <x15:cacheHierarchy aggregatedColumn="11"/>
        </ext>
      </extLst>
    </cacheHierarchy>
    <cacheHierarchy uniqueName="[Measures].[Sum of Scan Through Rate (Actual)]" caption="Sum of Scan Through Rate (Actual)" measure="1" displayFolder="" measureGroup="TableMain" count="0" hidden="1">
      <extLst>
        <ext xmlns:x15="http://schemas.microsoft.com/office/spreadsheetml/2010/11/main" uri="{B97F6D7D-B522-45F9-BDA1-12C45D357490}">
          <x15:cacheHierarchy aggregatedColumn="12"/>
        </ext>
      </extLst>
    </cacheHierarchy>
    <cacheHierarchy uniqueName="[Measures].[Sum of Scan Through Rate (Goal)]" caption="Sum of Scan Through Rate (Goal)" measure="1" displayFolder="" measureGroup="TableMain" count="0" hidden="1">
      <extLst>
        <ext xmlns:x15="http://schemas.microsoft.com/office/spreadsheetml/2010/11/main" uri="{B97F6D7D-B522-45F9-BDA1-12C45D357490}">
          <x15:cacheHierarchy aggregatedColumn="13"/>
        </ext>
      </extLst>
    </cacheHierarchy>
    <cacheHierarchy uniqueName="[Measures].[Sum of Conversions from QR Landing Pages (Actual)]" caption="Sum of Conversions from QR Landing Pages (Actual)" measure="1" displayFolder="" measureGroup="TableMain"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Scan Through Rate (Goal)]" caption="Average of Scan Through Rate (Goal)" measure="1" displayFolder="" measureGroup="TableMain" count="0" hidden="1">
      <extLst>
        <ext xmlns:x15="http://schemas.microsoft.com/office/spreadsheetml/2010/11/main" uri="{B97F6D7D-B522-45F9-BDA1-12C45D357490}">
          <x15:cacheHierarchy aggregatedColumn="13"/>
        </ext>
      </extLst>
    </cacheHierarchy>
    <cacheHierarchy uniqueName="[Measures].[Average of Scan Through Rate (Actual)]" caption="Average of Scan Through Rate (Actual)" measure="1" displayFolder="" measureGroup="TableMain" count="0" hidden="1">
      <extLst>
        <ext xmlns:x15="http://schemas.microsoft.com/office/spreadsheetml/2010/11/main" uri="{B97F6D7D-B522-45F9-BDA1-12C45D357490}">
          <x15:cacheHierarchy aggregatedColumn="12"/>
        </ext>
      </extLst>
    </cacheHierarchy>
    <cacheHierarchy uniqueName="[Measures].[Count of Ad Location]" caption="Count of Ad Location" measure="1" displayFolder="" measureGroup="TableAdLocation" count="0" hidden="1">
      <extLst>
        <ext xmlns:x15="http://schemas.microsoft.com/office/spreadsheetml/2010/11/main" uri="{B97F6D7D-B522-45F9-BDA1-12C45D357490}">
          <x15:cacheHierarchy aggregatedColumn="2"/>
        </ext>
      </extLst>
    </cacheHierarchy>
  </cacheHierarchies>
  <kpis count="0"/>
  <dimensions count="5">
    <dimension measure="1" name="Measures" uniqueName="[Measures]" caption="Measures"/>
    <dimension name="TableAdLocation" uniqueName="[TableAdLocation]" caption="TableAdLocation"/>
    <dimension name="TableLandingPage" uniqueName="[TableLandingPage]" caption="TableLandingPage"/>
    <dimension name="TableMain" uniqueName="[TableMain]" caption="TableMain"/>
    <dimension name="TablePeriod" uniqueName="[TablePeriod]" caption="TablePeriod"/>
  </dimensions>
  <measureGroups count="4">
    <measureGroup name="TableAdLocation" caption="TableAdLocation"/>
    <measureGroup name="TableLandingPage" caption="TableLandingPage"/>
    <measureGroup name="TableMain" caption="TableMain"/>
    <measureGroup name="TablePeriod" caption="TablePeriod"/>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el" refreshedDate="45130.507922916666" backgroundQuery="1" createdVersion="7" refreshedVersion="7" minRefreshableVersion="3" recordCount="0" supportSubquery="1" supportAdvancedDrill="1" xr:uid="{17FD6488-11C9-446A-8F66-684712F40FFE}">
  <cacheSource type="external" connectionId="1"/>
  <cacheFields count="4">
    <cacheField name="[TableAdLocation].[Period (Month)].[Period (Month)]" caption="Period (Month)" numFmtId="0" hierarchy="3" level="1">
      <sharedItems containsSemiMixedTypes="0" containsNonDate="0" containsString="0"/>
    </cacheField>
    <cacheField name="[Measures].[Sum of # of Scans]" caption="Sum of # of Scans" numFmtId="0" hierarchy="31" level="32767"/>
    <cacheField name="[TableAdLocation].[Ad Location].[Ad Location]" caption="Ad Location" numFmtId="0" hierarchy="2" level="1">
      <sharedItems count="6">
        <s v="Billboard"/>
        <s v="In Store Display"/>
        <s v="Magazine Ad"/>
        <s v="Newspaper Ad"/>
        <s v="Product Packaging"/>
        <s v="Tradeshow"/>
      </sharedItems>
    </cacheField>
    <cacheField name="[TablePeriod].[Period (Quarter)].[Period (Quarter)]" caption="Period (Quarter)" numFmtId="0" hierarchy="18" level="1">
      <sharedItems containsSemiMixedTypes="0" containsNonDate="0" containsString="0"/>
    </cacheField>
  </cacheFields>
  <cacheHierarchies count="39">
    <cacheHierarchy uniqueName="[TableAdLocation].[Period]" caption="Period" attribute="1" time="1" defaultMemberUniqueName="[TableAdLocation].[Period].[All]" allUniqueName="[TableAdLocation].[Period].[All]" dimensionUniqueName="[TableAdLocation]" displayFolder="" count="0" memberValueDatatype="7" unbalanced="0"/>
    <cacheHierarchy uniqueName="[TableAdLocation].[# of Scans]" caption="# of Scans" attribute="1" defaultMemberUniqueName="[TableAdLocation].[# of Scans].[All]" allUniqueName="[TableAdLocation].[# of Scans].[All]" dimensionUniqueName="[TableAdLocation]" displayFolder="" count="0" memberValueDatatype="20" unbalanced="0"/>
    <cacheHierarchy uniqueName="[TableAdLocation].[Ad Location]" caption="Ad Location" attribute="1" defaultMemberUniqueName="[TableAdLocation].[Ad Location].[All]" allUniqueName="[TableAdLocation].[Ad Location].[All]" dimensionUniqueName="[TableAdLocation]" displayFolder="" count="2" memberValueDatatype="130" unbalanced="0">
      <fieldsUsage count="2">
        <fieldUsage x="-1"/>
        <fieldUsage x="2"/>
      </fieldsUsage>
    </cacheHierarchy>
    <cacheHierarchy uniqueName="[TableAdLocation].[Period (Month)]" caption="Period (Month)" attribute="1" defaultMemberUniqueName="[TableAdLocation].[Period (Month)].[All]" allUniqueName="[TableAdLocation].[Period (Month)].[All]" dimensionUniqueName="[TableAdLocation]" displayFolder="" count="2" memberValueDatatype="130" unbalanced="0">
      <fieldsUsage count="2">
        <fieldUsage x="-1"/>
        <fieldUsage x="0"/>
      </fieldsUsage>
    </cacheHierarchy>
    <cacheHierarchy uniqueName="[TableLandingPage].[Period]" caption="Period" attribute="1" time="1" defaultMemberUniqueName="[TableLandingPage].[Period].[All]" allUniqueName="[TableLandingPage].[Period].[All]" dimensionUniqueName="[TableLandingPage]" displayFolder="" count="0" memberValueDatatype="7" unbalanced="0"/>
    <cacheHierarchy uniqueName="[TableLandingPage].[Conversions]" caption="Conversions" attribute="1" defaultMemberUniqueName="[TableLandingPage].[Conversions].[All]" allUniqueName="[TableLandingPage].[Conversions].[All]" dimensionUniqueName="[TableLandingPage]" displayFolder="" count="0" memberValueDatatype="20" unbalanced="0"/>
    <cacheHierarchy uniqueName="[TableLandingPage].[Landing Page]" caption="Landing Page" attribute="1" defaultMemberUniqueName="[TableLandingPage].[Landing Page].[All]" allUniqueName="[TableLandingPage].[Landing Page].[All]" dimensionUniqueName="[TableLandingPage]" displayFolder="" count="0" memberValueDatatype="130" unbalanced="0"/>
    <cacheHierarchy uniqueName="[TableLandingPage].[Period (Month)]" caption="Period (Month)" attribute="1" defaultMemberUniqueName="[TableLandingPage].[Period (Month)].[All]" allUniqueName="[TableLandingPage].[Period (Month)].[All]" dimensionUniqueName="[TableLandingPage]" displayFolder="" count="0" memberValueDatatype="130" unbalanced="0"/>
    <cacheHierarchy uniqueName="[TableMain].[Period]" caption="Period" attribute="1" time="1" defaultMemberUniqueName="[TableMain].[Period].[All]" allUniqueName="[TableMain].[Period].[All]" dimensionUniqueName="[TableMain]" displayFolder="" count="0" memberValueDatatype="7" unbalanced="0"/>
    <cacheHierarchy uniqueName="[TableMain].[# of Scans (Actual)]" caption="# of Scans (Actual)" attribute="1" defaultMemberUniqueName="[TableMain].[# of Scans (Actual)].[All]" allUniqueName="[TableMain].[# of Scans (Actual)].[All]" dimensionUniqueName="[TableMain]" displayFolder="" count="0" memberValueDatatype="20" unbalanced="0"/>
    <cacheHierarchy uniqueName="[TableMain].[# of Scans (Goal)]" caption="# of Scans (Goal)" attribute="1" defaultMemberUniqueName="[TableMain].[# of Scans (Goal)].[All]" allUniqueName="[TableMain].[# of Scans (Goal)].[All]" dimensionUniqueName="[TableMain]" displayFolder="" count="0" memberValueDatatype="20" unbalanced="0"/>
    <cacheHierarchy uniqueName="[TableMain].[# of Impressions]" caption="# of Impressions" attribute="1" defaultMemberUniqueName="[TableMain].[# of Impressions].[All]" allUniqueName="[TableMain].[# of Impressions].[All]" dimensionUniqueName="[TableMain]" displayFolder="" count="0" memberValueDatatype="20" unbalanced="0"/>
    <cacheHierarchy uniqueName="[TableMain].[Scan Through Rate (Actual)]" caption="Scan Through Rate (Actual)" attribute="1" defaultMemberUniqueName="[TableMain].[Scan Through Rate (Actual)].[All]" allUniqueName="[TableMain].[Scan Through Rate (Actual)].[All]" dimensionUniqueName="[TableMain]" displayFolder="" count="0" memberValueDatatype="5" unbalanced="0"/>
    <cacheHierarchy uniqueName="[TableMain].[Scan Through Rate (Goal)]" caption="Scan Through Rate (Goal)" attribute="1" defaultMemberUniqueName="[TableMain].[Scan Through Rate (Goal)].[All]" allUniqueName="[TableMain].[Scan Through Rate (Goal)].[All]" dimensionUniqueName="[TableMain]" displayFolder="" count="0" memberValueDatatype="5" unbalanced="0"/>
    <cacheHierarchy uniqueName="[TableMain].[Conversions from QR Landing Pages (Actual)]" caption="Conversions from QR Landing Pages (Actual)" attribute="1" defaultMemberUniqueName="[TableMain].[Conversions from QR Landing Pages (Actual)].[All]" allUniqueName="[TableMain].[Conversions from QR Landing Pages (Actual)].[All]" dimensionUniqueName="[TableMain]" displayFolder="" count="0" memberValueDatatype="20" unbalanced="0"/>
    <cacheHierarchy uniqueName="[TableMain].[Period (Month)]" caption="Period (Month)" attribute="1" defaultMemberUniqueName="[TableMain].[Period (Month)].[All]" allUniqueName="[TableMain].[Period (Month)].[All]" dimensionUniqueName="[TableMain]" displayFolder="" count="0" memberValueDatatype="130" unbalanced="0"/>
    <cacheHierarchy uniqueName="[TablePeriod].[Period]" caption="Period" attribute="1" time="1" defaultMemberUniqueName="[TablePeriod].[Period].[All]" allUniqueName="[TablePeriod].[Period].[All]" dimensionUniqueName="[TablePeriod]" displayFolder="" count="0" memberValueDatatype="7" unbalanced="0"/>
    <cacheHierarchy uniqueName="[TablePeriod].[Period (Month)]" caption="Period (Month)" attribute="1" defaultMemberUniqueName="[TablePeriod].[Period (Month)].[All]" allUniqueName="[TablePeriod].[Period (Month)].[All]" dimensionUniqueName="[TablePeriod]" displayFolder="" count="0" memberValueDatatype="130" unbalanced="0"/>
    <cacheHierarchy uniqueName="[TablePeriod].[Period (Quarter)]" caption="Period (Quarter)" attribute="1" defaultMemberUniqueName="[TablePeriod].[Period (Quarter)].[All]" allUniqueName="[TablePeriod].[Period (Quarter)].[All]" dimensionUniqueName="[TablePeriod]" displayFolder="" count="2" memberValueDatatype="130" unbalanced="0">
      <fieldsUsage count="2">
        <fieldUsage x="-1"/>
        <fieldUsage x="3"/>
      </fieldsUsage>
    </cacheHierarchy>
    <cacheHierarchy uniqueName="[TableAdLocation].[Period (Month Index)]" caption="Period (Month Index)" attribute="1" defaultMemberUniqueName="[TableAdLocation].[Period (Month Index)].[All]" allUniqueName="[TableAdLocation].[Period (Month Index)].[All]" dimensionUniqueName="[TableAdLocation]" displayFolder="" count="0" memberValueDatatype="20" unbalanced="0" hidden="1"/>
    <cacheHierarchy uniqueName="[TableLandingPage].[Period (Month Index)]" caption="Period (Month Index)" attribute="1" defaultMemberUniqueName="[TableLandingPage].[Period (Month Index)].[All]" allUniqueName="[TableLandingPage].[Period (Month Index)].[All]" dimensionUniqueName="[TableLandingPage]" displayFolder="" count="0" memberValueDatatype="20" unbalanced="0" hidden="1"/>
    <cacheHierarchy uniqueName="[TableMain].[Period (Month Index)]" caption="Period (Month Index)" attribute="1" defaultMemberUniqueName="[TableMain].[Period (Month Index)].[All]" allUniqueName="[TableMain].[Period (Month Index)].[All]" dimensionUniqueName="[TableMain]" displayFolder="" count="0" memberValueDatatype="20" unbalanced="0" hidden="1"/>
    <cacheHierarchy uniqueName="[TablePeriod].[Period (Month Index)]" caption="Period (Month Index)" attribute="1" defaultMemberUniqueName="[TablePeriod].[Period (Month Index)].[All]" allUniqueName="[TablePeriod].[Period (Month Index)].[All]" dimensionUniqueName="[TablePeriod]" displayFolder="" count="0" memberValueDatatype="20" unbalanced="0" hidden="1"/>
    <cacheHierarchy uniqueName="[Measures].[__XL_Count TableMain]" caption="__XL_Count TableMain" measure="1" displayFolder="" measureGroup="TableMain" count="0" hidden="1"/>
    <cacheHierarchy uniqueName="[Measures].[__XL_Count TableAdLocation]" caption="__XL_Count TableAdLocation" measure="1" displayFolder="" measureGroup="TableAdLocation" count="0" hidden="1"/>
    <cacheHierarchy uniqueName="[Measures].[__XL_Count TablePeriod]" caption="__XL_Count TablePeriod" measure="1" displayFolder="" measureGroup="TablePeriod" count="0" hidden="1"/>
    <cacheHierarchy uniqueName="[Measures].[__XL_Count TableLandingPage]" caption="__XL_Count TableLandingPage" measure="1" displayFolder="" measureGroup="TableLandingPage" count="0" hidden="1"/>
    <cacheHierarchy uniqueName="[Measures].[__No measures defined]" caption="__No measures defined" measure="1" displayFolder="" count="0" hidden="1"/>
    <cacheHierarchy uniqueName="[Measures].[Sum of # of Scans (Actual)]" caption="Sum of # of Scans (Actual)" measure="1" displayFolder="" measureGroup="TableMain" count="0" hidden="1">
      <extLst>
        <ext xmlns:x15="http://schemas.microsoft.com/office/spreadsheetml/2010/11/main" uri="{B97F6D7D-B522-45F9-BDA1-12C45D357490}">
          <x15:cacheHierarchy aggregatedColumn="9"/>
        </ext>
      </extLst>
    </cacheHierarchy>
    <cacheHierarchy uniqueName="[Measures].[Sum of # of Scans (Goal)]" caption="Sum of # of Scans (Goal)" measure="1" displayFolder="" measureGroup="TableMain" count="0" hidden="1">
      <extLst>
        <ext xmlns:x15="http://schemas.microsoft.com/office/spreadsheetml/2010/11/main" uri="{B97F6D7D-B522-45F9-BDA1-12C45D357490}">
          <x15:cacheHierarchy aggregatedColumn="10"/>
        </ext>
      </extLst>
    </cacheHierarchy>
    <cacheHierarchy uniqueName="[Measures].[Sum of Conversions]" caption="Sum of Conversions" measure="1" displayFolder="" measureGroup="TableLandingPage" count="0" hidden="1">
      <extLst>
        <ext xmlns:x15="http://schemas.microsoft.com/office/spreadsheetml/2010/11/main" uri="{B97F6D7D-B522-45F9-BDA1-12C45D357490}">
          <x15:cacheHierarchy aggregatedColumn="5"/>
        </ext>
      </extLst>
    </cacheHierarchy>
    <cacheHierarchy uniqueName="[Measures].[Sum of # of Scans]" caption="Sum of # of Scans" measure="1" displayFolder="" measureGroup="TableAdLocation"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 of Impressions]" caption="Sum of # of Impressions" measure="1" displayFolder="" measureGroup="TableMain" count="0" hidden="1">
      <extLst>
        <ext xmlns:x15="http://schemas.microsoft.com/office/spreadsheetml/2010/11/main" uri="{B97F6D7D-B522-45F9-BDA1-12C45D357490}">
          <x15:cacheHierarchy aggregatedColumn="11"/>
        </ext>
      </extLst>
    </cacheHierarchy>
    <cacheHierarchy uniqueName="[Measures].[Sum of Scan Through Rate (Actual)]" caption="Sum of Scan Through Rate (Actual)" measure="1" displayFolder="" measureGroup="TableMain" count="0" hidden="1">
      <extLst>
        <ext xmlns:x15="http://schemas.microsoft.com/office/spreadsheetml/2010/11/main" uri="{B97F6D7D-B522-45F9-BDA1-12C45D357490}">
          <x15:cacheHierarchy aggregatedColumn="12"/>
        </ext>
      </extLst>
    </cacheHierarchy>
    <cacheHierarchy uniqueName="[Measures].[Sum of Scan Through Rate (Goal)]" caption="Sum of Scan Through Rate (Goal)" measure="1" displayFolder="" measureGroup="TableMain" count="0" hidden="1">
      <extLst>
        <ext xmlns:x15="http://schemas.microsoft.com/office/spreadsheetml/2010/11/main" uri="{B97F6D7D-B522-45F9-BDA1-12C45D357490}">
          <x15:cacheHierarchy aggregatedColumn="13"/>
        </ext>
      </extLst>
    </cacheHierarchy>
    <cacheHierarchy uniqueName="[Measures].[Sum of Conversions from QR Landing Pages (Actual)]" caption="Sum of Conversions from QR Landing Pages (Actual)" measure="1" displayFolder="" measureGroup="TableMain" count="0" hidden="1">
      <extLst>
        <ext xmlns:x15="http://schemas.microsoft.com/office/spreadsheetml/2010/11/main" uri="{B97F6D7D-B522-45F9-BDA1-12C45D357490}">
          <x15:cacheHierarchy aggregatedColumn="14"/>
        </ext>
      </extLst>
    </cacheHierarchy>
    <cacheHierarchy uniqueName="[Measures].[Average of Scan Through Rate (Goal)]" caption="Average of Scan Through Rate (Goal)" measure="1" displayFolder="" measureGroup="TableMain" count="0" hidden="1">
      <extLst>
        <ext xmlns:x15="http://schemas.microsoft.com/office/spreadsheetml/2010/11/main" uri="{B97F6D7D-B522-45F9-BDA1-12C45D357490}">
          <x15:cacheHierarchy aggregatedColumn="13"/>
        </ext>
      </extLst>
    </cacheHierarchy>
    <cacheHierarchy uniqueName="[Measures].[Average of Scan Through Rate (Actual)]" caption="Average of Scan Through Rate (Actual)" measure="1" displayFolder="" measureGroup="TableMain" count="0" hidden="1">
      <extLst>
        <ext xmlns:x15="http://schemas.microsoft.com/office/spreadsheetml/2010/11/main" uri="{B97F6D7D-B522-45F9-BDA1-12C45D357490}">
          <x15:cacheHierarchy aggregatedColumn="12"/>
        </ext>
      </extLst>
    </cacheHierarchy>
    <cacheHierarchy uniqueName="[Measures].[Count of Ad Location]" caption="Count of Ad Location" measure="1" displayFolder="" measureGroup="TableAdLocation" count="0" hidden="1">
      <extLst>
        <ext xmlns:x15="http://schemas.microsoft.com/office/spreadsheetml/2010/11/main" uri="{B97F6D7D-B522-45F9-BDA1-12C45D357490}">
          <x15:cacheHierarchy aggregatedColumn="2"/>
        </ext>
      </extLst>
    </cacheHierarchy>
  </cacheHierarchies>
  <kpis count="0"/>
  <dimensions count="5">
    <dimension measure="1" name="Measures" uniqueName="[Measures]" caption="Measures"/>
    <dimension name="TableAdLocation" uniqueName="[TableAdLocation]" caption="TableAdLocation"/>
    <dimension name="TableLandingPage" uniqueName="[TableLandingPage]" caption="TableLandingPage"/>
    <dimension name="TableMain" uniqueName="[TableMain]" caption="TableMain"/>
    <dimension name="TablePeriod" uniqueName="[TablePeriod]" caption="TablePeriod"/>
  </dimensions>
  <measureGroups count="4">
    <measureGroup name="TableAdLocation" caption="TableAdLocation"/>
    <measureGroup name="TableLandingPage" caption="TableLandingPage"/>
    <measureGroup name="TableMain" caption="TableMain"/>
    <measureGroup name="TablePeriod" caption="TablePeriod"/>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el" refreshedDate="45130.507923611112" backgroundQuery="1" createdVersion="7" refreshedVersion="7" minRefreshableVersion="3" recordCount="0" supportSubquery="1" supportAdvancedDrill="1" xr:uid="{1A547122-580F-4A07-9607-1B02BB631666}">
  <cacheSource type="external" connectionId="1"/>
  <cacheFields count="4">
    <cacheField name="[TableAdLocation].[Period (Month)].[Period (Month)]" caption="Period (Month)" numFmtId="0" hierarchy="3" level="1">
      <sharedItems containsSemiMixedTypes="0" containsNonDate="0" containsString="0"/>
    </cacheField>
    <cacheField name="[Measures].[Sum of Conversions]" caption="Sum of Conversions" numFmtId="0" hierarchy="30" level="32767"/>
    <cacheField name="[TableLandingPage].[Landing Page].[Landing Page]" caption="Landing Page" numFmtId="0" hierarchy="6" level="1">
      <sharedItems count="3">
        <s v="Landing Page #1"/>
        <s v="Landing Page #2"/>
        <s v="Landing Page #3"/>
      </sharedItems>
    </cacheField>
    <cacheField name="[TablePeriod].[Period (Quarter)].[Period (Quarter)]" caption="Period (Quarter)" numFmtId="0" hierarchy="18" level="1">
      <sharedItems containsSemiMixedTypes="0" containsNonDate="0" containsString="0"/>
    </cacheField>
  </cacheFields>
  <cacheHierarchies count="39">
    <cacheHierarchy uniqueName="[TableAdLocation].[Period]" caption="Period" attribute="1" time="1" defaultMemberUniqueName="[TableAdLocation].[Period].[All]" allUniqueName="[TableAdLocation].[Period].[All]" dimensionUniqueName="[TableAdLocation]" displayFolder="" count="0" memberValueDatatype="7" unbalanced="0"/>
    <cacheHierarchy uniqueName="[TableAdLocation].[# of Scans]" caption="# of Scans" attribute="1" defaultMemberUniqueName="[TableAdLocation].[# of Scans].[All]" allUniqueName="[TableAdLocation].[# of Scans].[All]" dimensionUniqueName="[TableAdLocation]" displayFolder="" count="0" memberValueDatatype="20" unbalanced="0"/>
    <cacheHierarchy uniqueName="[TableAdLocation].[Ad Location]" caption="Ad Location" attribute="1" defaultMemberUniqueName="[TableAdLocation].[Ad Location].[All]" allUniqueName="[TableAdLocation].[Ad Location].[All]" dimensionUniqueName="[TableAdLocation]" displayFolder="" count="2" memberValueDatatype="130" unbalanced="0"/>
    <cacheHierarchy uniqueName="[TableAdLocation].[Period (Month)]" caption="Period (Month)" attribute="1" defaultMemberUniqueName="[TableAdLocation].[Period (Month)].[All]" allUniqueName="[TableAdLocation].[Period (Month)].[All]" dimensionUniqueName="[TableAdLocation]" displayFolder="" count="2" memberValueDatatype="130" unbalanced="0">
      <fieldsUsage count="2">
        <fieldUsage x="-1"/>
        <fieldUsage x="0"/>
      </fieldsUsage>
    </cacheHierarchy>
    <cacheHierarchy uniqueName="[TableLandingPage].[Period]" caption="Period" attribute="1" time="1" defaultMemberUniqueName="[TableLandingPage].[Period].[All]" allUniqueName="[TableLandingPage].[Period].[All]" dimensionUniqueName="[TableLandingPage]" displayFolder="" count="0" memberValueDatatype="7" unbalanced="0"/>
    <cacheHierarchy uniqueName="[TableLandingPage].[Conversions]" caption="Conversions" attribute="1" defaultMemberUniqueName="[TableLandingPage].[Conversions].[All]" allUniqueName="[TableLandingPage].[Conversions].[All]" dimensionUniqueName="[TableLandingPage]" displayFolder="" count="0" memberValueDatatype="20" unbalanced="0"/>
    <cacheHierarchy uniqueName="[TableLandingPage].[Landing Page]" caption="Landing Page" attribute="1" defaultMemberUniqueName="[TableLandingPage].[Landing Page].[All]" allUniqueName="[TableLandingPage].[Landing Page].[All]" dimensionUniqueName="[TableLandingPage]" displayFolder="" count="2" memberValueDatatype="130" unbalanced="0">
      <fieldsUsage count="2">
        <fieldUsage x="-1"/>
        <fieldUsage x="2"/>
      </fieldsUsage>
    </cacheHierarchy>
    <cacheHierarchy uniqueName="[TableLandingPage].[Period (Month)]" caption="Period (Month)" attribute="1" defaultMemberUniqueName="[TableLandingPage].[Period (Month)].[All]" allUniqueName="[TableLandingPage].[Period (Month)].[All]" dimensionUniqueName="[TableLandingPage]" displayFolder="" count="0" memberValueDatatype="130" unbalanced="0"/>
    <cacheHierarchy uniqueName="[TableMain].[Period]" caption="Period" attribute="1" time="1" defaultMemberUniqueName="[TableMain].[Period].[All]" allUniqueName="[TableMain].[Period].[All]" dimensionUniqueName="[TableMain]" displayFolder="" count="0" memberValueDatatype="7" unbalanced="0"/>
    <cacheHierarchy uniqueName="[TableMain].[# of Scans (Actual)]" caption="# of Scans (Actual)" attribute="1" defaultMemberUniqueName="[TableMain].[# of Scans (Actual)].[All]" allUniqueName="[TableMain].[# of Scans (Actual)].[All]" dimensionUniqueName="[TableMain]" displayFolder="" count="0" memberValueDatatype="20" unbalanced="0"/>
    <cacheHierarchy uniqueName="[TableMain].[# of Scans (Goal)]" caption="# of Scans (Goal)" attribute="1" defaultMemberUniqueName="[TableMain].[# of Scans (Goal)].[All]" allUniqueName="[TableMain].[# of Scans (Goal)].[All]" dimensionUniqueName="[TableMain]" displayFolder="" count="0" memberValueDatatype="20" unbalanced="0"/>
    <cacheHierarchy uniqueName="[TableMain].[# of Impressions]" caption="# of Impressions" attribute="1" defaultMemberUniqueName="[TableMain].[# of Impressions].[All]" allUniqueName="[TableMain].[# of Impressions].[All]" dimensionUniqueName="[TableMain]" displayFolder="" count="0" memberValueDatatype="20" unbalanced="0"/>
    <cacheHierarchy uniqueName="[TableMain].[Scan Through Rate (Actual)]" caption="Scan Through Rate (Actual)" attribute="1" defaultMemberUniqueName="[TableMain].[Scan Through Rate (Actual)].[All]" allUniqueName="[TableMain].[Scan Through Rate (Actual)].[All]" dimensionUniqueName="[TableMain]" displayFolder="" count="0" memberValueDatatype="5" unbalanced="0"/>
    <cacheHierarchy uniqueName="[TableMain].[Scan Through Rate (Goal)]" caption="Scan Through Rate (Goal)" attribute="1" defaultMemberUniqueName="[TableMain].[Scan Through Rate (Goal)].[All]" allUniqueName="[TableMain].[Scan Through Rate (Goal)].[All]" dimensionUniqueName="[TableMain]" displayFolder="" count="0" memberValueDatatype="5" unbalanced="0"/>
    <cacheHierarchy uniqueName="[TableMain].[Conversions from QR Landing Pages (Actual)]" caption="Conversions from QR Landing Pages (Actual)" attribute="1" defaultMemberUniqueName="[TableMain].[Conversions from QR Landing Pages (Actual)].[All]" allUniqueName="[TableMain].[Conversions from QR Landing Pages (Actual)].[All]" dimensionUniqueName="[TableMain]" displayFolder="" count="0" memberValueDatatype="20" unbalanced="0"/>
    <cacheHierarchy uniqueName="[TableMain].[Period (Month)]" caption="Period (Month)" attribute="1" defaultMemberUniqueName="[TableMain].[Period (Month)].[All]" allUniqueName="[TableMain].[Period (Month)].[All]" dimensionUniqueName="[TableMain]" displayFolder="" count="0" memberValueDatatype="130" unbalanced="0"/>
    <cacheHierarchy uniqueName="[TablePeriod].[Period]" caption="Period" attribute="1" time="1" defaultMemberUniqueName="[TablePeriod].[Period].[All]" allUniqueName="[TablePeriod].[Period].[All]" dimensionUniqueName="[TablePeriod]" displayFolder="" count="0" memberValueDatatype="7" unbalanced="0"/>
    <cacheHierarchy uniqueName="[TablePeriod].[Period (Month)]" caption="Period (Month)" attribute="1" defaultMemberUniqueName="[TablePeriod].[Period (Month)].[All]" allUniqueName="[TablePeriod].[Period (Month)].[All]" dimensionUniqueName="[TablePeriod]" displayFolder="" count="0" memberValueDatatype="130" unbalanced="0"/>
    <cacheHierarchy uniqueName="[TablePeriod].[Period (Quarter)]" caption="Period (Quarter)" attribute="1" defaultMemberUniqueName="[TablePeriod].[Period (Quarter)].[All]" allUniqueName="[TablePeriod].[Period (Quarter)].[All]" dimensionUniqueName="[TablePeriod]" displayFolder="" count="2" memberValueDatatype="130" unbalanced="0">
      <fieldsUsage count="2">
        <fieldUsage x="-1"/>
        <fieldUsage x="3"/>
      </fieldsUsage>
    </cacheHierarchy>
    <cacheHierarchy uniqueName="[TableAdLocation].[Period (Month Index)]" caption="Period (Month Index)" attribute="1" defaultMemberUniqueName="[TableAdLocation].[Period (Month Index)].[All]" allUniqueName="[TableAdLocation].[Period (Month Index)].[All]" dimensionUniqueName="[TableAdLocation]" displayFolder="" count="0" memberValueDatatype="20" unbalanced="0" hidden="1"/>
    <cacheHierarchy uniqueName="[TableLandingPage].[Period (Month Index)]" caption="Period (Month Index)" attribute="1" defaultMemberUniqueName="[TableLandingPage].[Period (Month Index)].[All]" allUniqueName="[TableLandingPage].[Period (Month Index)].[All]" dimensionUniqueName="[TableLandingPage]" displayFolder="" count="0" memberValueDatatype="20" unbalanced="0" hidden="1"/>
    <cacheHierarchy uniqueName="[TableMain].[Period (Month Index)]" caption="Period (Month Index)" attribute="1" defaultMemberUniqueName="[TableMain].[Period (Month Index)].[All]" allUniqueName="[TableMain].[Period (Month Index)].[All]" dimensionUniqueName="[TableMain]" displayFolder="" count="0" memberValueDatatype="20" unbalanced="0" hidden="1"/>
    <cacheHierarchy uniqueName="[TablePeriod].[Period (Month Index)]" caption="Period (Month Index)" attribute="1" defaultMemberUniqueName="[TablePeriod].[Period (Month Index)].[All]" allUniqueName="[TablePeriod].[Period (Month Index)].[All]" dimensionUniqueName="[TablePeriod]" displayFolder="" count="0" memberValueDatatype="20" unbalanced="0" hidden="1"/>
    <cacheHierarchy uniqueName="[Measures].[__XL_Count TableMain]" caption="__XL_Count TableMain" measure="1" displayFolder="" measureGroup="TableMain" count="0" hidden="1"/>
    <cacheHierarchy uniqueName="[Measures].[__XL_Count TableAdLocation]" caption="__XL_Count TableAdLocation" measure="1" displayFolder="" measureGroup="TableAdLocation" count="0" hidden="1"/>
    <cacheHierarchy uniqueName="[Measures].[__XL_Count TablePeriod]" caption="__XL_Count TablePeriod" measure="1" displayFolder="" measureGroup="TablePeriod" count="0" hidden="1"/>
    <cacheHierarchy uniqueName="[Measures].[__XL_Count TableLandingPage]" caption="__XL_Count TableLandingPage" measure="1" displayFolder="" measureGroup="TableLandingPage" count="0" hidden="1"/>
    <cacheHierarchy uniqueName="[Measures].[__No measures defined]" caption="__No measures defined" measure="1" displayFolder="" count="0" hidden="1"/>
    <cacheHierarchy uniqueName="[Measures].[Sum of # of Scans (Actual)]" caption="Sum of # of Scans (Actual)" measure="1" displayFolder="" measureGroup="TableMain" count="0" hidden="1">
      <extLst>
        <ext xmlns:x15="http://schemas.microsoft.com/office/spreadsheetml/2010/11/main" uri="{B97F6D7D-B522-45F9-BDA1-12C45D357490}">
          <x15:cacheHierarchy aggregatedColumn="9"/>
        </ext>
      </extLst>
    </cacheHierarchy>
    <cacheHierarchy uniqueName="[Measures].[Sum of # of Scans (Goal)]" caption="Sum of # of Scans (Goal)" measure="1" displayFolder="" measureGroup="TableMain" count="0" hidden="1">
      <extLst>
        <ext xmlns:x15="http://schemas.microsoft.com/office/spreadsheetml/2010/11/main" uri="{B97F6D7D-B522-45F9-BDA1-12C45D357490}">
          <x15:cacheHierarchy aggregatedColumn="10"/>
        </ext>
      </extLst>
    </cacheHierarchy>
    <cacheHierarchy uniqueName="[Measures].[Sum of Conversions]" caption="Sum of Conversions" measure="1" displayFolder="" measureGroup="TableLandingPage"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 of Scans]" caption="Sum of # of Scans" measure="1" displayFolder="" measureGroup="TableAdLocation" count="0" hidden="1">
      <extLst>
        <ext xmlns:x15="http://schemas.microsoft.com/office/spreadsheetml/2010/11/main" uri="{B97F6D7D-B522-45F9-BDA1-12C45D357490}">
          <x15:cacheHierarchy aggregatedColumn="1"/>
        </ext>
      </extLst>
    </cacheHierarchy>
    <cacheHierarchy uniqueName="[Measures].[Sum of # of Impressions]" caption="Sum of # of Impressions" measure="1" displayFolder="" measureGroup="TableMain" count="0" hidden="1">
      <extLst>
        <ext xmlns:x15="http://schemas.microsoft.com/office/spreadsheetml/2010/11/main" uri="{B97F6D7D-B522-45F9-BDA1-12C45D357490}">
          <x15:cacheHierarchy aggregatedColumn="11"/>
        </ext>
      </extLst>
    </cacheHierarchy>
    <cacheHierarchy uniqueName="[Measures].[Sum of Scan Through Rate (Actual)]" caption="Sum of Scan Through Rate (Actual)" measure="1" displayFolder="" measureGroup="TableMain" count="0" hidden="1">
      <extLst>
        <ext xmlns:x15="http://schemas.microsoft.com/office/spreadsheetml/2010/11/main" uri="{B97F6D7D-B522-45F9-BDA1-12C45D357490}">
          <x15:cacheHierarchy aggregatedColumn="12"/>
        </ext>
      </extLst>
    </cacheHierarchy>
    <cacheHierarchy uniqueName="[Measures].[Sum of Scan Through Rate (Goal)]" caption="Sum of Scan Through Rate (Goal)" measure="1" displayFolder="" measureGroup="TableMain" count="0" hidden="1">
      <extLst>
        <ext xmlns:x15="http://schemas.microsoft.com/office/spreadsheetml/2010/11/main" uri="{B97F6D7D-B522-45F9-BDA1-12C45D357490}">
          <x15:cacheHierarchy aggregatedColumn="13"/>
        </ext>
      </extLst>
    </cacheHierarchy>
    <cacheHierarchy uniqueName="[Measures].[Sum of Conversions from QR Landing Pages (Actual)]" caption="Sum of Conversions from QR Landing Pages (Actual)" measure="1" displayFolder="" measureGroup="TableMain" count="0" hidden="1">
      <extLst>
        <ext xmlns:x15="http://schemas.microsoft.com/office/spreadsheetml/2010/11/main" uri="{B97F6D7D-B522-45F9-BDA1-12C45D357490}">
          <x15:cacheHierarchy aggregatedColumn="14"/>
        </ext>
      </extLst>
    </cacheHierarchy>
    <cacheHierarchy uniqueName="[Measures].[Average of Scan Through Rate (Goal)]" caption="Average of Scan Through Rate (Goal)" measure="1" displayFolder="" measureGroup="TableMain" count="0" hidden="1">
      <extLst>
        <ext xmlns:x15="http://schemas.microsoft.com/office/spreadsheetml/2010/11/main" uri="{B97F6D7D-B522-45F9-BDA1-12C45D357490}">
          <x15:cacheHierarchy aggregatedColumn="13"/>
        </ext>
      </extLst>
    </cacheHierarchy>
    <cacheHierarchy uniqueName="[Measures].[Average of Scan Through Rate (Actual)]" caption="Average of Scan Through Rate (Actual)" measure="1" displayFolder="" measureGroup="TableMain" count="0" hidden="1">
      <extLst>
        <ext xmlns:x15="http://schemas.microsoft.com/office/spreadsheetml/2010/11/main" uri="{B97F6D7D-B522-45F9-BDA1-12C45D357490}">
          <x15:cacheHierarchy aggregatedColumn="12"/>
        </ext>
      </extLst>
    </cacheHierarchy>
    <cacheHierarchy uniqueName="[Measures].[Count of Ad Location]" caption="Count of Ad Location" measure="1" displayFolder="" measureGroup="TableAdLocation" count="0" hidden="1">
      <extLst>
        <ext xmlns:x15="http://schemas.microsoft.com/office/spreadsheetml/2010/11/main" uri="{B97F6D7D-B522-45F9-BDA1-12C45D357490}">
          <x15:cacheHierarchy aggregatedColumn="2"/>
        </ext>
      </extLst>
    </cacheHierarchy>
  </cacheHierarchies>
  <kpis count="0"/>
  <dimensions count="5">
    <dimension measure="1" name="Measures" uniqueName="[Measures]" caption="Measures"/>
    <dimension name="TableAdLocation" uniqueName="[TableAdLocation]" caption="TableAdLocation"/>
    <dimension name="TableLandingPage" uniqueName="[TableLandingPage]" caption="TableLandingPage"/>
    <dimension name="TableMain" uniqueName="[TableMain]" caption="TableMain"/>
    <dimension name="TablePeriod" uniqueName="[TablePeriod]" caption="TablePeriod"/>
  </dimensions>
  <measureGroups count="4">
    <measureGroup name="TableAdLocation" caption="TableAdLocation"/>
    <measureGroup name="TableLandingPage" caption="TableLandingPage"/>
    <measureGroup name="TableMain" caption="TableMain"/>
    <measureGroup name="TablePeriod" caption="TablePeriod"/>
  </measureGroups>
  <maps count="7">
    <map measureGroup="0" dimension="1"/>
    <map measureGroup="0" dimension="4"/>
    <map measureGroup="1" dimension="2"/>
    <map measureGroup="1" dimension="4"/>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el" refreshedDate="45128.92280335648" backgroundQuery="1" createdVersion="3" refreshedVersion="7" minRefreshableVersion="3" recordCount="0" supportSubquery="1" supportAdvancedDrill="1" xr:uid="{BF6178A9-C311-4347-AB10-29483BE4B73C}">
  <cacheSource type="external" connectionId="1">
    <extLst>
      <ext xmlns:x14="http://schemas.microsoft.com/office/spreadsheetml/2009/9/main" uri="{F057638F-6D5F-4e77-A914-E7F072B9BCA8}">
        <x14:sourceConnection name="ThisWorkbookDataModel"/>
      </ext>
    </extLst>
  </cacheSource>
  <cacheFields count="0"/>
  <cacheHierarchies count="38">
    <cacheHierarchy uniqueName="[TableAdLocation].[Period]" caption="Period" attribute="1" time="1" defaultMemberUniqueName="[TableAdLocation].[Period].[All]" allUniqueName="[TableAdLocation].[Period].[All]" dimensionUniqueName="[TableAdLocation]" displayFolder="" count="0" memberValueDatatype="7" unbalanced="0"/>
    <cacheHierarchy uniqueName="[TableAdLocation].[# of Scans]" caption="# of Scans" attribute="1" defaultMemberUniqueName="[TableAdLocation].[# of Scans].[All]" allUniqueName="[TableAdLocation].[# of Scans].[All]" dimensionUniqueName="[TableAdLocation]" displayFolder="" count="0" memberValueDatatype="20" unbalanced="0"/>
    <cacheHierarchy uniqueName="[TableAdLocation].[Ad Location]" caption="Ad Location" attribute="1" defaultMemberUniqueName="[TableAdLocation].[Ad Location].[All]" allUniqueName="[TableAdLocation].[Ad Location].[All]" dimensionUniqueName="[TableAdLocation]" displayFolder="" count="0" memberValueDatatype="130" unbalanced="0"/>
    <cacheHierarchy uniqueName="[TableAdLocation].[Period (Month)]" caption="Period (Month)" attribute="1" defaultMemberUniqueName="[TableAdLocation].[Period (Month)].[All]" allUniqueName="[TableAdLocation].[Period (Month)].[All]" dimensionUniqueName="[TableAdLocation]" displayFolder="" count="0" memberValueDatatype="130" unbalanced="0"/>
    <cacheHierarchy uniqueName="[TableLandingPage].[Period]" caption="Period" attribute="1" time="1" defaultMemberUniqueName="[TableLandingPage].[Period].[All]" allUniqueName="[TableLandingPage].[Period].[All]" dimensionUniqueName="[TableLandingPage]" displayFolder="" count="0" memberValueDatatype="7" unbalanced="0"/>
    <cacheHierarchy uniqueName="[TableLandingPage].[Conversions]" caption="Conversions" attribute="1" defaultMemberUniqueName="[TableLandingPage].[Conversions].[All]" allUniqueName="[TableLandingPage].[Conversions].[All]" dimensionUniqueName="[TableLandingPage]" displayFolder="" count="0" memberValueDatatype="20" unbalanced="0"/>
    <cacheHierarchy uniqueName="[TableLandingPage].[Landing Page]" caption="Landing Page" attribute="1" defaultMemberUniqueName="[TableLandingPage].[Landing Page].[All]" allUniqueName="[TableLandingPage].[Landing Page].[All]" dimensionUniqueName="[TableLandingPage]" displayFolder="" count="0" memberValueDatatype="130" unbalanced="0"/>
    <cacheHierarchy uniqueName="[TableLandingPage].[Period (Month)]" caption="Period (Month)" attribute="1" defaultMemberUniqueName="[TableLandingPage].[Period (Month)].[All]" allUniqueName="[TableLandingPage].[Period (Month)].[All]" dimensionUniqueName="[TableLandingPage]" displayFolder="" count="0" memberValueDatatype="130" unbalanced="0"/>
    <cacheHierarchy uniqueName="[TableMain].[Period]" caption="Period" attribute="1" time="1" defaultMemberUniqueName="[TableMain].[Period].[All]" allUniqueName="[TableMain].[Period].[All]" dimensionUniqueName="[TableMain]" displayFolder="" count="0" memberValueDatatype="7" unbalanced="0"/>
    <cacheHierarchy uniqueName="[TableMain].[# of Scans (Actual)]" caption="# of Scans (Actual)" attribute="1" defaultMemberUniqueName="[TableMain].[# of Scans (Actual)].[All]" allUniqueName="[TableMain].[# of Scans (Actual)].[All]" dimensionUniqueName="[TableMain]" displayFolder="" count="0" memberValueDatatype="20" unbalanced="0"/>
    <cacheHierarchy uniqueName="[TableMain].[# of Scans (Goal)]" caption="# of Scans (Goal)" attribute="1" defaultMemberUniqueName="[TableMain].[# of Scans (Goal)].[All]" allUniqueName="[TableMain].[# of Scans (Goal)].[All]" dimensionUniqueName="[TableMain]" displayFolder="" count="0" memberValueDatatype="20" unbalanced="0"/>
    <cacheHierarchy uniqueName="[TableMain].[# of Impressions]" caption="# of Impressions" attribute="1" defaultMemberUniqueName="[TableMain].[# of Impressions].[All]" allUniqueName="[TableMain].[# of Impressions].[All]" dimensionUniqueName="[TableMain]" displayFolder="" count="0" memberValueDatatype="20" unbalanced="0"/>
    <cacheHierarchy uniqueName="[TableMain].[Scan Through Rate (Actual)]" caption="Scan Through Rate (Actual)" attribute="1" defaultMemberUniqueName="[TableMain].[Scan Through Rate (Actual)].[All]" allUniqueName="[TableMain].[Scan Through Rate (Actual)].[All]" dimensionUniqueName="[TableMain]" displayFolder="" count="0" memberValueDatatype="5" unbalanced="0"/>
    <cacheHierarchy uniqueName="[TableMain].[Scan Through Rate (Goal)]" caption="Scan Through Rate (Goal)" attribute="1" defaultMemberUniqueName="[TableMain].[Scan Through Rate (Goal)].[All]" allUniqueName="[TableMain].[Scan Through Rate (Goal)].[All]" dimensionUniqueName="[TableMain]" displayFolder="" count="0" memberValueDatatype="5" unbalanced="0"/>
    <cacheHierarchy uniqueName="[TableMain].[Conversions from QR Landing Pages (Actual)]" caption="Conversions from QR Landing Pages (Actual)" attribute="1" defaultMemberUniqueName="[TableMain].[Conversions from QR Landing Pages (Actual)].[All]" allUniqueName="[TableMain].[Conversions from QR Landing Pages (Actual)].[All]" dimensionUniqueName="[TableMain]" displayFolder="" count="0" memberValueDatatype="20" unbalanced="0"/>
    <cacheHierarchy uniqueName="[TableMain].[Period (Month)]" caption="Period (Month)" attribute="1" defaultMemberUniqueName="[TableMain].[Period (Month)].[All]" allUniqueName="[TableMain].[Period (Month)].[All]" dimensionUniqueName="[TableMain]" displayFolder="" count="0" memberValueDatatype="130" unbalanced="0"/>
    <cacheHierarchy uniqueName="[TablePeriod].[Period]" caption="Period" attribute="1" time="1" defaultMemberUniqueName="[TablePeriod].[Period].[All]" allUniqueName="[TablePeriod].[Period].[All]" dimensionUniqueName="[TablePeriod]" displayFolder="" count="0" memberValueDatatype="7" unbalanced="0"/>
    <cacheHierarchy uniqueName="[TablePeriod].[Period (Month)]" caption="Period (Month)" attribute="1" defaultMemberUniqueName="[TablePeriod].[Period (Month)].[All]" allUniqueName="[TablePeriod].[Period (Month)].[All]" dimensionUniqueName="[TablePeriod]" displayFolder="" count="0" memberValueDatatype="130" unbalanced="0"/>
    <cacheHierarchy uniqueName="[TablePeriod].[Period (Quarter)]" caption="Period (Quarter)" attribute="1" defaultMemberUniqueName="[TablePeriod].[Period (Quarter)].[All]" allUniqueName="[TablePeriod].[Period (Quarter)].[All]" dimensionUniqueName="[TablePeriod]" displayFolder="" count="2" memberValueDatatype="130" unbalanced="0"/>
    <cacheHierarchy uniqueName="[TableAdLocation].[Period (Month Index)]" caption="Period (Month Index)" attribute="1" defaultMemberUniqueName="[TableAdLocation].[Period (Month Index)].[All]" allUniqueName="[TableAdLocation].[Period (Month Index)].[All]" dimensionUniqueName="[TableAdLocation]" displayFolder="" count="0" memberValueDatatype="20" unbalanced="0" hidden="1"/>
    <cacheHierarchy uniqueName="[TableLandingPage].[Period (Month Index)]" caption="Period (Month Index)" attribute="1" defaultMemberUniqueName="[TableLandingPage].[Period (Month Index)].[All]" allUniqueName="[TableLandingPage].[Period (Month Index)].[All]" dimensionUniqueName="[TableLandingPage]" displayFolder="" count="0" memberValueDatatype="20" unbalanced="0" hidden="1"/>
    <cacheHierarchy uniqueName="[TableMain].[Period (Month Index)]" caption="Period (Month Index)" attribute="1" defaultMemberUniqueName="[TableMain].[Period (Month Index)].[All]" allUniqueName="[TableMain].[Period (Month Index)].[All]" dimensionUniqueName="[TableMain]" displayFolder="" count="0" memberValueDatatype="20" unbalanced="0" hidden="1"/>
    <cacheHierarchy uniqueName="[TablePeriod].[Period (Month Index)]" caption="Period (Month Index)" attribute="1" defaultMemberUniqueName="[TablePeriod].[Period (Month Index)].[All]" allUniqueName="[TablePeriod].[Period (Month Index)].[All]" dimensionUniqueName="[TablePeriod]" displayFolder="" count="0" memberValueDatatype="20" unbalanced="0" hidden="1"/>
    <cacheHierarchy uniqueName="[Measures].[__XL_Count TableMain]" caption="__XL_Count TableMain" measure="1" displayFolder="" measureGroup="TableMain" count="0" hidden="1"/>
    <cacheHierarchy uniqueName="[Measures].[__XL_Count TableAdLocation]" caption="__XL_Count TableAdLocation" measure="1" displayFolder="" measureGroup="TableAdLocation" count="0" hidden="1"/>
    <cacheHierarchy uniqueName="[Measures].[__XL_Count TablePeriod]" caption="__XL_Count TablePeriod" measure="1" displayFolder="" measureGroup="TablePeriod" count="0" hidden="1"/>
    <cacheHierarchy uniqueName="[Measures].[__XL_Count TableLandingPage]" caption="__XL_Count TableLandingPage" measure="1" displayFolder="" measureGroup="TableLandingPage" count="0" hidden="1"/>
    <cacheHierarchy uniqueName="[Measures].[__No measures defined]" caption="__No measures defined" measure="1" displayFolder="" count="0" hidden="1"/>
    <cacheHierarchy uniqueName="[Measures].[Sum of # of Scans (Actual)]" caption="Sum of # of Scans (Actual)" measure="1" displayFolder="" measureGroup="TableMain" count="0" hidden="1">
      <extLst>
        <ext xmlns:x15="http://schemas.microsoft.com/office/spreadsheetml/2010/11/main" uri="{B97F6D7D-B522-45F9-BDA1-12C45D357490}">
          <x15:cacheHierarchy aggregatedColumn="9"/>
        </ext>
      </extLst>
    </cacheHierarchy>
    <cacheHierarchy uniqueName="[Measures].[Sum of # of Scans (Goal)]" caption="Sum of # of Scans (Goal)" measure="1" displayFolder="" measureGroup="TableMain" count="0" hidden="1">
      <extLst>
        <ext xmlns:x15="http://schemas.microsoft.com/office/spreadsheetml/2010/11/main" uri="{B97F6D7D-B522-45F9-BDA1-12C45D357490}">
          <x15:cacheHierarchy aggregatedColumn="10"/>
        </ext>
      </extLst>
    </cacheHierarchy>
    <cacheHierarchy uniqueName="[Measures].[Sum of Conversions]" caption="Sum of Conversions" measure="1" displayFolder="" measureGroup="TableLandingPage" count="0" hidden="1">
      <extLst>
        <ext xmlns:x15="http://schemas.microsoft.com/office/spreadsheetml/2010/11/main" uri="{B97F6D7D-B522-45F9-BDA1-12C45D357490}">
          <x15:cacheHierarchy aggregatedColumn="5"/>
        </ext>
      </extLst>
    </cacheHierarchy>
    <cacheHierarchy uniqueName="[Measures].[Sum of # of Scans]" caption="Sum of # of Scans" measure="1" displayFolder="" measureGroup="TableAdLocation" count="0" hidden="1">
      <extLst>
        <ext xmlns:x15="http://schemas.microsoft.com/office/spreadsheetml/2010/11/main" uri="{B97F6D7D-B522-45F9-BDA1-12C45D357490}">
          <x15:cacheHierarchy aggregatedColumn="1"/>
        </ext>
      </extLst>
    </cacheHierarchy>
    <cacheHierarchy uniqueName="[Measures].[Sum of # of Impressions]" caption="Sum of # of Impressions" measure="1" displayFolder="" measureGroup="TableMain" count="0" hidden="1">
      <extLst>
        <ext xmlns:x15="http://schemas.microsoft.com/office/spreadsheetml/2010/11/main" uri="{B97F6D7D-B522-45F9-BDA1-12C45D357490}">
          <x15:cacheHierarchy aggregatedColumn="11"/>
        </ext>
      </extLst>
    </cacheHierarchy>
    <cacheHierarchy uniqueName="[Measures].[Sum of Scan Through Rate (Actual)]" caption="Sum of Scan Through Rate (Actual)" measure="1" displayFolder="" measureGroup="TableMain" count="0" hidden="1">
      <extLst>
        <ext xmlns:x15="http://schemas.microsoft.com/office/spreadsheetml/2010/11/main" uri="{B97F6D7D-B522-45F9-BDA1-12C45D357490}">
          <x15:cacheHierarchy aggregatedColumn="12"/>
        </ext>
      </extLst>
    </cacheHierarchy>
    <cacheHierarchy uniqueName="[Measures].[Sum of Scan Through Rate (Goal)]" caption="Sum of Scan Through Rate (Goal)" measure="1" displayFolder="" measureGroup="TableMain" count="0" hidden="1">
      <extLst>
        <ext xmlns:x15="http://schemas.microsoft.com/office/spreadsheetml/2010/11/main" uri="{B97F6D7D-B522-45F9-BDA1-12C45D357490}">
          <x15:cacheHierarchy aggregatedColumn="13"/>
        </ext>
      </extLst>
    </cacheHierarchy>
    <cacheHierarchy uniqueName="[Measures].[Sum of Conversions from QR Landing Pages (Actual)]" caption="Sum of Conversions from QR Landing Pages (Actual)" measure="1" displayFolder="" measureGroup="TableMain" count="0" hidden="1">
      <extLst>
        <ext xmlns:x15="http://schemas.microsoft.com/office/spreadsheetml/2010/11/main" uri="{B97F6D7D-B522-45F9-BDA1-12C45D357490}">
          <x15:cacheHierarchy aggregatedColumn="14"/>
        </ext>
      </extLst>
    </cacheHierarchy>
    <cacheHierarchy uniqueName="[Measures].[Average of Scan Through Rate (Goal)]" caption="Average of Scan Through Rate (Goal)" measure="1" displayFolder="" measureGroup="TableMain" count="0" hidden="1">
      <extLst>
        <ext xmlns:x15="http://schemas.microsoft.com/office/spreadsheetml/2010/11/main" uri="{B97F6D7D-B522-45F9-BDA1-12C45D357490}">
          <x15:cacheHierarchy aggregatedColumn="13"/>
        </ext>
      </extLst>
    </cacheHierarchy>
    <cacheHierarchy uniqueName="[Measures].[Average of Scan Through Rate (Actual)]" caption="Average of Scan Through Rate (Actual)" measure="1" displayFolder="" measureGroup="TableMain"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2616483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096D4A-AED5-4368-9477-895ECB59A335}" name="PivotTable-Conversions" cacheId="890" applyNumberFormats="0" applyBorderFormats="0" applyFontFormats="0" applyPatternFormats="0" applyAlignmentFormats="0" applyWidthHeightFormats="1" dataCaption="Values" tag="53256233-1c75-4af9-a04d-ea16a895e94c" updatedVersion="7" minRefreshableVersion="3" useAutoFormatting="1" subtotalHiddenItems="1" itemPrintTitles="1" createdVersion="7" indent="0" outline="1" outlineData="1" multipleFieldFilters="0" chartFormat="5">
  <location ref="A100:E102" firstHeaderRow="1" firstDataRow="2" firstDataCol="1"/>
  <pivotFields count="4">
    <pivotField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s>
  <rowItems count="1">
    <i/>
  </rowItems>
  <colFields count="1">
    <field x="2"/>
  </colFields>
  <colItems count="4">
    <i>
      <x/>
    </i>
    <i>
      <x v="1"/>
    </i>
    <i>
      <x v="2"/>
    </i>
    <i t="grand">
      <x/>
    </i>
  </colItems>
  <dataFields count="1">
    <dataField name="Sum of Conversions" fld="1" baseField="0" baseItem="0"/>
  </dataFields>
  <pivotHierarchies count="39">
    <pivotHierarchy dragToData="1"/>
    <pivotHierarchy dragToData="1"/>
    <pivotHierarchy dragToData="1"/>
    <pivotHierarchy multipleItemSelectionAllowed="1" dragToData="1">
      <members count="1" level="1">
        <member name="[TableAdLocation].[Period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Main]"/>
        <x15:activeTabTopLevelEntity name="[TableLandingPage]"/>
        <x15:activeTabTopLevelEntity name="[TablePeriod]"/>
        <x15:activeTabTopLevelEntity name="[TableAd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7F7015-A975-49AC-AA5E-5DC583284126}" name="PivotTable-Scans" cacheId="887" applyNumberFormats="0" applyBorderFormats="0" applyFontFormats="0" applyPatternFormats="0" applyAlignmentFormats="0" applyWidthHeightFormats="1" dataCaption="Values" tag="53256233-1c75-4af9-a04d-ea16a895e94c" updatedVersion="7" minRefreshableVersion="3" useAutoFormatting="1" subtotalHiddenItems="1" itemPrintTitles="1" createdVersion="7" indent="0" outline="1" outlineData="1" multipleFieldFilters="0" chartFormat="5">
  <location ref="A92:H94" firstHeaderRow="1" firstDataRow="2" firstDataCol="1"/>
  <pivotFields count="4">
    <pivotField allDrilled="1" subtotalTop="0" showAll="0" dataSourceSort="1" defaultSubtotal="0" defaultAttributeDrillState="1"/>
    <pivotField dataField="1" subtotalTop="0" showAll="0" defaultSubtotal="0"/>
    <pivotField axis="axisCol"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Items count="1">
    <i/>
  </rowItems>
  <colFields count="1">
    <field x="2"/>
  </colFields>
  <colItems count="7">
    <i>
      <x/>
    </i>
    <i>
      <x v="1"/>
    </i>
    <i>
      <x v="2"/>
    </i>
    <i>
      <x v="3"/>
    </i>
    <i>
      <x v="4"/>
    </i>
    <i>
      <x v="5"/>
    </i>
    <i t="grand">
      <x/>
    </i>
  </colItems>
  <dataFields count="1">
    <dataField name="Sum of # of Scans" fld="1" baseField="0" baseItem="0"/>
  </dataFields>
  <pivotHierarchies count="39">
    <pivotHierarchy dragToData="1"/>
    <pivotHierarchy dragToData="1"/>
    <pivotHierarchy dragToData="1"/>
    <pivotHierarchy multipleItemSelectionAllowed="1" dragToData="1">
      <members count="1" level="1">
        <member name="[TableAdLocation].[Period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Main]"/>
        <x15:activeTabTopLevelEntity name="[TableLandingPage]"/>
        <x15:activeTabTopLevelEntity name="[TablePeriod]"/>
        <x15:activeTabTopLevelEntity name="[TableAdLoc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49BD2C-0F6C-42CD-82E0-A9A0109AE6CF}" name="PivotTable2" cacheId="881" applyNumberFormats="0" applyBorderFormats="0" applyFontFormats="0" applyPatternFormats="0" applyAlignmentFormats="0" applyWidthHeightFormats="1" dataCaption="Values" tag="4d655e27-f747-4456-9969-24ad73a3bfe7" updatedVersion="7" minRefreshableVersion="3" useAutoFormatting="1" subtotalHiddenItems="1" itemPrintTitles="1" createdVersion="7" indent="0" outline="1" outlineData="1" multipleFieldFilters="0" chartFormat="1">
  <location ref="A2:A7" firstHeaderRow="1" firstDataRow="1" firstDataCol="1"/>
  <pivotFields count="1">
    <pivotField axis="axisRow" allDrilled="1" subtotalTop="0" showAll="0" dataSourceSort="1" defaultSubtotal="0" defaultAttributeDrillState="1">
      <items count="4">
        <item x="0"/>
        <item x="1"/>
        <item x="2"/>
        <item x="3"/>
      </items>
    </pivotField>
  </pivotFields>
  <rowFields count="1">
    <field x="0"/>
  </rowFields>
  <rowItems count="5">
    <i>
      <x/>
    </i>
    <i>
      <x v="1"/>
    </i>
    <i>
      <x v="2"/>
    </i>
    <i>
      <x v="3"/>
    </i>
    <i t="grand">
      <x/>
    </i>
  </rowItems>
  <pivotHierarchies count="3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Scan Through Rate (Goal)"/>
    <pivotHierarchy dragToData="1" caption="Average of Scan Through Rate (Actual)"/>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Main]"/>
        <x15:activeTabTopLevelEntity name="[TableAdLocation]"/>
        <x15:activeTabTopLevelEntity name="[TablePeri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773B78-0A34-4B9C-90C4-86BEB8A4D0F4}" name="PivotTableMain" cacheId="878" applyNumberFormats="0" applyBorderFormats="0" applyFontFormats="0" applyPatternFormats="0" applyAlignmentFormats="0" applyWidthHeightFormats="1" dataCaption="Values" tag="c25b3b97-1bda-4ae2-ab3f-417b57448a33" updatedVersion="7" minRefreshableVersion="3" useAutoFormatting="1" subtotalHiddenItems="1" itemPrintTitles="1" createdVersion="7" indent="0" outline="1" outlineData="1" multipleFieldFilters="0" chartFormat="1">
  <location ref="A14:G27" firstHeaderRow="0" firstDataRow="1" firstDataCol="1"/>
  <pivotFields count="8">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4"/>
  </rowFields>
  <rowItems count="13">
    <i>
      <x/>
    </i>
    <i>
      <x v="1"/>
    </i>
    <i>
      <x v="2"/>
    </i>
    <i>
      <x v="3"/>
    </i>
    <i>
      <x v="4"/>
    </i>
    <i>
      <x v="5"/>
    </i>
    <i>
      <x v="6"/>
    </i>
    <i>
      <x v="7"/>
    </i>
    <i>
      <x v="8"/>
    </i>
    <i>
      <x v="9"/>
    </i>
    <i>
      <x v="10"/>
    </i>
    <i>
      <x v="11"/>
    </i>
    <i t="grand">
      <x/>
    </i>
  </rowItems>
  <colFields count="1">
    <field x="-2"/>
  </colFields>
  <colItems count="6">
    <i>
      <x/>
    </i>
    <i i="1">
      <x v="1"/>
    </i>
    <i i="2">
      <x v="2"/>
    </i>
    <i i="3">
      <x v="3"/>
    </i>
    <i i="4">
      <x v="4"/>
    </i>
    <i i="5">
      <x v="5"/>
    </i>
  </colItems>
  <dataFields count="6">
    <dataField name="Sum of # of Impressions" fld="2" baseField="0" baseItem="0" numFmtId="164"/>
    <dataField name="Sum of # of Scans (Actual)" fld="1" baseField="0" baseItem="0" numFmtId="164"/>
    <dataField name="Sum of # of Scans (Goal)" fld="0" baseField="0" baseItem="0" numFmtId="164"/>
    <dataField name="Average of Scan Through Rate (Actual)" fld="6" subtotal="average" baseField="4" baseItem="0" numFmtId="165"/>
    <dataField name="Average of Scan Through Rate (Goal)" fld="5" subtotal="average" baseField="4" baseItem="0" numFmtId="165"/>
    <dataField name="Sum of Conversions from QR Landing Pages (Actual)" fld="3" baseField="0" baseItem="0" numFmtId="164"/>
  </dataFields>
  <formats count="4">
    <format dxfId="29">
      <pivotArea outline="0" collapsedLevelsAreSubtotals="1" fieldPosition="0">
        <references count="1">
          <reference field="4294967294" count="1" selected="0">
            <x v="3"/>
          </reference>
        </references>
      </pivotArea>
    </format>
    <format dxfId="28">
      <pivotArea outline="0" collapsedLevelsAreSubtotals="1" fieldPosition="0">
        <references count="1">
          <reference field="4294967294" count="1" selected="0">
            <x v="4"/>
          </reference>
        </references>
      </pivotArea>
    </format>
    <format dxfId="27">
      <pivotArea outline="0" collapsedLevelsAreSubtotals="1" fieldPosition="0">
        <references count="1">
          <reference field="4294967294" count="3" selected="0">
            <x v="0"/>
            <x v="1"/>
            <x v="2"/>
          </reference>
        </references>
      </pivotArea>
    </format>
    <format dxfId="26">
      <pivotArea outline="0" collapsedLevelsAreSubtotals="1" fieldPosition="0">
        <references count="1">
          <reference field="4294967294" count="1" selected="0">
            <x v="5"/>
          </reference>
        </references>
      </pivotArea>
    </format>
  </formats>
  <pivotHierarchies count="3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Average of Scan Through Rate (Goal)"/>
    <pivotHierarchy dragToData="1" caption="Average of Scan Through Rate (Actual)"/>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Main]"/>
        <x15:activeTabTopLevelEntity name="[TableAdLocation]"/>
        <x15:activeTabTopLevelEntity name="[TablePeri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2993F6-01F7-4B8D-8CF7-53673D55172E}" name="PivotTableChart" cacheId="884" applyNumberFormats="0" applyBorderFormats="0" applyFontFormats="0" applyPatternFormats="0" applyAlignmentFormats="0" applyWidthHeightFormats="1" dataCaption="Values" tag="c25b3b97-1bda-4ae2-ab3f-417b57448a33" updatedVersion="7" minRefreshableVersion="3" useAutoFormatting="1" subtotalHiddenItems="1" itemPrintTitles="1" createdVersion="7" indent="0" outline="1" outlineData="1" multipleFieldFilters="0" chartFormat="5">
  <location ref="A33:D46" firstHeaderRow="0" firstDataRow="1" firstDataCol="1"/>
  <pivotFields count="5">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3"/>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No. of Scans (Actual)" fld="1" baseField="3" baseItem="0" numFmtId="164"/>
    <dataField name="No. of Scans (Target)" fld="0" baseField="3" baseItem="0" numFmtId="164"/>
    <dataField name="Conversions (Actual)" fld="2" baseField="3" baseItem="0" numFmtId="164"/>
  </dataFields>
  <formats count="2">
    <format dxfId="31">
      <pivotArea outline="0" collapsedLevelsAreSubtotals="1" fieldPosition="0">
        <references count="1">
          <reference field="4294967294" count="2" selected="0">
            <x v="0"/>
            <x v="1"/>
          </reference>
        </references>
      </pivotArea>
    </format>
    <format dxfId="30">
      <pivotArea outline="0" collapsedLevelsAreSubtotals="1" fieldPosition="0">
        <references count="1">
          <reference field="4294967294" count="1" selected="0">
            <x v="2"/>
          </reference>
        </references>
      </pivotArea>
    </format>
  </formats>
  <chartFormats count="3">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Hierarchies count="3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o. of Scans (Actual)"/>
    <pivotHierarchy dragToData="1" caption="No. of Scans (Target)"/>
    <pivotHierarchy dragToData="1"/>
    <pivotHierarchy dragToData="1"/>
    <pivotHierarchy dragToData="1"/>
    <pivotHierarchy dragToData="1"/>
    <pivotHierarchy dragToData="1"/>
    <pivotHierarchy dragToData="1" caption="Conversions (Actual)"/>
    <pivotHierarchy dragToData="1" caption="Average of Scan Through Rate (Goal)"/>
    <pivotHierarchy dragToData="1" caption="Average of Scan Through Rate (Actual)"/>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Main]"/>
        <x15:activeTabTopLevelEntity name="[TableAdLocation]"/>
        <x15:activeTabTopLevelEntity name="[TablePeri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FAAAED-5EEA-4384-BB42-9741CFE16D41}" name="PivotTableAdLocation" cacheId="872" applyNumberFormats="0" applyBorderFormats="0" applyFontFormats="0" applyPatternFormats="0" applyAlignmentFormats="0" applyWidthHeightFormats="1" dataCaption="Values" tag="ab1ff624-973f-47b4-ae29-9d611dbd5c9d" updatedVersion="7" minRefreshableVersion="3" useAutoFormatting="1" subtotalHiddenItems="1" itemPrintTitles="1" createdVersion="7" indent="0" outline="1" outlineData="1" multipleFieldFilters="0" chartFormat="6">
  <location ref="A52:H66" firstHeaderRow="1" firstDataRow="2" firstDataCol="1"/>
  <pivotFields count="4">
    <pivotField dataField="1" subtotalTop="0" showAll="0" defaultSubtotal="0"/>
    <pivotField axis="axisCol" allDrilled="1" subtotalTop="0" showAll="0" dataSourceSort="1" defaultSubtotal="0" defaultAttributeDrillState="1">
      <items count="6">
        <item x="0"/>
        <item x="1"/>
        <item x="2"/>
        <item x="3"/>
        <item x="4"/>
        <item x="5"/>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1"/>
  </colFields>
  <colItems count="7">
    <i>
      <x/>
    </i>
    <i>
      <x v="1"/>
    </i>
    <i>
      <x v="2"/>
    </i>
    <i>
      <x v="3"/>
    </i>
    <i>
      <x v="4"/>
    </i>
    <i>
      <x v="5"/>
    </i>
    <i t="grand">
      <x/>
    </i>
  </colItems>
  <dataFields count="1">
    <dataField name="Sum of # of Scans" fld="0" baseField="0" baseItem="0"/>
  </dataFields>
  <chartFormats count="12">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2">
          <reference field="4294967294" count="1" selected="0">
            <x v="0"/>
          </reference>
          <reference field="1" count="1" selected="0">
            <x v="2"/>
          </reference>
        </references>
      </pivotArea>
    </chartFormat>
    <chartFormat chart="2" format="3" series="1">
      <pivotArea type="data" outline="0" fieldPosition="0">
        <references count="2">
          <reference field="4294967294" count="1" selected="0">
            <x v="0"/>
          </reference>
          <reference field="1" count="1" selected="0">
            <x v="3"/>
          </reference>
        </references>
      </pivotArea>
    </chartFormat>
    <chartFormat chart="2" format="4" series="1">
      <pivotArea type="data" outline="0" fieldPosition="0">
        <references count="2">
          <reference field="4294967294" count="1" selected="0">
            <x v="0"/>
          </reference>
          <reference field="1" count="1" selected="0">
            <x v="4"/>
          </reference>
        </references>
      </pivotArea>
    </chartFormat>
    <chartFormat chart="2" format="5" series="1">
      <pivotArea type="data" outline="0" fieldPosition="0">
        <references count="2">
          <reference field="4294967294" count="1" selected="0">
            <x v="0"/>
          </reference>
          <reference field="1" count="1" selected="0">
            <x v="5"/>
          </reference>
        </references>
      </pivotArea>
    </chartFormat>
    <chartFormat chart="5" format="12" series="1">
      <pivotArea type="data" outline="0" fieldPosition="0">
        <references count="2">
          <reference field="4294967294" count="1" selected="0">
            <x v="0"/>
          </reference>
          <reference field="1" count="1" selected="0">
            <x v="0"/>
          </reference>
        </references>
      </pivotArea>
    </chartFormat>
    <chartFormat chart="5" format="13" series="1">
      <pivotArea type="data" outline="0" fieldPosition="0">
        <references count="2">
          <reference field="4294967294" count="1" selected="0">
            <x v="0"/>
          </reference>
          <reference field="1" count="1" selected="0">
            <x v="1"/>
          </reference>
        </references>
      </pivotArea>
    </chartFormat>
    <chartFormat chart="5" format="14" series="1">
      <pivotArea type="data" outline="0" fieldPosition="0">
        <references count="2">
          <reference field="4294967294" count="1" selected="0">
            <x v="0"/>
          </reference>
          <reference field="1" count="1" selected="0">
            <x v="2"/>
          </reference>
        </references>
      </pivotArea>
    </chartFormat>
    <chartFormat chart="5" format="15" series="1">
      <pivotArea type="data" outline="0" fieldPosition="0">
        <references count="2">
          <reference field="4294967294" count="1" selected="0">
            <x v="0"/>
          </reference>
          <reference field="1" count="1" selected="0">
            <x v="3"/>
          </reference>
        </references>
      </pivotArea>
    </chartFormat>
    <chartFormat chart="5" format="16" series="1">
      <pivotArea type="data" outline="0" fieldPosition="0">
        <references count="2">
          <reference field="4294967294" count="1" selected="0">
            <x v="0"/>
          </reference>
          <reference field="1" count="1" selected="0">
            <x v="4"/>
          </reference>
        </references>
      </pivotArea>
    </chartFormat>
    <chartFormat chart="5" format="17" series="1">
      <pivotArea type="data" outline="0" fieldPosition="0">
        <references count="2">
          <reference field="4294967294" count="1" selected="0">
            <x v="0"/>
          </reference>
          <reference field="1" count="1" selected="0">
            <x v="5"/>
          </reference>
        </references>
      </pivotArea>
    </chartFormat>
  </chartFormats>
  <pivotHierarchies count="39">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Main]"/>
        <x15:activeTabTopLevelEntity name="[TableAdLocation]"/>
        <x15:activeTabTopLevelEntity name="[TablePerio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A6CB19-320C-4414-A3D8-AA9CCC59E534}" name="PivotTableLandingPage" cacheId="875" applyNumberFormats="0" applyBorderFormats="0" applyFontFormats="0" applyPatternFormats="0" applyAlignmentFormats="0" applyWidthHeightFormats="1" dataCaption="Values" tag="53256233-1c75-4af9-a04d-ea16a895e94c" updatedVersion="7" minRefreshableVersion="3" useAutoFormatting="1" subtotalHiddenItems="1" itemPrintTitles="1" createdVersion="7" indent="0" outline="1" outlineData="1" multipleFieldFilters="0" chartFormat="5">
  <location ref="A72:E86" firstHeaderRow="1" firstDataRow="2" firstDataCol="1"/>
  <pivotFields count="5">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4">
    <i>
      <x/>
    </i>
    <i>
      <x v="1"/>
    </i>
    <i>
      <x v="2"/>
    </i>
    <i t="grand">
      <x/>
    </i>
  </colItems>
  <dataFields count="1">
    <dataField name="Sum of Conversions" fld="1" baseField="0" baseItem="0"/>
  </dataFields>
  <chartFormats count="12">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0"/>
          </reference>
        </references>
      </pivotArea>
    </chartFormat>
    <chartFormat chart="2" format="4" series="1">
      <pivotArea type="data" outline="0" fieldPosition="0">
        <references count="2">
          <reference field="4294967294" count="1" selected="0">
            <x v="0"/>
          </reference>
          <reference field="2" count="1" selected="0">
            <x v="1"/>
          </reference>
        </references>
      </pivotArea>
    </chartFormat>
    <chartFormat chart="2" format="5" series="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 chart="4" format="6"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1"/>
          </reference>
        </references>
      </pivotArea>
    </chartFormat>
    <chartFormat chart="4" format="8" series="1">
      <pivotArea type="data" outline="0" fieldPosition="0">
        <references count="2">
          <reference field="4294967294" count="1" selected="0">
            <x v="0"/>
          </reference>
          <reference field="2" count="1" selected="0">
            <x v="2"/>
          </reference>
        </references>
      </pivotArea>
    </chartFormat>
  </chartFormats>
  <pivotHierarchies count="39">
    <pivotHierarchy dragToData="1"/>
    <pivotHierarchy dragToData="1"/>
    <pivotHierarchy dragToData="1"/>
    <pivotHierarchy multipleItemSelectionAllowed="1" dragToData="1">
      <members count="1" level="1">
        <member name="[TableAdLocation].[Period (Month)].&amp;[Fe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Main]"/>
        <x15:activeTabTopLevelEntity name="[TableLandingPage]"/>
        <x15:activeTabTopLevelEntity name="[TablePerio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__Quarter" xr10:uid="{583EE18E-7AE1-4FAD-A10D-F0E28820874E}" sourceName="[TablePeriod].[Period (Quarter)]">
  <pivotTables>
    <pivotTable tabId="6" name="PivotTableAdLocation"/>
    <pivotTable tabId="6" name="PivotTableLandingPage"/>
    <pivotTable tabId="6" name="PivotTableMain"/>
    <pivotTable tabId="6" name="PivotTable2"/>
    <pivotTable tabId="6" name="PivotTableChart"/>
    <pivotTable tabId="6" name="PivotTable-Scans"/>
    <pivotTable tabId="6" name="PivotTable-Conversions"/>
  </pivotTables>
  <data>
    <olap pivotCacheId="326164839">
      <levels count="2">
        <level uniqueName="[TablePeriod].[Period (Quarter)].[(All)]" sourceCaption="(All)" count="0"/>
        <level uniqueName="[TablePeriod].[Period (Quarter)].[Period (Quarter)]" sourceCaption="Period (Quarter)" count="4">
          <ranges>
            <range startItem="0">
              <i n="[TablePeriod].[Period (Quarter)].&amp;[Qtr1]" c="Qtr1"/>
              <i n="[TablePeriod].[Period (Quarter)].&amp;[Qtr2]" c="Qtr2"/>
              <i n="[TablePeriod].[Period (Quarter)].&amp;[Qtr3]" c="Qtr3"/>
              <i n="[TablePeriod].[Period (Quarter)].&amp;[Qtr4]" c="Qtr4"/>
            </range>
          </ranges>
        </level>
      </levels>
      <selections count="1">
        <selection n="[TablePeriod].[Period (Quart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iod (Quarter)" xr10:uid="{ECDDBAEA-8EB5-4D58-8FAA-A05B7F6BAD8C}" cache="Slicer_Period__Quarter" caption="Period (Quarter)" columnCount="4" level="1" style="SlicerStyleDark1-ronelsimon" rowHeight="28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iod (Quarter) 1" xr10:uid="{90273817-A98E-46C1-97DF-713B045AF424}" cache="Slicer_Period__Quarter" caption="Period (Quarter)" columnCount="4" level="1" style="SlicerStyleDark1-ronelsimon" rowHeight="288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iod (Quarter) 2" xr10:uid="{47FE0827-4844-4A6B-8411-FF2ADE39C54E}" cache="Slicer_Period__Quarter" caption="Period (Quarter)" columnCount="4" level="1" style="SlicerStyleDark1-ronelsimon"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E196BD6-87F4-426A-A8CB-7EBAF60B7CDE}" name="TableMain" displayName="TableMain" ref="A1:G14" totalsRowCount="1" headerRowDxfId="66" dataDxfId="65" headerRowCellStyle="Percent" dataCellStyle="Percent">
  <tableColumns count="7">
    <tableColumn id="1" xr3:uid="{C3FA99C4-E48F-4B6A-A02C-D85FA75487B9}" name="Period" dataDxfId="64" totalsRowDxfId="63" dataCellStyle="Percent"/>
    <tableColumn id="2" xr3:uid="{EB19B6B6-DB88-4F75-ACC2-832E233411EE}" name="# of Scans (Actual)" totalsRowFunction="sum" dataDxfId="62" totalsRowDxfId="61" dataCellStyle="Comma"/>
    <tableColumn id="3" xr3:uid="{FBEE0DC3-BA2C-4E61-8A38-AD4804CDB738}" name="# of Scans (Goal)" totalsRowFunction="sum" dataDxfId="60" totalsRowDxfId="59" dataCellStyle="Comma"/>
    <tableColumn id="4" xr3:uid="{0D6C5EE9-AE09-4002-A523-102461C54F66}" name="# of Impressions" totalsRowFunction="sum" dataDxfId="58" totalsRowDxfId="57" dataCellStyle="Comma"/>
    <tableColumn id="5" xr3:uid="{BFB4B7C3-2DD4-49B4-A15E-E7DD5F08E591}" name="Scan Through Rate (Actual)" totalsRowFunction="average" dataDxfId="56" totalsRowDxfId="55" dataCellStyle="Percent">
      <calculatedColumnFormula>B2/D2</calculatedColumnFormula>
    </tableColumn>
    <tableColumn id="6" xr3:uid="{BB5018A4-3181-465F-AEEC-224426A22539}" name="Scan Through Rate (Goal)" totalsRowFunction="average" dataDxfId="54" totalsRowDxfId="53" dataCellStyle="Percent"/>
    <tableColumn id="7" xr3:uid="{FF917D75-142A-4761-BA6F-4F24131846AE}" name="Conversions from QR Landing Pages (Actual)" totalsRowFunction="sum" dataDxfId="52" totalsRowDxfId="51" dataCellStyle="Comma">
      <calculatedColumnFormula>SUMIF(TableLandingPage[Period],TableMain[[#This Row],[Period]],TableLandingPage[Conversions])</calculatedColumnFormula>
    </tableColumn>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EE41C9-CCBC-4D94-9CC4-51148C8D8383}" name="TableAdLocation" displayName="TableAdLocation" ref="A16:C89" totalsRowCount="1" headerRowDxfId="50" dataDxfId="49" headerRowCellStyle="Percent" dataCellStyle="Percent">
  <tableColumns count="3">
    <tableColumn id="1" xr3:uid="{75EFA1FC-D8D7-40E6-B1AB-1A9AD306106B}" name="Period" dataDxfId="48" totalsRowDxfId="47" dataCellStyle="Percent" totalsRowCellStyle="Percent"/>
    <tableColumn id="2" xr3:uid="{57A11FA1-91EE-494A-BF4E-5B297B5C8D9B}" name="# of Scans" totalsRowFunction="sum" dataDxfId="46" totalsRowDxfId="45" dataCellStyle="Comma" totalsRowCellStyle="Comma"/>
    <tableColumn id="3" xr3:uid="{27F94E50-7575-4B65-B325-E69BC1C8BBEA}" name="Ad Location" dataDxfId="44" totalsRowDxfId="43" dataCellStyle="Percent" totalsRowCellStyle="Percent"/>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682E63-9205-4FF6-A20B-FCCF693B8246}" name="TableLandingPage" displayName="TableLandingPage" ref="E16:G53" totalsRowCount="1" headerRowDxfId="42" dataDxfId="41" headerRowCellStyle="Percent" dataCellStyle="Percent">
  <tableColumns count="3">
    <tableColumn id="1" xr3:uid="{7E54D2D8-4C1C-43FC-BB3D-EA6602AF5C79}" name="Period" dataDxfId="40" totalsRowDxfId="39" dataCellStyle="Percent" totalsRowCellStyle="Percent"/>
    <tableColumn id="2" xr3:uid="{919C98A3-9456-406C-ABBE-CF4EC475AE07}" name="Conversions" totalsRowFunction="sum" dataDxfId="38" totalsRowDxfId="37" dataCellStyle="Comma" totalsRowCellStyle="Comma"/>
    <tableColumn id="3" xr3:uid="{237986EA-F088-4AD6-8737-FC3CE4D31A9B}" name="Landing Page" dataDxfId="36" totalsRowDxfId="35" dataCellStyle="Percent" totalsRowCellStyle="Percent"/>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26CD6B0-1449-47F0-864A-2D0FDC21C35B}" name="TablePeriod" displayName="TablePeriod" ref="I1:I13" totalsRowShown="0" headerRowDxfId="34" dataDxfId="33" headerRowCellStyle="Percent">
  <tableColumns count="1">
    <tableColumn id="1" xr3:uid="{41E8BDFD-F5F4-437B-89BB-C52A8900232D}" name="Period" dataDxfId="32"/>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547A4-B680-449F-9F79-425766AB84CF}">
  <sheetPr>
    <tabColor theme="1" tint="0.499984740745262"/>
  </sheetPr>
  <dimension ref="A1:I89"/>
  <sheetViews>
    <sheetView workbookViewId="0">
      <selection activeCell="E14" sqref="E14"/>
    </sheetView>
  </sheetViews>
  <sheetFormatPr defaultColWidth="9.140625" defaultRowHeight="15" x14ac:dyDescent="0.25"/>
  <cols>
    <col min="1" max="6" width="20.7109375" style="9" customWidth="1"/>
    <col min="7" max="7" width="23.28515625" style="9" customWidth="1"/>
    <col min="8" max="16384" width="9.140625" style="6"/>
  </cols>
  <sheetData>
    <row r="1" spans="1:9" s="2" customFormat="1" ht="33" customHeight="1" x14ac:dyDescent="0.25">
      <c r="A1" s="1" t="s">
        <v>0</v>
      </c>
      <c r="B1" s="1" t="s">
        <v>1</v>
      </c>
      <c r="C1" s="1" t="s">
        <v>2</v>
      </c>
      <c r="D1" s="1" t="s">
        <v>3</v>
      </c>
      <c r="E1" s="1" t="s">
        <v>4</v>
      </c>
      <c r="F1" s="1" t="s">
        <v>5</v>
      </c>
      <c r="G1" s="1" t="s">
        <v>6</v>
      </c>
      <c r="I1" s="1" t="s">
        <v>0</v>
      </c>
    </row>
    <row r="2" spans="1:9" x14ac:dyDescent="0.25">
      <c r="A2" s="3">
        <v>42370</v>
      </c>
      <c r="B2" s="4">
        <f>SUMIF(TableAdLocation[Period],TableMain[[#This Row],[Period]],TableAdLocation['# of Scans])</f>
        <v>3219</v>
      </c>
      <c r="C2" s="4">
        <v>3000</v>
      </c>
      <c r="D2" s="4">
        <v>78495</v>
      </c>
      <c r="E2" s="5">
        <f>B2/D2</f>
        <v>4.1008981463787501E-2</v>
      </c>
      <c r="F2" s="5">
        <v>0.06</v>
      </c>
      <c r="G2" s="4">
        <f>SUMIF(TableLandingPage[Period],TableMain[[#This Row],[Period]],TableLandingPage[Conversions])</f>
        <v>1000</v>
      </c>
      <c r="I2" s="19">
        <v>42370</v>
      </c>
    </row>
    <row r="3" spans="1:9" x14ac:dyDescent="0.25">
      <c r="A3" s="3">
        <v>42401</v>
      </c>
      <c r="B3" s="4">
        <f>SUMIF(TableAdLocation[Period],TableMain[[#This Row],[Period]],TableAdLocation['# of Scans])</f>
        <v>3381</v>
      </c>
      <c r="C3" s="4">
        <v>3500</v>
      </c>
      <c r="D3" s="4">
        <v>80394</v>
      </c>
      <c r="E3" s="5">
        <f t="shared" ref="E3:E13" si="0">B3/D3</f>
        <v>4.2055377266960223E-2</v>
      </c>
      <c r="F3" s="5">
        <v>0.06</v>
      </c>
      <c r="G3" s="4">
        <f>SUMIF(TableLandingPage[Period],TableMain[[#This Row],[Period]],TableLandingPage[Conversions])</f>
        <v>1200</v>
      </c>
      <c r="I3" s="19">
        <v>42401</v>
      </c>
    </row>
    <row r="4" spans="1:9" x14ac:dyDescent="0.25">
      <c r="A4" s="3">
        <v>42430</v>
      </c>
      <c r="B4" s="4">
        <f>SUMIF(TableAdLocation[Period],TableMain[[#This Row],[Period]],TableAdLocation['# of Scans])</f>
        <v>3453</v>
      </c>
      <c r="C4" s="4">
        <v>3500</v>
      </c>
      <c r="D4" s="4">
        <v>93040</v>
      </c>
      <c r="E4" s="5">
        <f t="shared" si="0"/>
        <v>3.7113069647463456E-2</v>
      </c>
      <c r="F4" s="5">
        <v>0.06</v>
      </c>
      <c r="G4" s="4">
        <f>SUMIF(TableLandingPage[Period],TableMain[[#This Row],[Period]],TableLandingPage[Conversions])</f>
        <v>1210</v>
      </c>
      <c r="I4" s="19">
        <v>42430</v>
      </c>
    </row>
    <row r="5" spans="1:9" x14ac:dyDescent="0.25">
      <c r="A5" s="3">
        <v>42461</v>
      </c>
      <c r="B5" s="4">
        <f>SUMIF(TableAdLocation[Period],TableMain[[#This Row],[Period]],TableAdLocation['# of Scans])</f>
        <v>3723</v>
      </c>
      <c r="C5" s="4">
        <v>3500</v>
      </c>
      <c r="D5" s="4">
        <v>96049</v>
      </c>
      <c r="E5" s="5">
        <f t="shared" si="0"/>
        <v>3.876146550198336E-2</v>
      </c>
      <c r="F5" s="5">
        <v>0.06</v>
      </c>
      <c r="G5" s="4">
        <f>SUMIF(TableLandingPage[Period],TableMain[[#This Row],[Period]],TableLandingPage[Conversions])</f>
        <v>1251</v>
      </c>
      <c r="I5" s="19">
        <v>42461</v>
      </c>
    </row>
    <row r="6" spans="1:9" x14ac:dyDescent="0.25">
      <c r="A6" s="3">
        <v>42491</v>
      </c>
      <c r="B6" s="4">
        <f>SUMIF(TableAdLocation[Period],TableMain[[#This Row],[Period]],TableAdLocation['# of Scans])</f>
        <v>3791</v>
      </c>
      <c r="C6" s="4">
        <v>4000</v>
      </c>
      <c r="D6" s="4">
        <v>104950</v>
      </c>
      <c r="E6" s="5">
        <f t="shared" si="0"/>
        <v>3.6121962839447352E-2</v>
      </c>
      <c r="F6" s="5">
        <v>0.06</v>
      </c>
      <c r="G6" s="4">
        <f>SUMIF(TableLandingPage[Period],TableMain[[#This Row],[Period]],TableLandingPage[Conversions])</f>
        <v>1400</v>
      </c>
      <c r="I6" s="19">
        <v>42491</v>
      </c>
    </row>
    <row r="7" spans="1:9" x14ac:dyDescent="0.25">
      <c r="A7" s="3">
        <v>42522</v>
      </c>
      <c r="B7" s="4">
        <f>SUMIF(TableAdLocation[Period],TableMain[[#This Row],[Period]],TableAdLocation['# of Scans])</f>
        <v>3862</v>
      </c>
      <c r="C7" s="4">
        <v>4000</v>
      </c>
      <c r="D7" s="4">
        <v>123144</v>
      </c>
      <c r="E7" s="5">
        <f t="shared" si="0"/>
        <v>3.1361657896446439E-2</v>
      </c>
      <c r="F7" s="5">
        <v>0.06</v>
      </c>
      <c r="G7" s="4">
        <f>SUMIF(TableLandingPage[Period],TableMain[[#This Row],[Period]],TableLandingPage[Conversions])</f>
        <v>1459</v>
      </c>
      <c r="I7" s="19">
        <v>42522</v>
      </c>
    </row>
    <row r="8" spans="1:9" x14ac:dyDescent="0.25">
      <c r="A8" s="3">
        <v>42552</v>
      </c>
      <c r="B8" s="4">
        <f>SUMIF(TableAdLocation[Period],TableMain[[#This Row],[Period]],TableAdLocation['# of Scans])</f>
        <v>3876</v>
      </c>
      <c r="C8" s="4">
        <v>4000</v>
      </c>
      <c r="D8" s="4">
        <v>103940</v>
      </c>
      <c r="E8" s="5">
        <f t="shared" si="0"/>
        <v>3.7290744660380987E-2</v>
      </c>
      <c r="F8" s="5">
        <v>0.06</v>
      </c>
      <c r="G8" s="4">
        <f>SUMIF(TableLandingPage[Period],TableMain[[#This Row],[Period]],TableLandingPage[Conversions])</f>
        <v>1401</v>
      </c>
      <c r="I8" s="19">
        <v>42552</v>
      </c>
    </row>
    <row r="9" spans="1:9" x14ac:dyDescent="0.25">
      <c r="A9" s="3">
        <v>42583</v>
      </c>
      <c r="B9" s="4">
        <f>SUMIF(TableAdLocation[Period],TableMain[[#This Row],[Period]],TableAdLocation['# of Scans])</f>
        <v>4030</v>
      </c>
      <c r="C9" s="4">
        <v>4500</v>
      </c>
      <c r="D9" s="4">
        <v>104059</v>
      </c>
      <c r="E9" s="5">
        <f t="shared" si="0"/>
        <v>3.8728029291075258E-2</v>
      </c>
      <c r="F9" s="5">
        <v>0.06</v>
      </c>
      <c r="G9" s="4">
        <f>SUMIF(TableLandingPage[Period],TableMain[[#This Row],[Period]],TableLandingPage[Conversions])</f>
        <v>1509</v>
      </c>
      <c r="I9" s="19">
        <v>42583</v>
      </c>
    </row>
    <row r="10" spans="1:9" x14ac:dyDescent="0.25">
      <c r="A10" s="3">
        <v>42614</v>
      </c>
      <c r="B10" s="4">
        <f>SUMIF(TableAdLocation[Period],TableMain[[#This Row],[Period]],TableAdLocation['# of Scans])</f>
        <v>4077</v>
      </c>
      <c r="C10" s="4">
        <v>4500</v>
      </c>
      <c r="D10" s="4">
        <v>130455</v>
      </c>
      <c r="E10" s="5">
        <f t="shared" si="0"/>
        <v>3.1252155915833045E-2</v>
      </c>
      <c r="F10" s="5">
        <v>0.06</v>
      </c>
      <c r="G10" s="4">
        <f>SUMIF(TableLandingPage[Period],TableMain[[#This Row],[Period]],TableLandingPage[Conversions])</f>
        <v>1498</v>
      </c>
      <c r="I10" s="19">
        <v>42614</v>
      </c>
    </row>
    <row r="11" spans="1:9" x14ac:dyDescent="0.25">
      <c r="A11" s="3">
        <v>42644</v>
      </c>
      <c r="B11" s="4">
        <f>SUMIF(TableAdLocation[Period],TableMain[[#This Row],[Period]],TableAdLocation['# of Scans])</f>
        <v>4115</v>
      </c>
      <c r="C11" s="4">
        <v>4500</v>
      </c>
      <c r="D11" s="4">
        <v>129405</v>
      </c>
      <c r="E11" s="5">
        <f t="shared" si="0"/>
        <v>3.1799389513542754E-2</v>
      </c>
      <c r="F11" s="5">
        <v>0.06</v>
      </c>
      <c r="G11" s="4">
        <f>SUMIF(TableLandingPage[Period],TableMain[[#This Row],[Period]],TableLandingPage[Conversions])</f>
        <v>1531</v>
      </c>
      <c r="I11" s="19">
        <v>42644</v>
      </c>
    </row>
    <row r="12" spans="1:9" x14ac:dyDescent="0.25">
      <c r="A12" s="3">
        <v>42675</v>
      </c>
      <c r="B12" s="4">
        <f>SUMIF(TableAdLocation[Period],TableMain[[#This Row],[Period]],TableAdLocation['# of Scans])</f>
        <v>4167</v>
      </c>
      <c r="C12" s="4">
        <v>4500</v>
      </c>
      <c r="D12" s="4">
        <v>149856</v>
      </c>
      <c r="E12" s="5">
        <f t="shared" si="0"/>
        <v>2.7806694426649584E-2</v>
      </c>
      <c r="F12" s="5">
        <v>0.06</v>
      </c>
      <c r="G12" s="4">
        <f>SUMIF(TableLandingPage[Period],TableMain[[#This Row],[Period]],TableLandingPage[Conversions])</f>
        <v>1600</v>
      </c>
      <c r="I12" s="19">
        <v>42675</v>
      </c>
    </row>
    <row r="13" spans="1:9" x14ac:dyDescent="0.25">
      <c r="A13" s="3">
        <v>42705</v>
      </c>
      <c r="B13" s="4">
        <f>SUMIF(TableAdLocation[Period],TableMain[[#This Row],[Period]],TableAdLocation['# of Scans])</f>
        <v>4282</v>
      </c>
      <c r="C13" s="4">
        <v>4500</v>
      </c>
      <c r="D13" s="4">
        <v>129450</v>
      </c>
      <c r="E13" s="5">
        <f t="shared" si="0"/>
        <v>3.3078408651989188E-2</v>
      </c>
      <c r="F13" s="5">
        <v>0.06</v>
      </c>
      <c r="G13" s="4">
        <f>SUMIF(TableLandingPage[Period],TableMain[[#This Row],[Period]],TableLandingPage[Conversions])</f>
        <v>1775</v>
      </c>
      <c r="I13" s="19">
        <v>42705</v>
      </c>
    </row>
    <row r="14" spans="1:9" x14ac:dyDescent="0.25">
      <c r="A14" s="13"/>
      <c r="B14" s="14">
        <f>SUBTOTAL(109,TableMain['# of Scans (Actual)])</f>
        <v>45976</v>
      </c>
      <c r="C14" s="14">
        <f>SUBTOTAL(109,TableMain['# of Scans (Goal)])</f>
        <v>48000</v>
      </c>
      <c r="D14" s="14">
        <f>SUBTOTAL(109,TableMain['# of Impressions])</f>
        <v>1323237</v>
      </c>
      <c r="E14" s="15">
        <f>SUBTOTAL(101,TableMain[Scan Through Rate (Actual)])</f>
        <v>3.5531494756296592E-2</v>
      </c>
      <c r="F14" s="15">
        <f>SUBTOTAL(101,TableMain[Scan Through Rate (Goal)])</f>
        <v>6.0000000000000019E-2</v>
      </c>
      <c r="G14" s="14">
        <f>SUBTOTAL(109,TableMain[Conversions from QR Landing Pages (Actual)])</f>
        <v>16834</v>
      </c>
    </row>
    <row r="16" spans="1:9" s="2" customFormat="1" x14ac:dyDescent="0.25">
      <c r="A16" s="1" t="s">
        <v>0</v>
      </c>
      <c r="B16" s="1" t="s">
        <v>7</v>
      </c>
      <c r="C16" s="1" t="s">
        <v>8</v>
      </c>
      <c r="D16" s="7"/>
      <c r="E16" s="1" t="s">
        <v>0</v>
      </c>
      <c r="F16" s="1" t="s">
        <v>9</v>
      </c>
      <c r="G16" s="1" t="s">
        <v>10</v>
      </c>
    </row>
    <row r="17" spans="1:7" x14ac:dyDescent="0.25">
      <c r="A17" s="3">
        <v>42370</v>
      </c>
      <c r="B17" s="4">
        <v>103</v>
      </c>
      <c r="C17" s="8" t="s">
        <v>11</v>
      </c>
      <c r="E17" s="3">
        <v>42370</v>
      </c>
      <c r="F17" s="4">
        <v>400</v>
      </c>
      <c r="G17" s="8" t="s">
        <v>12</v>
      </c>
    </row>
    <row r="18" spans="1:7" x14ac:dyDescent="0.25">
      <c r="A18" s="3">
        <v>42401</v>
      </c>
      <c r="B18" s="4">
        <v>106</v>
      </c>
      <c r="C18" s="8" t="s">
        <v>11</v>
      </c>
      <c r="E18" s="3">
        <v>42401</v>
      </c>
      <c r="F18" s="4">
        <v>459</v>
      </c>
      <c r="G18" s="8" t="s">
        <v>12</v>
      </c>
    </row>
    <row r="19" spans="1:7" x14ac:dyDescent="0.25">
      <c r="A19" s="3">
        <v>42430</v>
      </c>
      <c r="B19" s="4">
        <v>109</v>
      </c>
      <c r="C19" s="8" t="s">
        <v>11</v>
      </c>
      <c r="E19" s="3">
        <v>42430</v>
      </c>
      <c r="F19" s="4">
        <v>500</v>
      </c>
      <c r="G19" s="8" t="s">
        <v>12</v>
      </c>
    </row>
    <row r="20" spans="1:7" x14ac:dyDescent="0.25">
      <c r="A20" s="3">
        <v>42461</v>
      </c>
      <c r="B20" s="4">
        <v>112</v>
      </c>
      <c r="C20" s="8" t="s">
        <v>11</v>
      </c>
      <c r="E20" s="3">
        <v>42461</v>
      </c>
      <c r="F20" s="4">
        <v>520</v>
      </c>
      <c r="G20" s="8" t="s">
        <v>12</v>
      </c>
    </row>
    <row r="21" spans="1:7" x14ac:dyDescent="0.25">
      <c r="A21" s="3">
        <v>42491</v>
      </c>
      <c r="B21" s="4">
        <v>115</v>
      </c>
      <c r="C21" s="8" t="s">
        <v>11</v>
      </c>
      <c r="E21" s="3">
        <v>42491</v>
      </c>
      <c r="F21" s="4">
        <v>600</v>
      </c>
      <c r="G21" s="8" t="s">
        <v>12</v>
      </c>
    </row>
    <row r="22" spans="1:7" x14ac:dyDescent="0.25">
      <c r="A22" s="3">
        <v>42522</v>
      </c>
      <c r="B22" s="4">
        <v>118</v>
      </c>
      <c r="C22" s="8" t="s">
        <v>11</v>
      </c>
      <c r="E22" s="3">
        <v>42522</v>
      </c>
      <c r="F22" s="4">
        <v>524</v>
      </c>
      <c r="G22" s="8" t="s">
        <v>12</v>
      </c>
    </row>
    <row r="23" spans="1:7" x14ac:dyDescent="0.25">
      <c r="A23" s="3">
        <v>42552</v>
      </c>
      <c r="B23" s="4">
        <v>121</v>
      </c>
      <c r="C23" s="8" t="s">
        <v>11</v>
      </c>
      <c r="E23" s="3">
        <v>42552</v>
      </c>
      <c r="F23" s="4">
        <v>527</v>
      </c>
      <c r="G23" s="8" t="s">
        <v>12</v>
      </c>
    </row>
    <row r="24" spans="1:7" x14ac:dyDescent="0.25">
      <c r="A24" s="3">
        <v>42583</v>
      </c>
      <c r="B24" s="4">
        <v>124</v>
      </c>
      <c r="C24" s="8" t="s">
        <v>11</v>
      </c>
      <c r="E24" s="3">
        <v>42583</v>
      </c>
      <c r="F24" s="4">
        <v>601</v>
      </c>
      <c r="G24" s="8" t="s">
        <v>12</v>
      </c>
    </row>
    <row r="25" spans="1:7" x14ac:dyDescent="0.25">
      <c r="A25" s="3">
        <v>42614</v>
      </c>
      <c r="B25" s="4">
        <v>127</v>
      </c>
      <c r="C25" s="8" t="s">
        <v>11</v>
      </c>
      <c r="E25" s="3">
        <v>42614</v>
      </c>
      <c r="F25" s="4">
        <v>588</v>
      </c>
      <c r="G25" s="8" t="s">
        <v>12</v>
      </c>
    </row>
    <row r="26" spans="1:7" x14ac:dyDescent="0.25">
      <c r="A26" s="3">
        <v>42644</v>
      </c>
      <c r="B26" s="4">
        <v>130</v>
      </c>
      <c r="C26" s="8" t="s">
        <v>11</v>
      </c>
      <c r="E26" s="3">
        <v>42644</v>
      </c>
      <c r="F26" s="4">
        <v>512</v>
      </c>
      <c r="G26" s="8" t="s">
        <v>12</v>
      </c>
    </row>
    <row r="27" spans="1:7" x14ac:dyDescent="0.25">
      <c r="A27" s="3">
        <v>42675</v>
      </c>
      <c r="B27" s="4">
        <v>133</v>
      </c>
      <c r="C27" s="8" t="s">
        <v>11</v>
      </c>
      <c r="E27" s="3">
        <v>42675</v>
      </c>
      <c r="F27" s="4">
        <v>545</v>
      </c>
      <c r="G27" s="8" t="s">
        <v>12</v>
      </c>
    </row>
    <row r="28" spans="1:7" x14ac:dyDescent="0.25">
      <c r="A28" s="3">
        <v>42705</v>
      </c>
      <c r="B28" s="4">
        <v>136</v>
      </c>
      <c r="C28" s="8" t="s">
        <v>11</v>
      </c>
      <c r="E28" s="3">
        <v>42705</v>
      </c>
      <c r="F28" s="4">
        <v>599</v>
      </c>
      <c r="G28" s="8" t="s">
        <v>12</v>
      </c>
    </row>
    <row r="29" spans="1:7" x14ac:dyDescent="0.25">
      <c r="A29" s="3">
        <v>42370</v>
      </c>
      <c r="B29" s="4">
        <v>783</v>
      </c>
      <c r="C29" s="8" t="s">
        <v>13</v>
      </c>
      <c r="E29" s="3">
        <v>42370</v>
      </c>
      <c r="F29" s="4">
        <v>300</v>
      </c>
      <c r="G29" s="8" t="s">
        <v>14</v>
      </c>
    </row>
    <row r="30" spans="1:7" x14ac:dyDescent="0.25">
      <c r="A30" s="3">
        <v>42401</v>
      </c>
      <c r="B30" s="4">
        <v>789</v>
      </c>
      <c r="C30" s="8" t="s">
        <v>13</v>
      </c>
      <c r="E30" s="3">
        <v>42401</v>
      </c>
      <c r="F30" s="4">
        <v>320</v>
      </c>
      <c r="G30" s="8" t="s">
        <v>14</v>
      </c>
    </row>
    <row r="31" spans="1:7" x14ac:dyDescent="0.25">
      <c r="A31" s="3">
        <v>42430</v>
      </c>
      <c r="B31" s="4">
        <v>795</v>
      </c>
      <c r="C31" s="8" t="s">
        <v>13</v>
      </c>
      <c r="E31" s="3">
        <v>42430</v>
      </c>
      <c r="F31" s="4">
        <v>315</v>
      </c>
      <c r="G31" s="8" t="s">
        <v>14</v>
      </c>
    </row>
    <row r="32" spans="1:7" x14ac:dyDescent="0.25">
      <c r="A32" s="3">
        <v>42461</v>
      </c>
      <c r="B32" s="4">
        <v>801</v>
      </c>
      <c r="C32" s="8" t="s">
        <v>13</v>
      </c>
      <c r="E32" s="3">
        <v>42461</v>
      </c>
      <c r="F32" s="4">
        <v>321</v>
      </c>
      <c r="G32" s="8" t="s">
        <v>14</v>
      </c>
    </row>
    <row r="33" spans="1:7" x14ac:dyDescent="0.25">
      <c r="A33" s="3">
        <v>42491</v>
      </c>
      <c r="B33" s="4">
        <v>807</v>
      </c>
      <c r="C33" s="8" t="s">
        <v>13</v>
      </c>
      <c r="E33" s="3">
        <v>42491</v>
      </c>
      <c r="F33" s="4">
        <v>319</v>
      </c>
      <c r="G33" s="8" t="s">
        <v>14</v>
      </c>
    </row>
    <row r="34" spans="1:7" x14ac:dyDescent="0.25">
      <c r="A34" s="3">
        <v>42522</v>
      </c>
      <c r="B34" s="4">
        <v>813</v>
      </c>
      <c r="C34" s="8" t="s">
        <v>13</v>
      </c>
      <c r="E34" s="3">
        <v>42522</v>
      </c>
      <c r="F34" s="4">
        <v>327</v>
      </c>
      <c r="G34" s="8" t="s">
        <v>14</v>
      </c>
    </row>
    <row r="35" spans="1:7" x14ac:dyDescent="0.25">
      <c r="A35" s="3">
        <v>42552</v>
      </c>
      <c r="B35" s="4">
        <v>819</v>
      </c>
      <c r="C35" s="8" t="s">
        <v>13</v>
      </c>
      <c r="E35" s="3">
        <v>42552</v>
      </c>
      <c r="F35" s="4">
        <v>322</v>
      </c>
      <c r="G35" s="8" t="s">
        <v>14</v>
      </c>
    </row>
    <row r="36" spans="1:7" x14ac:dyDescent="0.25">
      <c r="A36" s="3">
        <v>42583</v>
      </c>
      <c r="B36" s="4">
        <v>825</v>
      </c>
      <c r="C36" s="8" t="s">
        <v>13</v>
      </c>
      <c r="E36" s="3">
        <v>42583</v>
      </c>
      <c r="F36" s="4">
        <v>329</v>
      </c>
      <c r="G36" s="8" t="s">
        <v>14</v>
      </c>
    </row>
    <row r="37" spans="1:7" x14ac:dyDescent="0.25">
      <c r="A37" s="3">
        <v>42614</v>
      </c>
      <c r="B37" s="4">
        <v>831</v>
      </c>
      <c r="C37" s="8" t="s">
        <v>13</v>
      </c>
      <c r="E37" s="3">
        <v>42614</v>
      </c>
      <c r="F37" s="4">
        <v>335</v>
      </c>
      <c r="G37" s="8" t="s">
        <v>14</v>
      </c>
    </row>
    <row r="38" spans="1:7" x14ac:dyDescent="0.25">
      <c r="A38" s="3">
        <v>42644</v>
      </c>
      <c r="B38" s="4">
        <v>837</v>
      </c>
      <c r="C38" s="8" t="s">
        <v>13</v>
      </c>
      <c r="E38" s="3">
        <v>42644</v>
      </c>
      <c r="F38" s="4">
        <v>333</v>
      </c>
      <c r="G38" s="8" t="s">
        <v>14</v>
      </c>
    </row>
    <row r="39" spans="1:7" x14ac:dyDescent="0.25">
      <c r="A39" s="3">
        <v>42675</v>
      </c>
      <c r="B39" s="4">
        <v>843</v>
      </c>
      <c r="C39" s="8" t="s">
        <v>13</v>
      </c>
      <c r="E39" s="3">
        <v>42675</v>
      </c>
      <c r="F39" s="4">
        <v>341</v>
      </c>
      <c r="G39" s="8" t="s">
        <v>14</v>
      </c>
    </row>
    <row r="40" spans="1:7" x14ac:dyDescent="0.25">
      <c r="A40" s="3">
        <v>42705</v>
      </c>
      <c r="B40" s="4">
        <v>849</v>
      </c>
      <c r="C40" s="8" t="s">
        <v>13</v>
      </c>
      <c r="E40" s="3">
        <v>42705</v>
      </c>
      <c r="F40" s="4">
        <v>329</v>
      </c>
      <c r="G40" s="8" t="s">
        <v>14</v>
      </c>
    </row>
    <row r="41" spans="1:7" x14ac:dyDescent="0.25">
      <c r="A41" s="3">
        <v>42370</v>
      </c>
      <c r="B41" s="4">
        <v>513</v>
      </c>
      <c r="C41" s="8" t="s">
        <v>15</v>
      </c>
      <c r="E41" s="3">
        <v>42370</v>
      </c>
      <c r="F41" s="4">
        <v>300</v>
      </c>
      <c r="G41" s="8" t="s">
        <v>16</v>
      </c>
    </row>
    <row r="42" spans="1:7" x14ac:dyDescent="0.25">
      <c r="A42" s="3">
        <v>42401</v>
      </c>
      <c r="B42" s="4">
        <v>516</v>
      </c>
      <c r="C42" s="8" t="s">
        <v>15</v>
      </c>
      <c r="E42" s="3">
        <v>42401</v>
      </c>
      <c r="F42" s="4">
        <v>421</v>
      </c>
      <c r="G42" s="8" t="s">
        <v>16</v>
      </c>
    </row>
    <row r="43" spans="1:7" x14ac:dyDescent="0.25">
      <c r="A43" s="3">
        <v>42430</v>
      </c>
      <c r="B43" s="4">
        <v>569</v>
      </c>
      <c r="C43" s="8" t="s">
        <v>15</v>
      </c>
      <c r="E43" s="3">
        <v>42430</v>
      </c>
      <c r="F43" s="4">
        <v>395</v>
      </c>
      <c r="G43" s="8" t="s">
        <v>16</v>
      </c>
    </row>
    <row r="44" spans="1:7" x14ac:dyDescent="0.25">
      <c r="A44" s="3">
        <v>42461</v>
      </c>
      <c r="B44" s="4">
        <v>580</v>
      </c>
      <c r="C44" s="8" t="s">
        <v>15</v>
      </c>
      <c r="E44" s="3">
        <v>42461</v>
      </c>
      <c r="F44" s="4">
        <v>410</v>
      </c>
      <c r="G44" s="8" t="s">
        <v>16</v>
      </c>
    </row>
    <row r="45" spans="1:7" x14ac:dyDescent="0.25">
      <c r="A45" s="3">
        <v>42491</v>
      </c>
      <c r="B45" s="4">
        <v>609</v>
      </c>
      <c r="C45" s="8" t="s">
        <v>15</v>
      </c>
      <c r="E45" s="3">
        <v>42491</v>
      </c>
      <c r="F45" s="4">
        <v>481</v>
      </c>
      <c r="G45" s="8" t="s">
        <v>16</v>
      </c>
    </row>
    <row r="46" spans="1:7" x14ac:dyDescent="0.25">
      <c r="A46" s="3">
        <v>42522</v>
      </c>
      <c r="B46" s="4">
        <v>610</v>
      </c>
      <c r="C46" s="8" t="s">
        <v>15</v>
      </c>
      <c r="E46" s="3">
        <v>42522</v>
      </c>
      <c r="F46" s="4">
        <v>608</v>
      </c>
      <c r="G46" s="8" t="s">
        <v>16</v>
      </c>
    </row>
    <row r="47" spans="1:7" x14ac:dyDescent="0.25">
      <c r="A47" s="3">
        <v>42552</v>
      </c>
      <c r="B47" s="4">
        <v>610</v>
      </c>
      <c r="C47" s="8" t="s">
        <v>15</v>
      </c>
      <c r="E47" s="3">
        <v>42552</v>
      </c>
      <c r="F47" s="4">
        <v>552</v>
      </c>
      <c r="G47" s="8" t="s">
        <v>16</v>
      </c>
    </row>
    <row r="48" spans="1:7" x14ac:dyDescent="0.25">
      <c r="A48" s="3">
        <v>42583</v>
      </c>
      <c r="B48" s="4">
        <v>625</v>
      </c>
      <c r="C48" s="8" t="s">
        <v>15</v>
      </c>
      <c r="E48" s="3">
        <v>42583</v>
      </c>
      <c r="F48" s="4">
        <v>579</v>
      </c>
      <c r="G48" s="8" t="s">
        <v>16</v>
      </c>
    </row>
    <row r="49" spans="1:7" x14ac:dyDescent="0.25">
      <c r="A49" s="3">
        <v>42614</v>
      </c>
      <c r="B49" s="4">
        <v>635</v>
      </c>
      <c r="C49" s="8" t="s">
        <v>15</v>
      </c>
      <c r="E49" s="3">
        <v>42614</v>
      </c>
      <c r="F49" s="4">
        <v>575</v>
      </c>
      <c r="G49" s="8" t="s">
        <v>16</v>
      </c>
    </row>
    <row r="50" spans="1:7" x14ac:dyDescent="0.25">
      <c r="A50" s="3">
        <v>42644</v>
      </c>
      <c r="B50" s="4">
        <v>640</v>
      </c>
      <c r="C50" s="8" t="s">
        <v>15</v>
      </c>
      <c r="E50" s="3">
        <v>42644</v>
      </c>
      <c r="F50" s="4">
        <v>686</v>
      </c>
      <c r="G50" s="8" t="s">
        <v>16</v>
      </c>
    </row>
    <row r="51" spans="1:7" x14ac:dyDescent="0.25">
      <c r="A51" s="3">
        <v>42675</v>
      </c>
      <c r="B51" s="4">
        <v>650</v>
      </c>
      <c r="C51" s="8" t="s">
        <v>15</v>
      </c>
      <c r="E51" s="3">
        <v>42675</v>
      </c>
      <c r="F51" s="4">
        <v>714</v>
      </c>
      <c r="G51" s="8" t="s">
        <v>16</v>
      </c>
    </row>
    <row r="52" spans="1:7" x14ac:dyDescent="0.25">
      <c r="A52" s="3">
        <v>42705</v>
      </c>
      <c r="B52" s="4">
        <v>655</v>
      </c>
      <c r="C52" s="8" t="s">
        <v>15</v>
      </c>
      <c r="E52" s="3">
        <v>42705</v>
      </c>
      <c r="F52" s="4">
        <v>847</v>
      </c>
      <c r="G52" s="8" t="s">
        <v>16</v>
      </c>
    </row>
    <row r="53" spans="1:7" x14ac:dyDescent="0.25">
      <c r="A53" s="3">
        <v>42370</v>
      </c>
      <c r="B53" s="4">
        <v>200</v>
      </c>
      <c r="C53" s="8" t="s">
        <v>17</v>
      </c>
      <c r="E53" s="10"/>
      <c r="F53" s="11">
        <f>SUBTOTAL(109,TableLandingPage[Conversions])</f>
        <v>16834</v>
      </c>
      <c r="G53" s="12"/>
    </row>
    <row r="54" spans="1:7" x14ac:dyDescent="0.25">
      <c r="A54" s="3">
        <v>42401</v>
      </c>
      <c r="B54" s="4">
        <v>240</v>
      </c>
      <c r="C54" s="8" t="s">
        <v>17</v>
      </c>
    </row>
    <row r="55" spans="1:7" x14ac:dyDescent="0.25">
      <c r="A55" s="3">
        <v>42430</v>
      </c>
      <c r="B55" s="4">
        <v>240</v>
      </c>
      <c r="C55" s="8" t="s">
        <v>17</v>
      </c>
    </row>
    <row r="56" spans="1:7" x14ac:dyDescent="0.25">
      <c r="A56" s="3">
        <v>42461</v>
      </c>
      <c r="B56" s="4">
        <v>280</v>
      </c>
      <c r="C56" s="8" t="s">
        <v>17</v>
      </c>
    </row>
    <row r="57" spans="1:7" x14ac:dyDescent="0.25">
      <c r="A57" s="3">
        <v>42491</v>
      </c>
      <c r="B57" s="4">
        <v>285</v>
      </c>
      <c r="C57" s="8" t="s">
        <v>17</v>
      </c>
    </row>
    <row r="58" spans="1:7" x14ac:dyDescent="0.25">
      <c r="A58" s="3">
        <v>42522</v>
      </c>
      <c r="B58" s="4">
        <v>290</v>
      </c>
      <c r="C58" s="8" t="s">
        <v>17</v>
      </c>
    </row>
    <row r="59" spans="1:7" x14ac:dyDescent="0.25">
      <c r="A59" s="3">
        <v>42552</v>
      </c>
      <c r="B59" s="4">
        <v>295</v>
      </c>
      <c r="C59" s="8" t="s">
        <v>17</v>
      </c>
    </row>
    <row r="60" spans="1:7" x14ac:dyDescent="0.25">
      <c r="A60" s="3">
        <v>42583</v>
      </c>
      <c r="B60" s="4">
        <v>300</v>
      </c>
      <c r="C60" s="8" t="s">
        <v>17</v>
      </c>
    </row>
    <row r="61" spans="1:7" x14ac:dyDescent="0.25">
      <c r="A61" s="3">
        <v>42614</v>
      </c>
      <c r="B61" s="4">
        <v>310</v>
      </c>
      <c r="C61" s="8" t="s">
        <v>17</v>
      </c>
    </row>
    <row r="62" spans="1:7" x14ac:dyDescent="0.25">
      <c r="A62" s="3">
        <v>42644</v>
      </c>
      <c r="B62" s="4">
        <v>310</v>
      </c>
      <c r="C62" s="8" t="s">
        <v>17</v>
      </c>
    </row>
    <row r="63" spans="1:7" x14ac:dyDescent="0.25">
      <c r="A63" s="3">
        <v>42675</v>
      </c>
      <c r="B63" s="4">
        <v>315</v>
      </c>
      <c r="C63" s="8" t="s">
        <v>17</v>
      </c>
    </row>
    <row r="64" spans="1:7" x14ac:dyDescent="0.25">
      <c r="A64" s="3">
        <v>42705</v>
      </c>
      <c r="B64" s="4">
        <v>320</v>
      </c>
      <c r="C64" s="8" t="s">
        <v>17</v>
      </c>
    </row>
    <row r="65" spans="1:3" x14ac:dyDescent="0.25">
      <c r="A65" s="3">
        <v>42370</v>
      </c>
      <c r="B65" s="4">
        <v>1000</v>
      </c>
      <c r="C65" s="8" t="s">
        <v>18</v>
      </c>
    </row>
    <row r="66" spans="1:3" x14ac:dyDescent="0.25">
      <c r="A66" s="3">
        <v>42401</v>
      </c>
      <c r="B66" s="4">
        <v>1100</v>
      </c>
      <c r="C66" s="8" t="s">
        <v>18</v>
      </c>
    </row>
    <row r="67" spans="1:3" x14ac:dyDescent="0.25">
      <c r="A67" s="3">
        <v>42430</v>
      </c>
      <c r="B67" s="4">
        <v>1100</v>
      </c>
      <c r="C67" s="8" t="s">
        <v>18</v>
      </c>
    </row>
    <row r="68" spans="1:3" x14ac:dyDescent="0.25">
      <c r="A68" s="3">
        <v>42461</v>
      </c>
      <c r="B68" s="4">
        <v>1250</v>
      </c>
      <c r="C68" s="8" t="s">
        <v>18</v>
      </c>
    </row>
    <row r="69" spans="1:3" x14ac:dyDescent="0.25">
      <c r="A69" s="3">
        <v>42491</v>
      </c>
      <c r="B69" s="4">
        <v>1250</v>
      </c>
      <c r="C69" s="8" t="s">
        <v>18</v>
      </c>
    </row>
    <row r="70" spans="1:3" x14ac:dyDescent="0.25">
      <c r="A70" s="3">
        <v>42522</v>
      </c>
      <c r="B70" s="4">
        <v>1275</v>
      </c>
      <c r="C70" s="8" t="s">
        <v>18</v>
      </c>
    </row>
    <row r="71" spans="1:3" x14ac:dyDescent="0.25">
      <c r="A71" s="3">
        <v>42552</v>
      </c>
      <c r="B71" s="4">
        <v>1275</v>
      </c>
      <c r="C71" s="8" t="s">
        <v>18</v>
      </c>
    </row>
    <row r="72" spans="1:3" x14ac:dyDescent="0.25">
      <c r="A72" s="3">
        <v>42583</v>
      </c>
      <c r="B72" s="4">
        <v>1400</v>
      </c>
      <c r="C72" s="8" t="s">
        <v>18</v>
      </c>
    </row>
    <row r="73" spans="1:3" x14ac:dyDescent="0.25">
      <c r="A73" s="3">
        <v>42614</v>
      </c>
      <c r="B73" s="4">
        <v>1410</v>
      </c>
      <c r="C73" s="8" t="s">
        <v>18</v>
      </c>
    </row>
    <row r="74" spans="1:3" x14ac:dyDescent="0.25">
      <c r="A74" s="3">
        <v>42644</v>
      </c>
      <c r="B74" s="4">
        <v>1411</v>
      </c>
      <c r="C74" s="8" t="s">
        <v>18</v>
      </c>
    </row>
    <row r="75" spans="1:3" x14ac:dyDescent="0.25">
      <c r="A75" s="3">
        <v>42675</v>
      </c>
      <c r="B75" s="4">
        <v>1425</v>
      </c>
      <c r="C75" s="8" t="s">
        <v>18</v>
      </c>
    </row>
    <row r="76" spans="1:3" x14ac:dyDescent="0.25">
      <c r="A76" s="3">
        <v>42705</v>
      </c>
      <c r="B76" s="4">
        <v>1520</v>
      </c>
      <c r="C76" s="8" t="s">
        <v>18</v>
      </c>
    </row>
    <row r="77" spans="1:3" x14ac:dyDescent="0.25">
      <c r="A77" s="3">
        <v>42370</v>
      </c>
      <c r="B77" s="4">
        <v>620</v>
      </c>
      <c r="C77" s="8" t="s">
        <v>19</v>
      </c>
    </row>
    <row r="78" spans="1:3" x14ac:dyDescent="0.25">
      <c r="A78" s="3">
        <v>42401</v>
      </c>
      <c r="B78" s="4">
        <v>630</v>
      </c>
      <c r="C78" s="8" t="s">
        <v>19</v>
      </c>
    </row>
    <row r="79" spans="1:3" x14ac:dyDescent="0.25">
      <c r="A79" s="3">
        <v>42430</v>
      </c>
      <c r="B79" s="4">
        <v>640</v>
      </c>
      <c r="C79" s="8" t="s">
        <v>19</v>
      </c>
    </row>
    <row r="80" spans="1:3" x14ac:dyDescent="0.25">
      <c r="A80" s="3">
        <v>42461</v>
      </c>
      <c r="B80" s="4">
        <v>700</v>
      </c>
      <c r="C80" s="8" t="s">
        <v>19</v>
      </c>
    </row>
    <row r="81" spans="1:3" x14ac:dyDescent="0.25">
      <c r="A81" s="3">
        <v>42491</v>
      </c>
      <c r="B81" s="4">
        <v>725</v>
      </c>
      <c r="C81" s="8" t="s">
        <v>19</v>
      </c>
    </row>
    <row r="82" spans="1:3" x14ac:dyDescent="0.25">
      <c r="A82" s="3">
        <v>42522</v>
      </c>
      <c r="B82" s="4">
        <v>756</v>
      </c>
      <c r="C82" s="8" t="s">
        <v>19</v>
      </c>
    </row>
    <row r="83" spans="1:3" x14ac:dyDescent="0.25">
      <c r="A83" s="3">
        <v>42552</v>
      </c>
      <c r="B83" s="4">
        <v>756</v>
      </c>
      <c r="C83" s="8" t="s">
        <v>19</v>
      </c>
    </row>
    <row r="84" spans="1:3" x14ac:dyDescent="0.25">
      <c r="A84" s="3">
        <v>42583</v>
      </c>
      <c r="B84" s="4">
        <v>756</v>
      </c>
      <c r="C84" s="8" t="s">
        <v>19</v>
      </c>
    </row>
    <row r="85" spans="1:3" x14ac:dyDescent="0.25">
      <c r="A85" s="3">
        <v>42614</v>
      </c>
      <c r="B85" s="4">
        <v>764</v>
      </c>
      <c r="C85" s="8" t="s">
        <v>19</v>
      </c>
    </row>
    <row r="86" spans="1:3" x14ac:dyDescent="0.25">
      <c r="A86" s="3">
        <v>42644</v>
      </c>
      <c r="B86" s="4">
        <v>787</v>
      </c>
      <c r="C86" s="8" t="s">
        <v>19</v>
      </c>
    </row>
    <row r="87" spans="1:3" x14ac:dyDescent="0.25">
      <c r="A87" s="3">
        <v>42675</v>
      </c>
      <c r="B87" s="4">
        <v>801</v>
      </c>
      <c r="C87" s="8" t="s">
        <v>19</v>
      </c>
    </row>
    <row r="88" spans="1:3" x14ac:dyDescent="0.25">
      <c r="A88" s="3">
        <v>42705</v>
      </c>
      <c r="B88" s="4">
        <v>802</v>
      </c>
      <c r="C88" s="8" t="s">
        <v>19</v>
      </c>
    </row>
    <row r="89" spans="1:3" x14ac:dyDescent="0.25">
      <c r="A89" s="10"/>
      <c r="B89" s="11">
        <f>SUBTOTAL(109,TableAdLocation['# of Scans])</f>
        <v>45976</v>
      </c>
      <c r="C89" s="12"/>
    </row>
  </sheetData>
  <phoneticPr fontId="3" type="noConversion"/>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DDFA3-485A-4C67-B3FB-F8BE538039BE}">
  <sheetPr>
    <tabColor rgb="FFFFC000"/>
  </sheetPr>
  <dimension ref="A2:H102"/>
  <sheetViews>
    <sheetView zoomScale="85" zoomScaleNormal="85" workbookViewId="0">
      <selection activeCell="I5" sqref="I5"/>
    </sheetView>
  </sheetViews>
  <sheetFormatPr defaultRowHeight="15" x14ac:dyDescent="0.25"/>
  <cols>
    <col min="1" max="1" width="18.7109375" bestFit="1" customWidth="1"/>
    <col min="2" max="2" width="16.28515625" bestFit="1" customWidth="1"/>
    <col min="3" max="4" width="15.140625" bestFit="1" customWidth="1"/>
    <col min="5" max="5" width="11.28515625" bestFit="1" customWidth="1"/>
    <col min="6" max="6" width="17.28515625" bestFit="1" customWidth="1"/>
    <col min="7" max="7" width="10.7109375" bestFit="1" customWidth="1"/>
    <col min="8" max="8" width="11.28515625" bestFit="1" customWidth="1"/>
    <col min="9" max="72" width="47.7109375" bestFit="1" customWidth="1"/>
    <col min="73" max="73" width="27.5703125" bestFit="1" customWidth="1"/>
    <col min="74" max="74" width="29" bestFit="1" customWidth="1"/>
    <col min="75" max="75" width="27.42578125" bestFit="1" customWidth="1"/>
    <col min="76" max="76" width="36.85546875" bestFit="1" customWidth="1"/>
    <col min="77" max="77" width="35.42578125" bestFit="1" customWidth="1"/>
    <col min="78" max="78" width="52.7109375" bestFit="1" customWidth="1"/>
  </cols>
  <sheetData>
    <row r="2" spans="1:7" x14ac:dyDescent="0.25">
      <c r="A2" s="17" t="s">
        <v>21</v>
      </c>
    </row>
    <row r="3" spans="1:7" x14ac:dyDescent="0.25">
      <c r="A3" s="18" t="s">
        <v>66</v>
      </c>
    </row>
    <row r="4" spans="1:7" x14ac:dyDescent="0.25">
      <c r="A4" s="18" t="s">
        <v>73</v>
      </c>
    </row>
    <row r="5" spans="1:7" x14ac:dyDescent="0.25">
      <c r="A5" s="18" t="s">
        <v>62</v>
      </c>
    </row>
    <row r="6" spans="1:7" x14ac:dyDescent="0.25">
      <c r="A6" s="18" t="s">
        <v>74</v>
      </c>
    </row>
    <row r="7" spans="1:7" x14ac:dyDescent="0.25">
      <c r="A7" s="18" t="s">
        <v>22</v>
      </c>
    </row>
    <row r="14" spans="1:7" x14ac:dyDescent="0.25">
      <c r="A14" s="17" t="s">
        <v>21</v>
      </c>
      <c r="B14" t="s">
        <v>36</v>
      </c>
      <c r="C14" t="s">
        <v>35</v>
      </c>
      <c r="D14" t="s">
        <v>34</v>
      </c>
      <c r="E14" t="s">
        <v>39</v>
      </c>
      <c r="F14" t="s">
        <v>38</v>
      </c>
      <c r="G14" t="s">
        <v>37</v>
      </c>
    </row>
    <row r="15" spans="1:7" x14ac:dyDescent="0.25">
      <c r="A15" s="18" t="s">
        <v>63</v>
      </c>
      <c r="B15" s="23">
        <v>78495</v>
      </c>
      <c r="C15" s="23">
        <v>3219</v>
      </c>
      <c r="D15" s="23">
        <v>3000</v>
      </c>
      <c r="E15" s="22">
        <v>4.1008981463787501E-2</v>
      </c>
      <c r="F15" s="22">
        <v>0.06</v>
      </c>
      <c r="G15" s="23">
        <v>1000</v>
      </c>
    </row>
    <row r="16" spans="1:7" x14ac:dyDescent="0.25">
      <c r="A16" s="18" t="s">
        <v>64</v>
      </c>
      <c r="B16" s="23">
        <v>80394</v>
      </c>
      <c r="C16" s="23">
        <v>3381</v>
      </c>
      <c r="D16" s="23">
        <v>3500</v>
      </c>
      <c r="E16" s="22">
        <v>4.2055377266960223E-2</v>
      </c>
      <c r="F16" s="22">
        <v>0.06</v>
      </c>
      <c r="G16" s="23">
        <v>1200</v>
      </c>
    </row>
    <row r="17" spans="1:7" x14ac:dyDescent="0.25">
      <c r="A17" s="18" t="s">
        <v>65</v>
      </c>
      <c r="B17" s="23">
        <v>93040</v>
      </c>
      <c r="C17" s="23">
        <v>3453</v>
      </c>
      <c r="D17" s="23">
        <v>3500</v>
      </c>
      <c r="E17" s="22">
        <v>3.7113069647463456E-2</v>
      </c>
      <c r="F17" s="22">
        <v>0.06</v>
      </c>
      <c r="G17" s="23">
        <v>1210</v>
      </c>
    </row>
    <row r="18" spans="1:7" x14ac:dyDescent="0.25">
      <c r="A18" s="18" t="s">
        <v>67</v>
      </c>
      <c r="B18" s="23">
        <v>96049</v>
      </c>
      <c r="C18" s="23">
        <v>3723</v>
      </c>
      <c r="D18" s="23">
        <v>3500</v>
      </c>
      <c r="E18" s="22">
        <v>3.876146550198336E-2</v>
      </c>
      <c r="F18" s="22">
        <v>0.06</v>
      </c>
      <c r="G18" s="23">
        <v>1250</v>
      </c>
    </row>
    <row r="19" spans="1:7" x14ac:dyDescent="0.25">
      <c r="A19" s="18" t="s">
        <v>68</v>
      </c>
      <c r="B19" s="23">
        <v>104950</v>
      </c>
      <c r="C19" s="23">
        <v>3791</v>
      </c>
      <c r="D19" s="23">
        <v>4000</v>
      </c>
      <c r="E19" s="22">
        <v>3.6121962839447352E-2</v>
      </c>
      <c r="F19" s="22">
        <v>0.06</v>
      </c>
      <c r="G19" s="23">
        <v>1400</v>
      </c>
    </row>
    <row r="20" spans="1:7" x14ac:dyDescent="0.25">
      <c r="A20" s="18" t="s">
        <v>69</v>
      </c>
      <c r="B20" s="23">
        <v>123144</v>
      </c>
      <c r="C20" s="23">
        <v>3862</v>
      </c>
      <c r="D20" s="23">
        <v>4000</v>
      </c>
      <c r="E20" s="22">
        <v>3.1361657896446439E-2</v>
      </c>
      <c r="F20" s="22">
        <v>0.06</v>
      </c>
      <c r="G20" s="23">
        <v>1459</v>
      </c>
    </row>
    <row r="21" spans="1:7" x14ac:dyDescent="0.25">
      <c r="A21" s="18" t="s">
        <v>59</v>
      </c>
      <c r="B21" s="23">
        <v>103940</v>
      </c>
      <c r="C21" s="23">
        <v>3876</v>
      </c>
      <c r="D21" s="23">
        <v>4000</v>
      </c>
      <c r="E21" s="22">
        <v>3.7290744660380987E-2</v>
      </c>
      <c r="F21" s="22">
        <v>0.06</v>
      </c>
      <c r="G21" s="23">
        <v>1401</v>
      </c>
    </row>
    <row r="22" spans="1:7" x14ac:dyDescent="0.25">
      <c r="A22" s="18" t="s">
        <v>60</v>
      </c>
      <c r="B22" s="23">
        <v>104059</v>
      </c>
      <c r="C22" s="23">
        <v>4030</v>
      </c>
      <c r="D22" s="23">
        <v>4500</v>
      </c>
      <c r="E22" s="22">
        <v>3.8728029291075258E-2</v>
      </c>
      <c r="F22" s="22">
        <v>0.06</v>
      </c>
      <c r="G22" s="23">
        <v>1509</v>
      </c>
    </row>
    <row r="23" spans="1:7" x14ac:dyDescent="0.25">
      <c r="A23" s="18" t="s">
        <v>61</v>
      </c>
      <c r="B23" s="23">
        <v>130455</v>
      </c>
      <c r="C23" s="23">
        <v>4077</v>
      </c>
      <c r="D23" s="23">
        <v>4500</v>
      </c>
      <c r="E23" s="22">
        <v>3.1252155915833045E-2</v>
      </c>
      <c r="F23" s="22">
        <v>0.06</v>
      </c>
      <c r="G23" s="23">
        <v>1498</v>
      </c>
    </row>
    <row r="24" spans="1:7" x14ac:dyDescent="0.25">
      <c r="A24" s="18" t="s">
        <v>70</v>
      </c>
      <c r="B24" s="23">
        <v>129405</v>
      </c>
      <c r="C24" s="23">
        <v>4115</v>
      </c>
      <c r="D24" s="23">
        <v>4500</v>
      </c>
      <c r="E24" s="22">
        <v>3.1799389513542754E-2</v>
      </c>
      <c r="F24" s="22">
        <v>0.06</v>
      </c>
      <c r="G24" s="23">
        <v>1531</v>
      </c>
    </row>
    <row r="25" spans="1:7" x14ac:dyDescent="0.25">
      <c r="A25" s="18" t="s">
        <v>71</v>
      </c>
      <c r="B25" s="23">
        <v>149856</v>
      </c>
      <c r="C25" s="23">
        <v>4167</v>
      </c>
      <c r="D25" s="23">
        <v>4500</v>
      </c>
      <c r="E25" s="22">
        <v>2.7806694426649584E-2</v>
      </c>
      <c r="F25" s="22">
        <v>0.06</v>
      </c>
      <c r="G25" s="23">
        <v>1600</v>
      </c>
    </row>
    <row r="26" spans="1:7" x14ac:dyDescent="0.25">
      <c r="A26" s="18" t="s">
        <v>72</v>
      </c>
      <c r="B26" s="23">
        <v>129450</v>
      </c>
      <c r="C26" s="23">
        <v>4282</v>
      </c>
      <c r="D26" s="23">
        <v>4500</v>
      </c>
      <c r="E26" s="22">
        <v>3.3078408651989188E-2</v>
      </c>
      <c r="F26" s="22">
        <v>0.06</v>
      </c>
      <c r="G26" s="23">
        <v>1775</v>
      </c>
    </row>
    <row r="27" spans="1:7" x14ac:dyDescent="0.25">
      <c r="A27" s="18" t="s">
        <v>22</v>
      </c>
      <c r="B27" s="23">
        <v>1323237</v>
      </c>
      <c r="C27" s="23">
        <v>45976</v>
      </c>
      <c r="D27" s="23">
        <v>48000</v>
      </c>
      <c r="E27" s="22">
        <v>3.5531494756296592E-2</v>
      </c>
      <c r="F27" s="22">
        <v>0.06</v>
      </c>
      <c r="G27" s="23">
        <v>16833</v>
      </c>
    </row>
    <row r="28" spans="1:7" x14ac:dyDescent="0.25">
      <c r="A28" s="18"/>
      <c r="B28" s="23"/>
      <c r="C28" s="23"/>
      <c r="D28" s="23"/>
      <c r="E28" s="22"/>
      <c r="F28" s="22"/>
      <c r="G28" s="23"/>
    </row>
    <row r="29" spans="1:7" x14ac:dyDescent="0.25">
      <c r="A29" s="18"/>
      <c r="B29" s="23"/>
      <c r="C29" s="23"/>
      <c r="D29" s="23"/>
      <c r="E29" s="22"/>
      <c r="F29" s="22"/>
      <c r="G29" s="23"/>
    </row>
    <row r="30" spans="1:7" x14ac:dyDescent="0.25">
      <c r="A30" s="18"/>
      <c r="B30" s="23"/>
      <c r="C30" s="23"/>
      <c r="D30" s="23"/>
      <c r="E30" s="22"/>
      <c r="F30" s="22"/>
      <c r="G30" s="23"/>
    </row>
    <row r="31" spans="1:7" x14ac:dyDescent="0.25">
      <c r="A31" s="18"/>
      <c r="B31" s="23"/>
      <c r="C31" s="23"/>
      <c r="D31" s="23"/>
      <c r="E31" s="22"/>
      <c r="F31" s="22"/>
      <c r="G31" s="23"/>
    </row>
    <row r="32" spans="1:7" x14ac:dyDescent="0.25">
      <c r="A32" s="18"/>
      <c r="B32" s="23"/>
      <c r="C32" s="23"/>
      <c r="D32" s="23"/>
      <c r="E32" s="22"/>
      <c r="F32" s="22"/>
      <c r="G32" s="23"/>
    </row>
    <row r="33" spans="1:7" x14ac:dyDescent="0.25">
      <c r="A33" s="17" t="s">
        <v>21</v>
      </c>
      <c r="B33" t="s">
        <v>56</v>
      </c>
      <c r="C33" t="s">
        <v>58</v>
      </c>
      <c r="D33" t="s">
        <v>57</v>
      </c>
    </row>
    <row r="34" spans="1:7" x14ac:dyDescent="0.25">
      <c r="A34" s="18" t="s">
        <v>63</v>
      </c>
      <c r="B34" s="23">
        <v>3219</v>
      </c>
      <c r="C34" s="23">
        <v>3000</v>
      </c>
      <c r="D34" s="23">
        <v>1000</v>
      </c>
    </row>
    <row r="35" spans="1:7" x14ac:dyDescent="0.25">
      <c r="A35" s="18" t="s">
        <v>64</v>
      </c>
      <c r="B35" s="23">
        <v>3381</v>
      </c>
      <c r="C35" s="23">
        <v>3500</v>
      </c>
      <c r="D35" s="23">
        <v>1200</v>
      </c>
    </row>
    <row r="36" spans="1:7" x14ac:dyDescent="0.25">
      <c r="A36" s="18" t="s">
        <v>65</v>
      </c>
      <c r="B36" s="23">
        <v>3453</v>
      </c>
      <c r="C36" s="23">
        <v>3500</v>
      </c>
      <c r="D36" s="23">
        <v>1210</v>
      </c>
    </row>
    <row r="37" spans="1:7" x14ac:dyDescent="0.25">
      <c r="A37" s="18" t="s">
        <v>67</v>
      </c>
      <c r="B37" s="23">
        <v>3723</v>
      </c>
      <c r="C37" s="23">
        <v>3500</v>
      </c>
      <c r="D37" s="23">
        <v>1250</v>
      </c>
    </row>
    <row r="38" spans="1:7" x14ac:dyDescent="0.25">
      <c r="A38" s="18" t="s">
        <v>68</v>
      </c>
      <c r="B38" s="23">
        <v>3791</v>
      </c>
      <c r="C38" s="23">
        <v>4000</v>
      </c>
      <c r="D38" s="23">
        <v>1400</v>
      </c>
    </row>
    <row r="39" spans="1:7" x14ac:dyDescent="0.25">
      <c r="A39" s="18" t="s">
        <v>69</v>
      </c>
      <c r="B39" s="23">
        <v>3862</v>
      </c>
      <c r="C39" s="23">
        <v>4000</v>
      </c>
      <c r="D39" s="23">
        <v>1459</v>
      </c>
    </row>
    <row r="40" spans="1:7" x14ac:dyDescent="0.25">
      <c r="A40" s="18" t="s">
        <v>59</v>
      </c>
      <c r="B40" s="23">
        <v>3876</v>
      </c>
      <c r="C40" s="23">
        <v>4000</v>
      </c>
      <c r="D40" s="23">
        <v>1401</v>
      </c>
    </row>
    <row r="41" spans="1:7" x14ac:dyDescent="0.25">
      <c r="A41" s="18" t="s">
        <v>60</v>
      </c>
      <c r="B41" s="23">
        <v>4030</v>
      </c>
      <c r="C41" s="23">
        <v>4500</v>
      </c>
      <c r="D41" s="23">
        <v>1509</v>
      </c>
    </row>
    <row r="42" spans="1:7" x14ac:dyDescent="0.25">
      <c r="A42" s="18" t="s">
        <v>61</v>
      </c>
      <c r="B42" s="23">
        <v>4077</v>
      </c>
      <c r="C42" s="23">
        <v>4500</v>
      </c>
      <c r="D42" s="23">
        <v>1498</v>
      </c>
    </row>
    <row r="43" spans="1:7" x14ac:dyDescent="0.25">
      <c r="A43" s="18" t="s">
        <v>70</v>
      </c>
      <c r="B43" s="23">
        <v>4115</v>
      </c>
      <c r="C43" s="23">
        <v>4500</v>
      </c>
      <c r="D43" s="23">
        <v>1531</v>
      </c>
    </row>
    <row r="44" spans="1:7" x14ac:dyDescent="0.25">
      <c r="A44" s="18" t="s">
        <v>71</v>
      </c>
      <c r="B44" s="23">
        <v>4167</v>
      </c>
      <c r="C44" s="23">
        <v>4500</v>
      </c>
      <c r="D44" s="23">
        <v>1600</v>
      </c>
    </row>
    <row r="45" spans="1:7" x14ac:dyDescent="0.25">
      <c r="A45" s="18" t="s">
        <v>72</v>
      </c>
      <c r="B45" s="23">
        <v>4282</v>
      </c>
      <c r="C45" s="23">
        <v>4500</v>
      </c>
      <c r="D45" s="23">
        <v>1775</v>
      </c>
    </row>
    <row r="46" spans="1:7" x14ac:dyDescent="0.25">
      <c r="A46" s="18" t="s">
        <v>22</v>
      </c>
      <c r="B46" s="23">
        <v>45976</v>
      </c>
      <c r="C46" s="23">
        <v>48000</v>
      </c>
      <c r="D46" s="23">
        <v>16833</v>
      </c>
    </row>
    <row r="47" spans="1:7" x14ac:dyDescent="0.25">
      <c r="A47" s="18"/>
      <c r="B47" s="23"/>
      <c r="C47" s="23"/>
      <c r="D47" s="23"/>
      <c r="E47" s="22"/>
      <c r="F47" s="22"/>
      <c r="G47" s="23"/>
    </row>
    <row r="48" spans="1:7" x14ac:dyDescent="0.25">
      <c r="A48" s="18"/>
      <c r="B48" s="23"/>
      <c r="C48" s="23"/>
      <c r="D48" s="23"/>
      <c r="E48" s="22"/>
      <c r="F48" s="22"/>
      <c r="G48" s="23"/>
    </row>
    <row r="49" spans="1:8" x14ac:dyDescent="0.25">
      <c r="A49" s="18"/>
      <c r="B49" s="23"/>
      <c r="C49" s="23"/>
      <c r="D49" s="23"/>
      <c r="E49" s="22"/>
      <c r="F49" s="22"/>
      <c r="G49" s="23"/>
    </row>
    <row r="50" spans="1:8" x14ac:dyDescent="0.25">
      <c r="A50" s="18"/>
      <c r="B50" s="23"/>
      <c r="C50" s="23"/>
      <c r="D50" s="23"/>
      <c r="E50" s="22"/>
      <c r="F50" s="22"/>
      <c r="G50" s="23"/>
    </row>
    <row r="51" spans="1:8" x14ac:dyDescent="0.25">
      <c r="A51" s="18"/>
      <c r="B51" s="23"/>
      <c r="C51" s="23"/>
      <c r="D51" s="23"/>
      <c r="E51" s="22"/>
      <c r="F51" s="22"/>
      <c r="G51" s="23"/>
    </row>
    <row r="52" spans="1:8" x14ac:dyDescent="0.25">
      <c r="A52" s="17" t="s">
        <v>20</v>
      </c>
      <c r="B52" s="17" t="s">
        <v>23</v>
      </c>
    </row>
    <row r="53" spans="1:8" x14ac:dyDescent="0.25">
      <c r="A53" s="17" t="s">
        <v>21</v>
      </c>
      <c r="B53" t="s">
        <v>11</v>
      </c>
      <c r="C53" t="s">
        <v>17</v>
      </c>
      <c r="D53" t="s">
        <v>18</v>
      </c>
      <c r="E53" t="s">
        <v>19</v>
      </c>
      <c r="F53" t="s">
        <v>15</v>
      </c>
      <c r="G53" t="s">
        <v>13</v>
      </c>
      <c r="H53" t="s">
        <v>22</v>
      </c>
    </row>
    <row r="54" spans="1:8" x14ac:dyDescent="0.25">
      <c r="A54" s="18" t="s">
        <v>63</v>
      </c>
      <c r="B54" s="16">
        <v>103</v>
      </c>
      <c r="C54" s="16">
        <v>200</v>
      </c>
      <c r="D54" s="16">
        <v>1000</v>
      </c>
      <c r="E54" s="16">
        <v>620</v>
      </c>
      <c r="F54" s="16">
        <v>513</v>
      </c>
      <c r="G54" s="16">
        <v>783</v>
      </c>
      <c r="H54" s="16">
        <v>3219</v>
      </c>
    </row>
    <row r="55" spans="1:8" x14ac:dyDescent="0.25">
      <c r="A55" s="18" t="s">
        <v>64</v>
      </c>
      <c r="B55" s="16">
        <v>106</v>
      </c>
      <c r="C55" s="16">
        <v>240</v>
      </c>
      <c r="D55" s="16">
        <v>1100</v>
      </c>
      <c r="E55" s="16">
        <v>630</v>
      </c>
      <c r="F55" s="16">
        <v>516</v>
      </c>
      <c r="G55" s="16">
        <v>789</v>
      </c>
      <c r="H55" s="16">
        <v>3381</v>
      </c>
    </row>
    <row r="56" spans="1:8" x14ac:dyDescent="0.25">
      <c r="A56" s="18" t="s">
        <v>65</v>
      </c>
      <c r="B56" s="16">
        <v>109</v>
      </c>
      <c r="C56" s="16">
        <v>240</v>
      </c>
      <c r="D56" s="16">
        <v>1100</v>
      </c>
      <c r="E56" s="16">
        <v>640</v>
      </c>
      <c r="F56" s="16">
        <v>569</v>
      </c>
      <c r="G56" s="16">
        <v>795</v>
      </c>
      <c r="H56" s="16">
        <v>3453</v>
      </c>
    </row>
    <row r="57" spans="1:8" x14ac:dyDescent="0.25">
      <c r="A57" s="18" t="s">
        <v>67</v>
      </c>
      <c r="B57" s="16">
        <v>112</v>
      </c>
      <c r="C57" s="16">
        <v>280</v>
      </c>
      <c r="D57" s="16">
        <v>1250</v>
      </c>
      <c r="E57" s="16">
        <v>700</v>
      </c>
      <c r="F57" s="16">
        <v>580</v>
      </c>
      <c r="G57" s="16">
        <v>801</v>
      </c>
      <c r="H57" s="16">
        <v>3723</v>
      </c>
    </row>
    <row r="58" spans="1:8" x14ac:dyDescent="0.25">
      <c r="A58" s="18" t="s">
        <v>68</v>
      </c>
      <c r="B58" s="16">
        <v>115</v>
      </c>
      <c r="C58" s="16">
        <v>285</v>
      </c>
      <c r="D58" s="16">
        <v>1250</v>
      </c>
      <c r="E58" s="16">
        <v>725</v>
      </c>
      <c r="F58" s="16">
        <v>609</v>
      </c>
      <c r="G58" s="16">
        <v>807</v>
      </c>
      <c r="H58" s="16">
        <v>3791</v>
      </c>
    </row>
    <row r="59" spans="1:8" x14ac:dyDescent="0.25">
      <c r="A59" s="18" t="s">
        <v>69</v>
      </c>
      <c r="B59" s="16">
        <v>118</v>
      </c>
      <c r="C59" s="16">
        <v>290</v>
      </c>
      <c r="D59" s="16">
        <v>1275</v>
      </c>
      <c r="E59" s="16">
        <v>756</v>
      </c>
      <c r="F59" s="16">
        <v>610</v>
      </c>
      <c r="G59" s="16">
        <v>813</v>
      </c>
      <c r="H59" s="16">
        <v>3862</v>
      </c>
    </row>
    <row r="60" spans="1:8" x14ac:dyDescent="0.25">
      <c r="A60" s="18" t="s">
        <v>59</v>
      </c>
      <c r="B60" s="16">
        <v>121</v>
      </c>
      <c r="C60" s="16">
        <v>295</v>
      </c>
      <c r="D60" s="16">
        <v>1275</v>
      </c>
      <c r="E60" s="16">
        <v>756</v>
      </c>
      <c r="F60" s="16">
        <v>610</v>
      </c>
      <c r="G60" s="16">
        <v>819</v>
      </c>
      <c r="H60" s="16">
        <v>3876</v>
      </c>
    </row>
    <row r="61" spans="1:8" x14ac:dyDescent="0.25">
      <c r="A61" s="18" t="s">
        <v>60</v>
      </c>
      <c r="B61" s="16">
        <v>124</v>
      </c>
      <c r="C61" s="16">
        <v>300</v>
      </c>
      <c r="D61" s="16">
        <v>1400</v>
      </c>
      <c r="E61" s="16">
        <v>756</v>
      </c>
      <c r="F61" s="16">
        <v>625</v>
      </c>
      <c r="G61" s="16">
        <v>825</v>
      </c>
      <c r="H61" s="16">
        <v>4030</v>
      </c>
    </row>
    <row r="62" spans="1:8" x14ac:dyDescent="0.25">
      <c r="A62" s="18" t="s">
        <v>61</v>
      </c>
      <c r="B62" s="16">
        <v>127</v>
      </c>
      <c r="C62" s="16">
        <v>310</v>
      </c>
      <c r="D62" s="16">
        <v>1410</v>
      </c>
      <c r="E62" s="16">
        <v>764</v>
      </c>
      <c r="F62" s="16">
        <v>635</v>
      </c>
      <c r="G62" s="16">
        <v>831</v>
      </c>
      <c r="H62" s="16">
        <v>4077</v>
      </c>
    </row>
    <row r="63" spans="1:8" x14ac:dyDescent="0.25">
      <c r="A63" s="18" t="s">
        <v>70</v>
      </c>
      <c r="B63" s="16">
        <v>130</v>
      </c>
      <c r="C63" s="16">
        <v>310</v>
      </c>
      <c r="D63" s="16">
        <v>1411</v>
      </c>
      <c r="E63" s="16">
        <v>787</v>
      </c>
      <c r="F63" s="16">
        <v>640</v>
      </c>
      <c r="G63" s="16">
        <v>837</v>
      </c>
      <c r="H63" s="16">
        <v>4115</v>
      </c>
    </row>
    <row r="64" spans="1:8" x14ac:dyDescent="0.25">
      <c r="A64" s="18" t="s">
        <v>71</v>
      </c>
      <c r="B64" s="16">
        <v>133</v>
      </c>
      <c r="C64" s="16">
        <v>315</v>
      </c>
      <c r="D64" s="16">
        <v>1425</v>
      </c>
      <c r="E64" s="16">
        <v>801</v>
      </c>
      <c r="F64" s="16">
        <v>650</v>
      </c>
      <c r="G64" s="16">
        <v>843</v>
      </c>
      <c r="H64" s="16">
        <v>4167</v>
      </c>
    </row>
    <row r="65" spans="1:8" x14ac:dyDescent="0.25">
      <c r="A65" s="18" t="s">
        <v>72</v>
      </c>
      <c r="B65" s="16">
        <v>136</v>
      </c>
      <c r="C65" s="16">
        <v>320</v>
      </c>
      <c r="D65" s="16">
        <v>1520</v>
      </c>
      <c r="E65" s="16">
        <v>802</v>
      </c>
      <c r="F65" s="16">
        <v>655</v>
      </c>
      <c r="G65" s="16">
        <v>849</v>
      </c>
      <c r="H65" s="16">
        <v>4282</v>
      </c>
    </row>
    <row r="66" spans="1:8" x14ac:dyDescent="0.25">
      <c r="A66" s="18" t="s">
        <v>22</v>
      </c>
      <c r="B66" s="16">
        <v>1434</v>
      </c>
      <c r="C66" s="16">
        <v>3385</v>
      </c>
      <c r="D66" s="16">
        <v>15416</v>
      </c>
      <c r="E66" s="16">
        <v>8737</v>
      </c>
      <c r="F66" s="16">
        <v>7212</v>
      </c>
      <c r="G66" s="16">
        <v>9792</v>
      </c>
      <c r="H66" s="16">
        <v>45976</v>
      </c>
    </row>
    <row r="69" spans="1:8" x14ac:dyDescent="0.25">
      <c r="H69" s="20"/>
    </row>
    <row r="72" spans="1:8" x14ac:dyDescent="0.25">
      <c r="A72" s="17" t="s">
        <v>24</v>
      </c>
      <c r="B72" s="17" t="s">
        <v>23</v>
      </c>
    </row>
    <row r="73" spans="1:8" x14ac:dyDescent="0.25">
      <c r="A73" s="17" t="s">
        <v>21</v>
      </c>
      <c r="B73" t="s">
        <v>12</v>
      </c>
      <c r="C73" t="s">
        <v>14</v>
      </c>
      <c r="D73" t="s">
        <v>16</v>
      </c>
      <c r="E73" t="s">
        <v>22</v>
      </c>
    </row>
    <row r="74" spans="1:8" x14ac:dyDescent="0.25">
      <c r="A74" s="18" t="s">
        <v>63</v>
      </c>
      <c r="B74" s="16">
        <v>400</v>
      </c>
      <c r="C74" s="16">
        <v>300</v>
      </c>
      <c r="D74" s="16">
        <v>300</v>
      </c>
      <c r="E74" s="16">
        <v>1000</v>
      </c>
    </row>
    <row r="75" spans="1:8" x14ac:dyDescent="0.25">
      <c r="A75" s="18" t="s">
        <v>64</v>
      </c>
      <c r="B75" s="16">
        <v>459</v>
      </c>
      <c r="C75" s="16">
        <v>320</v>
      </c>
      <c r="D75" s="16">
        <v>421</v>
      </c>
      <c r="E75" s="16">
        <v>1200</v>
      </c>
    </row>
    <row r="76" spans="1:8" x14ac:dyDescent="0.25">
      <c r="A76" s="18" t="s">
        <v>65</v>
      </c>
      <c r="B76" s="16">
        <v>500</v>
      </c>
      <c r="C76" s="16">
        <v>315</v>
      </c>
      <c r="D76" s="16">
        <v>395</v>
      </c>
      <c r="E76" s="16">
        <v>1210</v>
      </c>
    </row>
    <row r="77" spans="1:8" x14ac:dyDescent="0.25">
      <c r="A77" s="18" t="s">
        <v>67</v>
      </c>
      <c r="B77" s="16">
        <v>520</v>
      </c>
      <c r="C77" s="16">
        <v>321</v>
      </c>
      <c r="D77" s="16">
        <v>410</v>
      </c>
      <c r="E77" s="16">
        <v>1251</v>
      </c>
    </row>
    <row r="78" spans="1:8" x14ac:dyDescent="0.25">
      <c r="A78" s="18" t="s">
        <v>68</v>
      </c>
      <c r="B78" s="16">
        <v>600</v>
      </c>
      <c r="C78" s="16">
        <v>319</v>
      </c>
      <c r="D78" s="16">
        <v>481</v>
      </c>
      <c r="E78" s="16">
        <v>1400</v>
      </c>
    </row>
    <row r="79" spans="1:8" x14ac:dyDescent="0.25">
      <c r="A79" s="18" t="s">
        <v>69</v>
      </c>
      <c r="B79" s="16">
        <v>524</v>
      </c>
      <c r="C79" s="16">
        <v>327</v>
      </c>
      <c r="D79" s="16">
        <v>608</v>
      </c>
      <c r="E79" s="16">
        <v>1459</v>
      </c>
    </row>
    <row r="80" spans="1:8" x14ac:dyDescent="0.25">
      <c r="A80" s="18" t="s">
        <v>59</v>
      </c>
      <c r="B80" s="16">
        <v>527</v>
      </c>
      <c r="C80" s="16">
        <v>322</v>
      </c>
      <c r="D80" s="16">
        <v>552</v>
      </c>
      <c r="E80" s="16">
        <v>1401</v>
      </c>
    </row>
    <row r="81" spans="1:8" x14ac:dyDescent="0.25">
      <c r="A81" s="18" t="s">
        <v>60</v>
      </c>
      <c r="B81" s="16">
        <v>601</v>
      </c>
      <c r="C81" s="16">
        <v>329</v>
      </c>
      <c r="D81" s="16">
        <v>579</v>
      </c>
      <c r="E81" s="16">
        <v>1509</v>
      </c>
    </row>
    <row r="82" spans="1:8" x14ac:dyDescent="0.25">
      <c r="A82" s="18" t="s">
        <v>61</v>
      </c>
      <c r="B82" s="16">
        <v>588</v>
      </c>
      <c r="C82" s="16">
        <v>335</v>
      </c>
      <c r="D82" s="16">
        <v>575</v>
      </c>
      <c r="E82" s="16">
        <v>1498</v>
      </c>
    </row>
    <row r="83" spans="1:8" x14ac:dyDescent="0.25">
      <c r="A83" s="18" t="s">
        <v>70</v>
      </c>
      <c r="B83" s="16">
        <v>512</v>
      </c>
      <c r="C83" s="16">
        <v>333</v>
      </c>
      <c r="D83" s="16">
        <v>686</v>
      </c>
      <c r="E83" s="16">
        <v>1531</v>
      </c>
    </row>
    <row r="84" spans="1:8" x14ac:dyDescent="0.25">
      <c r="A84" s="18" t="s">
        <v>71</v>
      </c>
      <c r="B84" s="16">
        <v>545</v>
      </c>
      <c r="C84" s="16">
        <v>341</v>
      </c>
      <c r="D84" s="16">
        <v>714</v>
      </c>
      <c r="E84" s="16">
        <v>1600</v>
      </c>
    </row>
    <row r="85" spans="1:8" x14ac:dyDescent="0.25">
      <c r="A85" s="18" t="s">
        <v>72</v>
      </c>
      <c r="B85" s="16">
        <v>599</v>
      </c>
      <c r="C85" s="16">
        <v>329</v>
      </c>
      <c r="D85" s="16">
        <v>847</v>
      </c>
      <c r="E85" s="16">
        <v>1775</v>
      </c>
    </row>
    <row r="86" spans="1:8" x14ac:dyDescent="0.25">
      <c r="A86" s="18" t="s">
        <v>22</v>
      </c>
      <c r="B86" s="16">
        <v>6375</v>
      </c>
      <c r="C86" s="16">
        <v>3891</v>
      </c>
      <c r="D86" s="16">
        <v>6568</v>
      </c>
      <c r="E86" s="16">
        <v>16834</v>
      </c>
    </row>
    <row r="92" spans="1:8" x14ac:dyDescent="0.25">
      <c r="B92" s="17" t="s">
        <v>23</v>
      </c>
    </row>
    <row r="93" spans="1:8" x14ac:dyDescent="0.25">
      <c r="B93" t="s">
        <v>11</v>
      </c>
      <c r="C93" t="s">
        <v>17</v>
      </c>
      <c r="D93" t="s">
        <v>18</v>
      </c>
      <c r="E93" t="s">
        <v>19</v>
      </c>
      <c r="F93" t="s">
        <v>15</v>
      </c>
      <c r="G93" t="s">
        <v>13</v>
      </c>
      <c r="H93" t="s">
        <v>22</v>
      </c>
    </row>
    <row r="94" spans="1:8" x14ac:dyDescent="0.25">
      <c r="A94" t="s">
        <v>20</v>
      </c>
      <c r="B94" s="16">
        <v>1434</v>
      </c>
      <c r="C94" s="16">
        <v>3385</v>
      </c>
      <c r="D94" s="16">
        <v>15416</v>
      </c>
      <c r="E94" s="16">
        <v>8737</v>
      </c>
      <c r="F94" s="16">
        <v>7212</v>
      </c>
      <c r="G94" s="16">
        <v>9792</v>
      </c>
      <c r="H94" s="16">
        <v>45976</v>
      </c>
    </row>
    <row r="100" spans="1:5" x14ac:dyDescent="0.25">
      <c r="B100" s="17" t="s">
        <v>23</v>
      </c>
    </row>
    <row r="101" spans="1:5" x14ac:dyDescent="0.25">
      <c r="B101" t="s">
        <v>12</v>
      </c>
      <c r="C101" t="s">
        <v>14</v>
      </c>
      <c r="D101" t="s">
        <v>16</v>
      </c>
      <c r="E101" t="s">
        <v>22</v>
      </c>
    </row>
    <row r="102" spans="1:5" x14ac:dyDescent="0.25">
      <c r="A102" t="s">
        <v>24</v>
      </c>
      <c r="B102" s="16">
        <v>6375</v>
      </c>
      <c r="C102" s="16">
        <v>3891</v>
      </c>
      <c r="D102" s="16">
        <v>6568</v>
      </c>
      <c r="E102" s="16">
        <v>16834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B2CA6-2E86-427E-A6EE-230D6D396C99}">
  <sheetPr>
    <tabColor rgb="FFFFC000"/>
  </sheetPr>
  <dimension ref="A2:E53"/>
  <sheetViews>
    <sheetView topLeftCell="A18" zoomScaleNormal="100" workbookViewId="0">
      <selection activeCell="E42" sqref="E42"/>
    </sheetView>
  </sheetViews>
  <sheetFormatPr defaultRowHeight="15" x14ac:dyDescent="0.25"/>
  <cols>
    <col min="1" max="1" width="33.85546875" bestFit="1" customWidth="1"/>
    <col min="2" max="2" width="26.140625" bestFit="1" customWidth="1"/>
    <col min="3" max="3" width="20.140625" bestFit="1" customWidth="1"/>
    <col min="4" max="4" width="9.5703125" bestFit="1" customWidth="1"/>
    <col min="5" max="5" width="16.7109375" customWidth="1"/>
    <col min="6" max="6" width="12.42578125" customWidth="1"/>
  </cols>
  <sheetData>
    <row r="2" spans="1:3" x14ac:dyDescent="0.25">
      <c r="A2" t="s">
        <v>28</v>
      </c>
    </row>
    <row r="3" spans="1:3" x14ac:dyDescent="0.25">
      <c r="A3" t="s">
        <v>29</v>
      </c>
      <c r="C3" t="str">
        <f>INDEX(A3:A6,2,1)</f>
        <v>Quarter 2 2016</v>
      </c>
    </row>
    <row r="4" spans="1:3" x14ac:dyDescent="0.25">
      <c r="A4" t="s">
        <v>30</v>
      </c>
    </row>
    <row r="5" spans="1:3" x14ac:dyDescent="0.25">
      <c r="A5" t="s">
        <v>31</v>
      </c>
    </row>
    <row r="6" spans="1:3" x14ac:dyDescent="0.25">
      <c r="A6" t="s">
        <v>32</v>
      </c>
    </row>
    <row r="9" spans="1:3" x14ac:dyDescent="0.25">
      <c r="A9" s="26" t="s">
        <v>40</v>
      </c>
      <c r="B9" s="49">
        <f>GETPIVOTDATA("[Measures].[Sum of # of Impressions]",PivotTables!$A$14)</f>
        <v>1323237</v>
      </c>
    </row>
    <row r="10" spans="1:3" x14ac:dyDescent="0.25">
      <c r="B10" s="21"/>
    </row>
    <row r="11" spans="1:3" x14ac:dyDescent="0.25">
      <c r="A11" s="48" t="s">
        <v>49</v>
      </c>
      <c r="B11" s="26"/>
    </row>
    <row r="12" spans="1:3" x14ac:dyDescent="0.25">
      <c r="A12" t="s">
        <v>27</v>
      </c>
      <c r="B12" s="21">
        <f>GETPIVOTDATA("[Measures].[Sum of # of Scans]",PivotTables!$A$52)</f>
        <v>45976</v>
      </c>
    </row>
    <row r="13" spans="1:3" x14ac:dyDescent="0.25">
      <c r="A13" s="27" t="s">
        <v>33</v>
      </c>
      <c r="B13" s="28">
        <f>GETPIVOTDATA("[Measures].[Sum of # of Scans (Goal)]",PivotTables!$A$14)</f>
        <v>48000</v>
      </c>
    </row>
    <row r="14" spans="1:3" x14ac:dyDescent="0.25">
      <c r="A14" s="30" t="s">
        <v>52</v>
      </c>
      <c r="B14" s="32">
        <f>B12/B13</f>
        <v>0.95783333333333331</v>
      </c>
    </row>
    <row r="15" spans="1:3" x14ac:dyDescent="0.25">
      <c r="A15" s="30" t="s">
        <v>54</v>
      </c>
      <c r="B15" s="31">
        <f>IF(B14&gt;1,0,1-B14)</f>
        <v>4.2166666666666686E-2</v>
      </c>
    </row>
    <row r="16" spans="1:3" x14ac:dyDescent="0.25">
      <c r="A16" t="s">
        <v>41</v>
      </c>
      <c r="B16" s="22">
        <v>1</v>
      </c>
    </row>
    <row r="17" spans="1:3" x14ac:dyDescent="0.25">
      <c r="B17" s="22"/>
    </row>
    <row r="18" spans="1:3" x14ac:dyDescent="0.25">
      <c r="A18" s="48" t="s">
        <v>48</v>
      </c>
      <c r="B18" s="26"/>
      <c r="C18" s="48" t="s">
        <v>75</v>
      </c>
    </row>
    <row r="19" spans="1:3" x14ac:dyDescent="0.25">
      <c r="A19" t="s">
        <v>44</v>
      </c>
      <c r="B19" s="24">
        <f>GETPIVOTDATA("[Measures].[Average of Scan Through Rate (Actual)]",PivotTables!$A$14)</f>
        <v>3.5531494756296592E-2</v>
      </c>
      <c r="C19" s="23">
        <f>B12*B19</f>
        <v>1633.5960029154921</v>
      </c>
    </row>
    <row r="20" spans="1:3" x14ac:dyDescent="0.25">
      <c r="A20" s="27" t="s">
        <v>43</v>
      </c>
      <c r="B20" s="29">
        <f>GETPIVOTDATA("[Measures].[Average of Scan Through Rate (Goal)]",PivotTables!$A$14)</f>
        <v>0.06</v>
      </c>
      <c r="C20" s="23">
        <f>B12*B20</f>
        <v>2758.56</v>
      </c>
    </row>
    <row r="21" spans="1:3" x14ac:dyDescent="0.25">
      <c r="A21" s="30" t="s">
        <v>51</v>
      </c>
      <c r="B21" s="31">
        <f>B19/B20</f>
        <v>0.59219157927160992</v>
      </c>
      <c r="C21" s="24">
        <f>C19/C20</f>
        <v>0.59219157927160992</v>
      </c>
    </row>
    <row r="22" spans="1:3" x14ac:dyDescent="0.25">
      <c r="A22" s="30" t="s">
        <v>53</v>
      </c>
      <c r="B22" s="31">
        <f>IF(B21&gt;1,0,1-B21)</f>
        <v>0.40780842072839008</v>
      </c>
    </row>
    <row r="23" spans="1:3" x14ac:dyDescent="0.25">
      <c r="A23" t="s">
        <v>41</v>
      </c>
      <c r="B23" s="25">
        <v>1</v>
      </c>
    </row>
    <row r="24" spans="1:3" x14ac:dyDescent="0.25">
      <c r="B24" s="25"/>
    </row>
    <row r="25" spans="1:3" x14ac:dyDescent="0.25">
      <c r="A25" s="48" t="s">
        <v>46</v>
      </c>
      <c r="B25" s="26"/>
    </row>
    <row r="26" spans="1:3" x14ac:dyDescent="0.25">
      <c r="A26" t="s">
        <v>27</v>
      </c>
      <c r="B26" s="23">
        <f>GETPIVOTDATA("[Measures].[Sum of # of Scans (Actual)]",PivotTables!$A$14)</f>
        <v>45976</v>
      </c>
    </row>
    <row r="27" spans="1:3" x14ac:dyDescent="0.25">
      <c r="A27" t="s">
        <v>47</v>
      </c>
      <c r="B27" s="21">
        <f>GETPIVOTDATA("[Measures].[Sum of Conversions from QR Landing Pages (Actual)]",PivotTables!$A$14)</f>
        <v>16833</v>
      </c>
    </row>
    <row r="28" spans="1:3" x14ac:dyDescent="0.25">
      <c r="A28" s="30" t="s">
        <v>50</v>
      </c>
      <c r="B28" s="32">
        <f>B27/B26</f>
        <v>0.3661258047677049</v>
      </c>
    </row>
    <row r="29" spans="1:3" x14ac:dyDescent="0.25">
      <c r="A29" s="30" t="s">
        <v>54</v>
      </c>
      <c r="B29" s="31">
        <f>1-B28</f>
        <v>0.63387419523229505</v>
      </c>
    </row>
    <row r="30" spans="1:3" x14ac:dyDescent="0.25">
      <c r="A30" t="s">
        <v>41</v>
      </c>
      <c r="B30" s="25">
        <v>1</v>
      </c>
    </row>
    <row r="32" spans="1:3" x14ac:dyDescent="0.25">
      <c r="A32" s="55" t="s">
        <v>93</v>
      </c>
      <c r="B32" s="55" t="s">
        <v>94</v>
      </c>
    </row>
    <row r="33" spans="1:5" x14ac:dyDescent="0.25">
      <c r="A33" s="58" t="str">
        <f ca="1">OFFSET(PivotTables!A15,COUNT(PivotTables!A15:A26),0,1)</f>
        <v>Jan</v>
      </c>
      <c r="B33" s="58" t="str">
        <f ca="1">OFFSET(PivotTables!A16,COUNTA(PivotTables!A16:A27)-2,0,1)</f>
        <v>Dec</v>
      </c>
    </row>
    <row r="35" spans="1:5" s="53" customFormat="1" x14ac:dyDescent="0.25">
      <c r="A35" s="52"/>
      <c r="B35" s="52"/>
    </row>
    <row r="37" spans="1:5" x14ac:dyDescent="0.25">
      <c r="A37" s="54" t="s">
        <v>76</v>
      </c>
    </row>
    <row r="38" spans="1:5" x14ac:dyDescent="0.25">
      <c r="A38" t="s">
        <v>77</v>
      </c>
    </row>
    <row r="39" spans="1:5" x14ac:dyDescent="0.25">
      <c r="A39" t="s">
        <v>78</v>
      </c>
    </row>
    <row r="41" spans="1:5" x14ac:dyDescent="0.25">
      <c r="A41" s="55" t="s">
        <v>79</v>
      </c>
      <c r="B41" s="55" t="s">
        <v>80</v>
      </c>
      <c r="C41" s="55" t="s">
        <v>81</v>
      </c>
      <c r="E41" s="55" t="s">
        <v>97</v>
      </c>
    </row>
    <row r="42" spans="1:5" x14ac:dyDescent="0.25">
      <c r="A42" t="s">
        <v>82</v>
      </c>
      <c r="B42" t="s">
        <v>83</v>
      </c>
      <c r="C42" t="s">
        <v>84</v>
      </c>
      <c r="E42" t="str">
        <f ca="1">_xlfn.CONCAT(A38,A43,A44,A45,A39)</f>
        <v>&gt;&gt;&gt; QR Code Marketing Report from January to December &lt;&lt;&lt;</v>
      </c>
    </row>
    <row r="43" spans="1:5" x14ac:dyDescent="0.25">
      <c r="A43" t="str">
        <f ca="1">TEXT(DATE(2000,MONTH(A33&amp;"-1"+0),1),"mmmm")</f>
        <v>January</v>
      </c>
      <c r="B43" s="56">
        <f>B27</f>
        <v>16833</v>
      </c>
      <c r="C43">
        <f>INDEX(PivotTables!B102:E102,1,MATCH(MAX(PivotTables!B102:D102),PivotTables!B102:D102,0))</f>
        <v>6568</v>
      </c>
      <c r="E43" t="str">
        <f ca="1">_xlfn.CONCAT(A42,A43,A44,A45,A46,TEXT(A47,"#,##0"),A48,A49,TEXT(A50,"#,##0"),A51:A51,TEXT(A52,"#,##0"),A53:A54)</f>
        <v>The total scans from January to December were 45,976 vs. the 48,000 scan target, with 16,833 total conversions.</v>
      </c>
    </row>
    <row r="44" spans="1:5" x14ac:dyDescent="0.25">
      <c r="A44" t="s">
        <v>85</v>
      </c>
      <c r="B44" t="s">
        <v>86</v>
      </c>
      <c r="C44" t="s">
        <v>87</v>
      </c>
      <c r="E44" t="str">
        <f>_xlfn.CONCAT(B42,TEXT(B43,"#,##0"),B44,TEXT(B45,"#,##0"),B46,TEXT(B47,"##.0%"),B48,B49,C42,TEXT(C43,"#,##0"),C44,C45,C46)</f>
        <v>From the 16,833 total conversions, 15,416 or 91.6% are from Magazine Ad, and 6,568 were redirected to Landing Page #3.</v>
      </c>
    </row>
    <row r="45" spans="1:5" x14ac:dyDescent="0.25">
      <c r="A45" t="str">
        <f ca="1">TEXT(DATE(2000,MONTH(B33&amp;"-1"+0),1),"mmmm")</f>
        <v>December</v>
      </c>
      <c r="B45" s="21">
        <f>MAX(PivotTables!B94:G94)</f>
        <v>15416</v>
      </c>
      <c r="C45" t="str">
        <f>INDEX(PivotTables!B101:D102,1,MATCH(MAX(PivotTables!B102:D102),PivotTables!B102:D102,0))</f>
        <v>Landing Page #3</v>
      </c>
    </row>
    <row r="46" spans="1:5" x14ac:dyDescent="0.25">
      <c r="A46" t="s">
        <v>88</v>
      </c>
      <c r="B46" t="s">
        <v>89</v>
      </c>
      <c r="C46" t="s">
        <v>90</v>
      </c>
    </row>
    <row r="47" spans="1:5" x14ac:dyDescent="0.25">
      <c r="A47" s="57">
        <f>B12</f>
        <v>45976</v>
      </c>
      <c r="B47" s="22">
        <f>B45/B43</f>
        <v>0.91582011524980689</v>
      </c>
    </row>
    <row r="48" spans="1:5" x14ac:dyDescent="0.25">
      <c r="B48" t="s">
        <v>91</v>
      </c>
      <c r="D48" s="58"/>
    </row>
    <row r="49" spans="1:2" x14ac:dyDescent="0.25">
      <c r="A49" t="s">
        <v>92</v>
      </c>
      <c r="B49" t="str">
        <f>INDEX(PivotTables!B93:G94,1,MATCH(MAX(PivotTables!B94:G94),PivotTables!B94:G94,0))</f>
        <v>Magazine Ad</v>
      </c>
    </row>
    <row r="50" spans="1:2" x14ac:dyDescent="0.25">
      <c r="A50" s="21">
        <f>B13</f>
        <v>48000</v>
      </c>
    </row>
    <row r="51" spans="1:2" x14ac:dyDescent="0.25">
      <c r="A51" t="s">
        <v>95</v>
      </c>
    </row>
    <row r="52" spans="1:2" x14ac:dyDescent="0.25">
      <c r="A52" s="57">
        <f>B27</f>
        <v>16833</v>
      </c>
    </row>
    <row r="53" spans="1:2" x14ac:dyDescent="0.25">
      <c r="A53" t="s">
        <v>96</v>
      </c>
    </row>
  </sheetData>
  <phoneticPr fontId="3" type="noConversion"/>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96CA2-FB96-417F-972B-E82AB4B669AB}">
  <sheetPr>
    <tabColor rgb="FF92D050"/>
  </sheetPr>
  <dimension ref="B1:Y33"/>
  <sheetViews>
    <sheetView showGridLines="0" showRowColHeaders="0" tabSelected="1" zoomScale="106" zoomScaleNormal="106" workbookViewId="0">
      <selection activeCell="B33" sqref="B33"/>
    </sheetView>
  </sheetViews>
  <sheetFormatPr defaultRowHeight="15" x14ac:dyDescent="0.25"/>
  <cols>
    <col min="1" max="1" width="1.140625" style="34" customWidth="1"/>
    <col min="2" max="2" width="2" style="34" customWidth="1"/>
    <col min="3" max="7" width="10.5703125" style="34" customWidth="1"/>
    <col min="8" max="8" width="2" style="34" customWidth="1"/>
    <col min="9" max="9" width="1.28515625" style="34" customWidth="1"/>
    <col min="10" max="10" width="2" style="34" customWidth="1"/>
    <col min="11" max="15" width="10.5703125" style="34" customWidth="1"/>
    <col min="16" max="16" width="7.7109375" style="34" customWidth="1"/>
    <col min="17" max="18" width="1.28515625" style="34" customWidth="1"/>
    <col min="19" max="19" width="2" style="34" customWidth="1"/>
    <col min="20" max="24" width="10.5703125" style="34" customWidth="1"/>
    <col min="25" max="25" width="2" style="34" customWidth="1"/>
    <col min="26" max="16384" width="9.140625" style="34"/>
  </cols>
  <sheetData>
    <row r="1" spans="2:25" ht="9" customHeight="1" x14ac:dyDescent="0.25">
      <c r="B1" s="63"/>
      <c r="C1" s="63"/>
      <c r="D1" s="63"/>
      <c r="E1" s="63"/>
      <c r="F1" s="63"/>
      <c r="G1" s="63"/>
      <c r="H1" s="63"/>
      <c r="I1" s="63"/>
      <c r="J1" s="63"/>
      <c r="K1" s="63"/>
      <c r="L1" s="63"/>
      <c r="M1" s="63"/>
      <c r="N1" s="63"/>
      <c r="O1" s="63"/>
      <c r="P1" s="63"/>
      <c r="Q1" s="63"/>
      <c r="R1" s="63"/>
      <c r="S1" s="63"/>
      <c r="T1" s="63"/>
      <c r="U1" s="63"/>
      <c r="V1" s="63"/>
      <c r="W1" s="63"/>
      <c r="X1" s="63"/>
      <c r="Y1" s="63"/>
    </row>
    <row r="3" spans="2:25" ht="23.25" x14ac:dyDescent="0.25">
      <c r="B3" s="68"/>
      <c r="C3" s="62" t="s">
        <v>42</v>
      </c>
      <c r="D3" s="62"/>
      <c r="E3" s="62"/>
      <c r="F3" s="62"/>
      <c r="G3" s="62"/>
      <c r="H3" s="68"/>
      <c r="S3" s="67"/>
      <c r="T3" s="33"/>
      <c r="U3" s="61" t="s">
        <v>45</v>
      </c>
      <c r="V3" s="61"/>
      <c r="W3" s="61"/>
      <c r="X3" s="33"/>
      <c r="Y3" s="67"/>
    </row>
    <row r="4" spans="2:25" ht="19.5" customHeight="1" x14ac:dyDescent="0.25"/>
    <row r="5" spans="2:25" ht="7.5" customHeight="1" x14ac:dyDescent="0.25">
      <c r="B5" s="37"/>
      <c r="C5" s="37"/>
      <c r="D5" s="37"/>
      <c r="E5" s="37"/>
      <c r="F5" s="37"/>
      <c r="G5" s="37"/>
      <c r="H5" s="37"/>
      <c r="J5" s="37"/>
      <c r="K5" s="37"/>
      <c r="L5" s="37"/>
      <c r="M5" s="37"/>
      <c r="N5" s="37"/>
      <c r="O5" s="37"/>
      <c r="P5" s="37"/>
      <c r="Q5" s="37"/>
      <c r="S5" s="37"/>
      <c r="T5" s="37"/>
      <c r="U5" s="37"/>
      <c r="V5" s="37"/>
      <c r="W5" s="37"/>
      <c r="X5" s="37"/>
      <c r="Y5" s="37"/>
    </row>
    <row r="6" spans="2:25" x14ac:dyDescent="0.25">
      <c r="B6" s="37"/>
      <c r="C6" s="60" t="s">
        <v>25</v>
      </c>
      <c r="D6" s="60"/>
      <c r="E6" s="38"/>
      <c r="F6" s="38"/>
      <c r="G6" s="38"/>
      <c r="H6" s="37"/>
      <c r="J6" s="37"/>
      <c r="K6" s="59" t="s">
        <v>26</v>
      </c>
      <c r="L6" s="59"/>
      <c r="M6" s="59"/>
      <c r="N6" s="37"/>
      <c r="O6" s="37"/>
      <c r="P6" s="37"/>
      <c r="Q6" s="37"/>
      <c r="S6" s="37"/>
      <c r="T6" s="41" t="s">
        <v>55</v>
      </c>
      <c r="U6" s="42"/>
      <c r="V6" s="37"/>
      <c r="W6" s="37"/>
      <c r="X6" s="37"/>
      <c r="Y6" s="37"/>
    </row>
    <row r="7" spans="2:25" ht="12.75" customHeight="1" x14ac:dyDescent="0.25">
      <c r="B7" s="37"/>
      <c r="C7" s="37"/>
      <c r="D7" s="37"/>
      <c r="E7" s="37"/>
      <c r="F7" s="37"/>
      <c r="G7" s="37"/>
      <c r="H7" s="37"/>
      <c r="J7" s="37"/>
      <c r="K7" s="37"/>
      <c r="L7" s="37"/>
      <c r="M7" s="37"/>
      <c r="N7" s="37"/>
      <c r="O7" s="37"/>
      <c r="P7" s="37"/>
      <c r="Q7" s="37"/>
      <c r="S7" s="37"/>
      <c r="T7" s="37"/>
      <c r="U7" s="37"/>
      <c r="V7" s="37"/>
      <c r="W7" s="37"/>
      <c r="X7" s="37"/>
      <c r="Y7" s="37"/>
    </row>
    <row r="8" spans="2:25" x14ac:dyDescent="0.25">
      <c r="B8" s="37"/>
      <c r="C8" s="45">
        <f>'Calculator-Composer'!$B$12</f>
        <v>45976</v>
      </c>
      <c r="D8" s="39" t="str">
        <f>'Calculator-Composer'!$A$12</f>
        <v>Actual Scans</v>
      </c>
      <c r="E8" s="37"/>
      <c r="F8" s="37"/>
      <c r="G8" s="37"/>
      <c r="H8" s="37"/>
      <c r="J8" s="37"/>
      <c r="K8" s="50">
        <f>'Calculator-Composer'!C19</f>
        <v>1633.5960029154921</v>
      </c>
      <c r="L8" s="39" t="str">
        <f>'Calculator-Composer'!A19</f>
        <v>Actual % of Scan Through</v>
      </c>
      <c r="M8" s="37"/>
      <c r="N8" s="37"/>
      <c r="O8" s="37"/>
      <c r="P8" s="37"/>
      <c r="Q8" s="37"/>
      <c r="S8" s="37"/>
      <c r="T8" s="45">
        <f>'Calculator-Composer'!B26</f>
        <v>45976</v>
      </c>
      <c r="U8" s="43" t="str">
        <f>'Calculator-Composer'!A26</f>
        <v>Actual Scans</v>
      </c>
      <c r="V8" s="37"/>
      <c r="W8" s="37"/>
      <c r="X8" s="37"/>
      <c r="Y8" s="37"/>
    </row>
    <row r="9" spans="2:25" ht="5.25" customHeight="1" x14ac:dyDescent="0.25">
      <c r="B9" s="37"/>
      <c r="C9" s="46"/>
      <c r="D9" s="40"/>
      <c r="E9" s="37"/>
      <c r="F9" s="37"/>
      <c r="G9" s="37"/>
      <c r="H9" s="37"/>
      <c r="J9" s="37"/>
      <c r="K9" s="46"/>
      <c r="L9" s="40"/>
      <c r="M9" s="37"/>
      <c r="N9" s="37"/>
      <c r="O9" s="37"/>
      <c r="P9" s="37"/>
      <c r="Q9" s="37"/>
      <c r="S9" s="37"/>
      <c r="T9" s="46"/>
      <c r="U9" s="40"/>
      <c r="V9" s="37"/>
      <c r="W9" s="37"/>
      <c r="X9" s="37"/>
      <c r="Y9" s="37"/>
    </row>
    <row r="10" spans="2:25" x14ac:dyDescent="0.25">
      <c r="B10" s="37"/>
      <c r="C10" s="47">
        <f>'Calculator-Composer'!$B$13</f>
        <v>48000</v>
      </c>
      <c r="D10" s="39" t="str">
        <f>'Calculator-Composer'!$A$13</f>
        <v>Target Scans</v>
      </c>
      <c r="E10" s="37"/>
      <c r="F10" s="37"/>
      <c r="G10" s="37"/>
      <c r="H10" s="37"/>
      <c r="J10" s="37"/>
      <c r="K10" s="51">
        <f>'Calculator-Composer'!C20</f>
        <v>2758.56</v>
      </c>
      <c r="L10" s="39" t="str">
        <f>'Calculator-Composer'!A20</f>
        <v>Target % of Scan Through</v>
      </c>
      <c r="M10" s="37"/>
      <c r="N10" s="37"/>
      <c r="O10" s="37"/>
      <c r="P10" s="37"/>
      <c r="Q10" s="37"/>
      <c r="S10" s="37"/>
      <c r="T10" s="47">
        <f>'Calculator-Composer'!B27</f>
        <v>16833</v>
      </c>
      <c r="U10" s="43" t="str">
        <f>'Calculator-Composer'!A27</f>
        <v>Conversion</v>
      </c>
      <c r="V10" s="37"/>
      <c r="W10" s="37"/>
      <c r="X10" s="37"/>
      <c r="Y10" s="37"/>
    </row>
    <row r="11" spans="2:25" ht="7.5" customHeight="1" x14ac:dyDescent="0.25">
      <c r="B11" s="37"/>
      <c r="C11" s="37"/>
      <c r="D11" s="37"/>
      <c r="E11" s="37"/>
      <c r="F11" s="37"/>
      <c r="G11" s="37"/>
      <c r="H11" s="37"/>
      <c r="J11" s="37"/>
      <c r="K11" s="37"/>
      <c r="L11" s="37"/>
      <c r="M11" s="37"/>
      <c r="N11" s="37"/>
      <c r="O11" s="37"/>
      <c r="P11" s="37"/>
      <c r="Q11" s="37"/>
      <c r="S11" s="37"/>
      <c r="T11" s="37"/>
      <c r="U11" s="37"/>
      <c r="V11" s="37"/>
      <c r="W11" s="37"/>
      <c r="X11" s="37"/>
      <c r="Y11" s="37"/>
    </row>
    <row r="12" spans="2:25" ht="3.75" customHeight="1" x14ac:dyDescent="0.25"/>
    <row r="25" spans="2:25" ht="18.75" customHeight="1" x14ac:dyDescent="0.25"/>
    <row r="26" spans="2:25" ht="3.75" customHeight="1" x14ac:dyDescent="0.25">
      <c r="B26" s="35"/>
      <c r="C26" s="35"/>
      <c r="D26" s="35"/>
      <c r="E26" s="35"/>
      <c r="F26" s="35"/>
      <c r="G26" s="35"/>
      <c r="H26" s="35"/>
      <c r="I26" s="35"/>
      <c r="J26" s="35"/>
      <c r="K26" s="35"/>
      <c r="L26" s="35"/>
      <c r="M26" s="35"/>
      <c r="N26" s="35"/>
      <c r="O26" s="35"/>
      <c r="P26" s="35"/>
      <c r="Q26" s="35"/>
      <c r="R26" s="35"/>
      <c r="S26" s="35"/>
      <c r="T26" s="35"/>
      <c r="U26" s="35"/>
      <c r="V26" s="35"/>
      <c r="W26" s="35"/>
      <c r="X26" s="35"/>
      <c r="Y26" s="35"/>
    </row>
    <row r="27" spans="2:25" ht="23.25" customHeight="1" x14ac:dyDescent="0.25">
      <c r="B27" s="35"/>
      <c r="C27" s="66" t="str">
        <f ca="1">'Calculator-Composer'!E42</f>
        <v>&gt;&gt;&gt; QR Code Marketing Report from January to December &lt;&lt;&lt;</v>
      </c>
      <c r="D27" s="36"/>
      <c r="E27" s="36"/>
      <c r="F27" s="36"/>
      <c r="G27" s="36"/>
      <c r="H27" s="36"/>
      <c r="I27" s="36"/>
      <c r="J27" s="36"/>
      <c r="K27" s="36"/>
      <c r="L27" s="36"/>
      <c r="M27" s="36"/>
      <c r="N27" s="36"/>
      <c r="O27" s="36"/>
      <c r="P27" s="36"/>
      <c r="Q27" s="36"/>
      <c r="R27" s="36"/>
      <c r="S27" s="36"/>
      <c r="T27" s="36"/>
      <c r="U27" s="36"/>
      <c r="V27" s="36"/>
      <c r="W27" s="36"/>
      <c r="X27" s="36"/>
      <c r="Y27" s="35"/>
    </row>
    <row r="28" spans="2:25" ht="5.25" customHeight="1" x14ac:dyDescent="0.25">
      <c r="B28" s="63"/>
      <c r="C28" s="63"/>
      <c r="D28" s="64"/>
      <c r="E28" s="64"/>
      <c r="F28" s="64"/>
      <c r="G28" s="64"/>
      <c r="H28" s="64"/>
      <c r="I28" s="64"/>
      <c r="J28" s="64"/>
      <c r="K28" s="64"/>
      <c r="L28" s="64"/>
      <c r="M28" s="64"/>
      <c r="N28" s="64"/>
      <c r="O28" s="64"/>
      <c r="P28" s="64"/>
      <c r="Q28" s="64"/>
      <c r="R28" s="64"/>
      <c r="S28" s="64"/>
      <c r="T28" s="64"/>
      <c r="U28" s="64"/>
      <c r="V28" s="64"/>
      <c r="W28" s="64"/>
      <c r="X28" s="64"/>
      <c r="Y28" s="63"/>
    </row>
    <row r="29" spans="2:25" x14ac:dyDescent="0.25">
      <c r="B29" s="35"/>
      <c r="C29" s="65" t="str">
        <f ca="1">'Calculator-Composer'!E43</f>
        <v>The total scans from January to December were 45,976 vs. the 48,000 scan target, with 16,833 total conversions.</v>
      </c>
      <c r="D29" s="36"/>
      <c r="E29" s="36"/>
      <c r="F29" s="36"/>
      <c r="G29" s="36"/>
      <c r="H29" s="36"/>
      <c r="I29" s="36"/>
      <c r="J29" s="36"/>
      <c r="K29" s="36"/>
      <c r="L29" s="36"/>
      <c r="M29" s="36"/>
      <c r="N29" s="36"/>
      <c r="O29" s="36"/>
      <c r="P29" s="36"/>
      <c r="Q29" s="36"/>
      <c r="R29" s="36"/>
      <c r="S29" s="36"/>
      <c r="T29" s="36"/>
      <c r="U29" s="36"/>
      <c r="V29" s="36"/>
      <c r="W29" s="36"/>
      <c r="X29" s="36"/>
      <c r="Y29" s="35"/>
    </row>
    <row r="30" spans="2:25" x14ac:dyDescent="0.25">
      <c r="B30" s="35"/>
      <c r="C30" s="65" t="str">
        <f>'Calculator-Composer'!E44</f>
        <v>From the 16,833 total conversions, 15,416 or 91.6% are from Magazine Ad, and 6,568 were redirected to Landing Page #3.</v>
      </c>
      <c r="D30" s="36"/>
      <c r="E30" s="36"/>
      <c r="F30" s="36"/>
      <c r="G30" s="36"/>
      <c r="H30" s="36"/>
      <c r="I30" s="36"/>
      <c r="J30" s="36"/>
      <c r="K30" s="36"/>
      <c r="L30" s="36"/>
      <c r="M30" s="36"/>
      <c r="N30" s="36"/>
      <c r="O30" s="36"/>
      <c r="P30" s="36"/>
      <c r="Q30" s="36"/>
      <c r="R30" s="36"/>
      <c r="S30" s="36"/>
      <c r="T30" s="36"/>
      <c r="U30" s="36"/>
      <c r="V30" s="36"/>
      <c r="W30" s="36"/>
      <c r="X30" s="36"/>
      <c r="Y30" s="35"/>
    </row>
    <row r="31" spans="2:25" ht="3.75" customHeight="1" x14ac:dyDescent="0.25">
      <c r="B31" s="35"/>
      <c r="C31" s="36"/>
      <c r="D31" s="36"/>
      <c r="E31" s="36"/>
      <c r="F31" s="36"/>
      <c r="G31" s="36"/>
      <c r="H31" s="36"/>
      <c r="I31" s="36"/>
      <c r="J31" s="36"/>
      <c r="K31" s="36"/>
      <c r="L31" s="36"/>
      <c r="M31" s="36"/>
      <c r="N31" s="36"/>
      <c r="O31" s="36"/>
      <c r="P31" s="36"/>
      <c r="Q31" s="36"/>
      <c r="R31" s="36"/>
      <c r="S31" s="36"/>
      <c r="T31" s="36"/>
      <c r="U31" s="36"/>
      <c r="V31" s="36"/>
      <c r="W31" s="36"/>
      <c r="X31" s="36"/>
      <c r="Y31" s="35"/>
    </row>
    <row r="32" spans="2:25" ht="3.75" customHeight="1" x14ac:dyDescent="0.25">
      <c r="B32" s="44"/>
      <c r="C32" s="44"/>
      <c r="D32" s="44"/>
      <c r="E32" s="44"/>
      <c r="F32" s="44"/>
      <c r="G32" s="44"/>
      <c r="H32" s="44"/>
      <c r="I32" s="44"/>
      <c r="J32" s="44"/>
      <c r="K32" s="44"/>
      <c r="L32" s="44"/>
      <c r="M32" s="44"/>
      <c r="N32" s="44"/>
      <c r="O32" s="44"/>
      <c r="P32" s="44"/>
      <c r="Q32" s="44"/>
      <c r="R32" s="44"/>
      <c r="S32" s="44"/>
      <c r="T32" s="44"/>
      <c r="U32" s="44"/>
      <c r="V32" s="44"/>
      <c r="W32" s="44"/>
      <c r="X32" s="44"/>
      <c r="Y32" s="44"/>
    </row>
    <row r="33" spans="2:25" ht="9" customHeight="1" x14ac:dyDescent="0.25">
      <c r="B33" s="63"/>
      <c r="C33" s="63"/>
      <c r="D33" s="63"/>
      <c r="E33" s="63"/>
      <c r="F33" s="63"/>
      <c r="G33" s="63"/>
      <c r="H33" s="63"/>
      <c r="I33" s="63"/>
      <c r="J33" s="63"/>
      <c r="K33" s="63"/>
      <c r="L33" s="63"/>
      <c r="M33" s="63"/>
      <c r="N33" s="63"/>
      <c r="O33" s="63"/>
      <c r="P33" s="63"/>
      <c r="Q33" s="63"/>
      <c r="R33" s="63"/>
      <c r="S33" s="63"/>
      <c r="T33" s="63"/>
      <c r="U33" s="63"/>
      <c r="V33" s="63"/>
      <c r="W33" s="63"/>
      <c r="X33" s="63"/>
      <c r="Y33" s="63"/>
    </row>
  </sheetData>
  <mergeCells count="4">
    <mergeCell ref="K6:M6"/>
    <mergeCell ref="C6:D6"/>
    <mergeCell ref="U3:W3"/>
    <mergeCell ref="C3:G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 T a b l e M a i n 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 T a b l e M a i n 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 C o l u m n s \ P e r i o d < / K e y > < / D i a g r a m O b j e c t K e y > < D i a g r a m O b j e c t K e y > < K e y > C o l u m n s \ #   o f   S c a n s   ( A c t u a l ) < / K e y > < / D i a g r a m O b j e c t K e y > < D i a g r a m O b j e c t K e y > < K e y > C o l u m n s \ #   o f   S c a n s   ( G o a l ) < / K e y > < / D i a g r a m O b j e c t K e y > < D i a g r a m O b j e c t K e y > < K e y > C o l u m n s \ #   o f   I m p r e s s i o n s < / K e y > < / D i a g r a m O b j e c t K e y > < D i a g r a m O b j e c t K e y > < K e y > C o l u m n s \ S c a n   T h r o u g h   R a t e   ( A c t u a l ) < / K e y > < / D i a g r a m O b j e c t K e y > < D i a g r a m O b j e c t K e y > < K e y > C o l u m n s \ S c a n   T h r o u g h   R a t e   ( G o a l ) < / K e y > < / D i a g r a m O b j e c t K e y > < D i a g r a m O b j e c t K e y > < K e y > C o l u m n s \ C o n v e r s i o n s   f r o m   Q R   L a n d i n g   P a g e s   ( A c t u a l ) 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 C o l u m n s \ P e r i o d < / K e y > < / a : K e y > < a : V a l u e   i : t y p e = " M e a s u r e G r i d N o d e V i e w S t a t e " > < L a y e d O u t > t r u e < / L a y e d O u t > < / a : V a l u e > < / a : K e y V a l u e O f D i a g r a m O b j e c t K e y a n y T y p e z b w N T n L X > < a : K e y V a l u e O f D i a g r a m O b j e c t K e y a n y T y p e z b w N T n L X > < a : K e y > < K e y > C o l u m n s \ #   o f   S c a n s   ( A c t u a l ) < / K e y > < / a : K e y > < a : V a l u e   i : t y p e = " M e a s u r e G r i d N o d e V i e w S t a t e " > < C o l u m n > 1 < / C o l u m n > < L a y e d O u t > t r u e < / L a y e d O u t > < / a : V a l u e > < / a : K e y V a l u e O f D i a g r a m O b j e c t K e y a n y T y p e z b w N T n L X > < a : K e y V a l u e O f D i a g r a m O b j e c t K e y a n y T y p e z b w N T n L X > < a : K e y > < K e y > C o l u m n s \ #   o f   S c a n s   ( G o a l ) < / K e y > < / a : K e y > < a : V a l u e   i : t y p e = " M e a s u r e G r i d N o d e V i e w S t a t e " > < C o l u m n > 2 < / C o l u m n > < L a y e d O u t > t r u e < / L a y e d O u t > < / a : V a l u e > < / a : K e y V a l u e O f D i a g r a m O b j e c t K e y a n y T y p e z b w N T n L X > < a : K e y V a l u e O f D i a g r a m O b j e c t K e y a n y T y p e z b w N T n L X > < a : K e y > < K e y > C o l u m n s \ #   o f   I m p r e s s i o n s < / K e y > < / a : K e y > < a : V a l u e   i : t y p e = " M e a s u r e G r i d N o d e V i e w S t a t e " > < C o l u m n > 3 < / C o l u m n > < L a y e d O u t > t r u e < / L a y e d O u t > < / a : V a l u e > < / a : K e y V a l u e O f D i a g r a m O b j e c t K e y a n y T y p e z b w N T n L X > < a : K e y V a l u e O f D i a g r a m O b j e c t K e y a n y T y p e z b w N T n L X > < a : K e y > < K e y > C o l u m n s \ S c a n   T h r o u g h   R a t e   ( A c t u a l ) < / K e y > < / a : K e y > < a : V a l u e   i : t y p e = " M e a s u r e G r i d N o d e V i e w S t a t e " > < C o l u m n > 4 < / C o l u m n > < L a y e d O u t > t r u e < / L a y e d O u t > < / a : V a l u e > < / a : K e y V a l u e O f D i a g r a m O b j e c t K e y a n y T y p e z b w N T n L X > < a : K e y V a l u e O f D i a g r a m O b j e c t K e y a n y T y p e z b w N T n L X > < a : K e y > < K e y > C o l u m n s \ S c a n   T h r o u g h   R a t e   ( G o a l ) < / K e y > < / a : K e y > < a : V a l u e   i : t y p e = " M e a s u r e G r i d N o d e V i e w S t a t e " > < C o l u m n > 5 < / C o l u m n > < L a y e d O u t > t r u e < / L a y e d O u t > < / a : V a l u e > < / a : K e y V a l u e O f D i a g r a m O b j e c t K e y a n y T y p e z b w N T n L X > < a : K e y V a l u e O f D i a g r a m O b j e c t K e y a n y T y p e z b w N T n L X > < a : K e y > < K e y > C o l u m n s \ C o n v e r s i o n s   f r o m   Q R   L a n d i n g   P a g e s   ( A c t u a l ) < / K e y > < / a : K e y > < a : V a l u e   i : t y p e = " M e a s u r e G r i d N o d e V i e w S t a t e " > < C o l u m n > 6 < / C o l u m n > < L a y e d O u t > t r u e < / L a y e d O u t > < / a : V a l u e > < / a : K e y V a l u e O f D i a g r a m O b j e c t K e y a n y T y p e z b w N T n L X > < / V i e w S t a t e s > < / D i a g r a m M a n a g e r . S e r i a l i z a b l e D i a g r a m > < D i a g r a m M a n a g e r . S e r i a l i z a b l e D i a g r a m > < A d a p t e r   i : t y p e = " M e a s u r e D i a g r a m S a n d b o x A d a p t e r " > < T a b l e N a m e > T a b l e A d L o c a t i o n 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 T a b l e A d L o c a t i o n 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 C o l u m n s \ P e r i o d < / K e y > < / D i a g r a m O b j e c t K e y > < D i a g r a m O b j e c t K e y > < K e y > C o l u m n s \ #   o f   S c a n s < / K e y > < / D i a g r a m O b j e c t K e y > < D i a g r a m O b j e c t K e y > < K e y > C o l u m n s \ A d   L o c a t i o n 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 C o l u m n s \ P e r i o d < / K e y > < / a : K e y > < a : V a l u e   i : t y p e = " M e a s u r e G r i d N o d e V i e w S t a t e " > < L a y e d O u t > t r u e < / L a y e d O u t > < / a : V a l u e > < / a : K e y V a l u e O f D i a g r a m O b j e c t K e y a n y T y p e z b w N T n L X > < a : K e y V a l u e O f D i a g r a m O b j e c t K e y a n y T y p e z b w N T n L X > < a : K e y > < K e y > C o l u m n s \ #   o f   S c a n s < / K e y > < / a : K e y > < a : V a l u e   i : t y p e = " M e a s u r e G r i d N o d e V i e w S t a t e " > < C o l u m n > 1 < / C o l u m n > < L a y e d O u t > t r u e < / L a y e d O u t > < / a : V a l u e > < / a : K e y V a l u e O f D i a g r a m O b j e c t K e y a n y T y p e z b w N T n L X > < a : K e y V a l u e O f D i a g r a m O b j e c t K e y a n y T y p e z b w N T n L X > < a : K e y > < K e y > C o l u m n s \ A d   L o c a t i o n < / K e y > < / a : K e y > < a : V a l u e   i : t y p e = " M e a s u r e G r i d N o d e V i e w S t a t e " > < C o l u m n > 2 < / C o l u m n > < L a y e d O u t > t r u e < / L a y e d O u t > < / a : V a l u e > < / a : K e y V a l u e O f D i a g r a m O b j e c t K e y a n y T y p e z b w N T n L X > < / V i e w S t a t e s > < / D i a g r a m M a n a g e r . S e r i a l i z a b l e D i a g r a m > < D i a g r a m M a n a g e r . S e r i a l i z a b l e D i a g r a m > < A d a p t e r   i : t y p e = " M e a s u r e D i a g r a m S a n d b o x A d a p t e r " > < T a b l e N a m e > T a b l e L a n d i n g P a g e 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 T a b l e L a n d i n g P a g e 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 C o l u m n s \ P e r i o d < / K e y > < / D i a g r a m O b j e c t K e y > < D i a g r a m O b j e c t K e y > < K e y > C o l u m n s \ C o n v e r s i o n s < / K e y > < / D i a g r a m O b j e c t K e y > < D i a g r a m O b j e c t K e y > < K e y > C o l u m n s \ L a n d i n g   P a g e 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 C o l u m n s \ P e r i o d < / K e y > < / a : K e y > < a : V a l u e   i : t y p e = " M e a s u r e G r i d N o d e V i e w S t a t e " > < L a y e d O u t > t r u e < / L a y e d O u t > < / a : V a l u e > < / a : K e y V a l u e O f D i a g r a m O b j e c t K e y a n y T y p e z b w N T n L X > < a : K e y V a l u e O f D i a g r a m O b j e c t K e y a n y T y p e z b w N T n L X > < a : K e y > < K e y > C o l u m n s \ C o n v e r s i o n s < / K e y > < / a : K e y > < a : V a l u e   i : t y p e = " M e a s u r e G r i d N o d e V i e w S t a t e " > < C o l u m n > 1 < / C o l u m n > < L a y e d O u t > t r u e < / L a y e d O u t > < / a : V a l u e > < / a : K e y V a l u e O f D i a g r a m O b j e c t K e y a n y T y p e z b w N T n L X > < a : K e y V a l u e O f D i a g r a m O b j e c t K e y a n y T y p e z b w N T n L X > < a : K e y > < K e y > C o l u m n s \ L a n d i n g   P a g e < / K e y > < / a : K e y > < a : V a l u e   i : t y p e = " M e a s u r e G r i d N o d e V i e w S t a t e " > < C o l u m n > 2 < / C o l u m n > < L a y e d O u t > t r u e < / L a y e d O u t > < / a : V a l u e > < / a : K e y V a l u e O f D i a g r a m O b j e c t K e y a n y T y p e z b w N T n L X > < / V i e w S t a t e s > < / D i a g r a m M a n a g e r . S e r i a l i z a b l e D i a g r a m > < D i a g r a m M a n a g e r . S e r i a l i z a b l e D i a g r a m > < A d a p t e r   i : t y p e = " M e a s u r e D i a g r a m S a n d b o x A d a p t e r " > < T a b l e N a m e > T a b l e A d L o c a t i o n 1 0 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 T a b l e A d L o c a t i o n 1 0 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  o f   S c a n s < / K e y > < / D i a g r a m O b j e c t K e y > < D i a g r a m O b j e c t K e y > < K e y > M e a s u r e s \ S u m   o f   #   o f   S c a n s \ T a g I n f o \ F o r m u l a < / K e y > < / D i a g r a m O b j e c t K e y > < D i a g r a m O b j e c t K e y > < K e y > M e a s u r e s \ S u m   o f   #   o f   S c a n s \ T a g I n f o \ V a l u e < / K e y > < / D i a g r a m O b j e c t K e y > < D i a g r a m O b j e c t K e y > < K e y > C o l u m n s \ P e r i o d < / K e y > < / D i a g r a m O b j e c t K e y > < D i a g r a m O b j e c t K e y > < K e y > C o l u m n s \ #   o f   S c a n s < / K e y > < / D i a g r a m O b j e c t K e y > < D i a g r a m O b j e c t K e y > < K e y > C o l u m n s \ A d   L o c a t i o n < / K e y > < / D i a g r a m O b j e c t K e y > < D i a g r a m O b j e c t K e y > < K e y > C o l u m n s \ P e r i o d   ( M o n t h   I n d e x ) < / K e y > < / D i a g r a m O b j e c t K e y > < D i a g r a m O b j e c t K e y > < K e y > C o l u m n s \ P e r i o d   ( M o n t h ) < / K e y > < / D i a g r a m O b j e c t K e y > < D i a g r a m O b j e c t K e y > < K e y > L i n k s \ & l t ; C o l u m n s \ S u m   o f   #   o f   S c a n s & g t ; - & l t ; M e a s u r e s \ #   o f   S c a n s & g t ; < / K e y > < / D i a g r a m O b j e c t K e y > < D i a g r a m O b j e c t K e y > < K e y > L i n k s \ & l t ; C o l u m n s \ S u m   o f   #   o f   S c a n s & g t ; - & l t ; M e a s u r e s \ #   o f   S c a n s & g t ; \ C O L U M N < / K e y > < / D i a g r a m O b j e c t K e y > < D i a g r a m O b j e c t K e y > < K e y > L i n k s \ & l t ; C o l u m n s \ S u m   o f   #   o f   S c a n s & g t ; - & l t ; M e a s u r e s \ #   o f   S c a n s & g t ; \ M E A S U R E 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  o f   S c a n s < / K e y > < / a : K e y > < a : V a l u e   i : t y p e = " M e a s u r e G r i d N o d e V i e w S t a t e " > < C o l u m n > 1 < / C o l u m n > < L a y e d O u t > t r u e < / L a y e d O u t > < W a s U I I n v i s i b l e > t r u e < / W a s U I I n v i s i b l e > < / a : V a l u e > < / a : K e y V a l u e O f D i a g r a m O b j e c t K e y a n y T y p e z b w N T n L X > < a : K e y V a l u e O f D i a g r a m O b j e c t K e y a n y T y p e z b w N T n L X > < a : K e y > < K e y > M e a s u r e s \ S u m   o f   #   o f   S c a n s \ T a g I n f o \ F o r m u l a < / K e y > < / a : K e y > < a : V a l u e   i : t y p e = " M e a s u r e G r i d V i e w S t a t e I D i a g r a m T a g A d d i t i o n a l I n f o " / > < / a : K e y V a l u e O f D i a g r a m O b j e c t K e y a n y T y p e z b w N T n L X > < a : K e y V a l u e O f D i a g r a m O b j e c t K e y a n y T y p e z b w N T n L X > < a : K e y > < K e y > M e a s u r e s \ S u m   o f   #   o f   S c a n s \ T a g I n f o \ V a l u e < / K e y > < / a : K e y > < a : V a l u e   i : t y p e = " M e a s u r e G r i d V i e w S t a t e I D i a g r a m T a g A d d i t i o n a l I n f o " / > < / a : K e y V a l u e O f D i a g r a m O b j e c t K e y a n y T y p e z b w N T n L X > < a : K e y V a l u e O f D i a g r a m O b j e c t K e y a n y T y p e z b w N T n L X > < a : K e y > < K e y > C o l u m n s \ P e r i o d < / K e y > < / a : K e y > < a : V a l u e   i : t y p e = " M e a s u r e G r i d N o d e V i e w S t a t e " > < L a y e d O u t > t r u e < / L a y e d O u t > < / a : V a l u e > < / a : K e y V a l u e O f D i a g r a m O b j e c t K e y a n y T y p e z b w N T n L X > < a : K e y V a l u e O f D i a g r a m O b j e c t K e y a n y T y p e z b w N T n L X > < a : K e y > < K e y > C o l u m n s \ #   o f   S c a n s < / K e y > < / a : K e y > < a : V a l u e   i : t y p e = " M e a s u r e G r i d N o d e V i e w S t a t e " > < C o l u m n > 1 < / C o l u m n > < L a y e d O u t > t r u e < / L a y e d O u t > < / a : V a l u e > < / a : K e y V a l u e O f D i a g r a m O b j e c t K e y a n y T y p e z b w N T n L X > < a : K e y V a l u e O f D i a g r a m O b j e c t K e y a n y T y p e z b w N T n L X > < a : K e y > < K e y > C o l u m n s \ A d   L o c a t i o n < / K e y > < / a : K e y > < a : V a l u e   i : t y p e = " M e a s u r e G r i d N o d e V i e w S t a t e " > < C o l u m n > 2 < / C o l u m n > < L a y e d O u t > t r u e < / L a y e d O u t > < / a : V a l u e > < / a : K e y V a l u e O f D i a g r a m O b j e c t K e y a n y T y p e z b w N T n L X > < a : K e y V a l u e O f D i a g r a m O b j e c t K e y a n y T y p e z b w N T n L X > < a : K e y > < K e y > C o l u m n s \ P e r i o d   ( M o n t h   I n d e x ) < / K e y > < / a : K e y > < a : V a l u e   i : t y p e = " M e a s u r e G r i d N o d e V i e w S t a t e " > < C o l u m n > 3 < / C o l u m n > < L a y e d O u t > t r u e < / L a y e d O u t > < / a : V a l u e > < / a : K e y V a l u e O f D i a g r a m O b j e c t K e y a n y T y p e z b w N T n L X > < a : K e y V a l u e O f D i a g r a m O b j e c t K e y a n y T y p e z b w N T n L X > < a : K e y > < K e y > C o l u m n s \ P e r i o d   ( M o n t h ) < / K e y > < / a : K e y > < a : V a l u e   i : t y p e = " M e a s u r e G r i d N o d e V i e w S t a t e " > < C o l u m n > 4 < / C o l u m n > < L a y e d O u t > t r u e < / L a y e d O u t > < / a : V a l u e > < / a : K e y V a l u e O f D i a g r a m O b j e c t K e y a n y T y p e z b w N T n L X > < a : K e y V a l u e O f D i a g r a m O b j e c t K e y a n y T y p e z b w N T n L X > < a : K e y > < K e y > L i n k s \ & l t ; C o l u m n s \ S u m   o f   #   o f   S c a n s & g t ; - & l t ; M e a s u r e s \ #   o f   S c a n s & g t ; < / K e y > < / a : K e y > < a : V a l u e   i : t y p e = " M e a s u r e G r i d V i e w S t a t e I D i a g r a m L i n k " / > < / a : K e y V a l u e O f D i a g r a m O b j e c t K e y a n y T y p e z b w N T n L X > < a : K e y V a l u e O f D i a g r a m O b j e c t K e y a n y T y p e z b w N T n L X > < a : K e y > < K e y > L i n k s \ & l t ; C o l u m n s \ S u m   o f   #   o f   S c a n s & g t ; - & l t ; M e a s u r e s \ #   o f   S c a n s & g t ; \ C O L U M N < / K e y > < / a : K e y > < a : V a l u e   i : t y p e = " M e a s u r e G r i d V i e w S t a t e I D i a g r a m L i n k E n d p o i n t " / > < / a : K e y V a l u e O f D i a g r a m O b j e c t K e y a n y T y p e z b w N T n L X > < a : K e y V a l u e O f D i a g r a m O b j e c t K e y a n y T y p e z b w N T n L X > < a : K e y > < K e y > L i n k s \ & l t ; C o l u m n s \ S u m   o f   #   o f   S c a n s & g t ; - & l t ; M e a s u r e s \ #   o f   S c a n s & g t ; \ M E A S U R E < / K e y > < / a : K e y > < a : V a l u e   i : t y p e = " M e a s u r e G r i d V i e w S t a t e I D i a g r a m L i n k E n d p o i n t " / > < / a : K e y V a l u e O f D i a g r a m O b j e c t K e y a n y T y p e z b w N T n L X > < / V i e w S t a t e s > < / D i a g r a m M a n a g e r . S e r i a l i z a b l e D i a g r a m > < D i a g r a m M a n a g e r . S e r i a l i z a b l e D i a g r a m > < A d a p t e r   i : t y p e = " M e a s u r e D i a g r a m S a n d b o x A d a p t e r " > < T a b l e N a m e > T a b l e P e r i o d 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 T a b l e P e r i o d 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 C o l u m n s \ P e r i o d 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 C o l u m n s \ P e r i o d < / 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 T a g s \ T a b l e s \ & l t ; T a b l e s \ T a b l e M a i n & g t ; < / K e y > < / D i a g r a m O b j e c t K e y > < D i a g r a m O b j e c t K e y > < K e y > D y n a m i c   T a g s \ T a b l e s \ & l t ; T a b l e s \ T a b l e A d L o c a t i o n & g t ; < / K e y > < / D i a g r a m O b j e c t K e y > < D i a g r a m O b j e c t K e y > < K e y > D y n a m i c   T a g s \ T a b l e s \ & l t ; T a b l e s \ T a b l e P e r i o d & g t ; < / K e y > < / D i a g r a m O b j e c t K e y > < D i a g r a m O b j e c t K e y > < K e y > D y n a m i c   T a g s \ T a b l e s \ & l t ; T a b l e s \ T a b l e L a n d i n g P a g e & g t ; < / K e y > < / D i a g r a m O b j e c t K e y > < D i a g r a m O b j e c t K e y > < K e y > T a b l e s \ T a b l e M a i n < / K e y > < / D i a g r a m O b j e c t K e y > < D i a g r a m O b j e c t K e y > < K e y > T a b l e s \ T a b l e M a i n \ C o l u m n s \ P e r i o d < / K e y > < / D i a g r a m O b j e c t K e y > < D i a g r a m O b j e c t K e y > < K e y > T a b l e s \ T a b l e M a i n \ C o l u m n s \ #   o f   S c a n s   ( A c t u a l ) < / K e y > < / D i a g r a m O b j e c t K e y > < D i a g r a m O b j e c t K e y > < K e y > T a b l e s \ T a b l e M a i n \ C o l u m n s \ #   o f   S c a n s   ( G o a l ) < / K e y > < / D i a g r a m O b j e c t K e y > < D i a g r a m O b j e c t K e y > < K e y > T a b l e s \ T a b l e M a i n \ C o l u m n s \ #   o f   I m p r e s s i o n s < / K e y > < / D i a g r a m O b j e c t K e y > < D i a g r a m O b j e c t K e y > < K e y > T a b l e s \ T a b l e M a i n \ C o l u m n s \ S c a n   T h r o u g h   R a t e   ( A c t u a l ) < / K e y > < / D i a g r a m O b j e c t K e y > < D i a g r a m O b j e c t K e y > < K e y > T a b l e s \ T a b l e M a i n \ C o l u m n s \ S c a n   T h r o u g h   R a t e   ( G o a l ) < / K e y > < / D i a g r a m O b j e c t K e y > < D i a g r a m O b j e c t K e y > < K e y > T a b l e s \ T a b l e M a i n \ C o l u m n s \ C o n v e r s i o n s   f r o m   Q R   L a n d i n g   P a g e s   ( A c t u a l ) < / K e y > < / D i a g r a m O b j e c t K e y > < D i a g r a m O b j e c t K e y > < K e y > T a b l e s \ T a b l e M a i n \ C o l u m n s \ P e r i o d   ( M o n t h   I n d e x ) < / K e y > < / D i a g r a m O b j e c t K e y > < D i a g r a m O b j e c t K e y > < K e y > T a b l e s \ T a b l e M a i n \ C o l u m n s \ P e r i o d   ( M o n t h ) < / K e y > < / D i a g r a m O b j e c t K e y > < D i a g r a m O b j e c t K e y > < K e y > T a b l e s \ T a b l e M a i n \ M e a s u r e s \ S u m   o f   #   o f   S c a n s   ( A c t u a l ) < / K e y > < / D i a g r a m O b j e c t K e y > < D i a g r a m O b j e c t K e y > < K e y > T a b l e s \ T a b l e M a i n \ S u m   o f   #   o f   S c a n s   ( A c t u a l ) \ A d d i t i o n a l   I n f o \ I m p l i c i t   M e a s u r e < / K e y > < / D i a g r a m O b j e c t K e y > < D i a g r a m O b j e c t K e y > < K e y > T a b l e s \ T a b l e M a i n \ M e a s u r e s \ S u m   o f   #   o f   S c a n s   ( G o a l ) < / K e y > < / D i a g r a m O b j e c t K e y > < D i a g r a m O b j e c t K e y > < K e y > T a b l e s \ T a b l e M a i n \ S u m   o f   #   o f   S c a n s   ( G o a l ) \ A d d i t i o n a l   I n f o \ I m p l i c i t   M e a s u r e < / K e y > < / D i a g r a m O b j e c t K e y > < D i a g r a m O b j e c t K e y > < K e y > T a b l e s \ T a b l e M a i n \ M e a s u r e s \ S u m   o f   #   o f   I m p r e s s i o n s < / K e y > < / D i a g r a m O b j e c t K e y > < D i a g r a m O b j e c t K e y > < K e y > T a b l e s \ T a b l e M a i n \ S u m   o f   #   o f   I m p r e s s i o n s \ A d d i t i o n a l   I n f o \ I m p l i c i t   M e a s u r e < / K e y > < / D i a g r a m O b j e c t K e y > < D i a g r a m O b j e c t K e y > < K e y > T a b l e s \ T a b l e M a i n \ M e a s u r e s \ S u m   o f   S c a n   T h r o u g h   R a t e   ( A c t u a l ) < / K e y > < / D i a g r a m O b j e c t K e y > < D i a g r a m O b j e c t K e y > < K e y > T a b l e s \ T a b l e M a i n \ S u m   o f   S c a n   T h r o u g h   R a t e   ( A c t u a l ) \ A d d i t i o n a l   I n f o \ I m p l i c i t   M e a s u r e < / K e y > < / D i a g r a m O b j e c t K e y > < D i a g r a m O b j e c t K e y > < K e y > T a b l e s \ T a b l e M a i n \ M e a s u r e s \ S u m   o f   S c a n   T h r o u g h   R a t e   ( G o a l ) < / K e y > < / D i a g r a m O b j e c t K e y > < D i a g r a m O b j e c t K e y > < K e y > T a b l e s \ T a b l e M a i n \ S u m   o f   S c a n   T h r o u g h   R a t e   ( G o a l ) \ A d d i t i o n a l   I n f o \ I m p l i c i t   M e a s u r e < / K e y > < / D i a g r a m O b j e c t K e y > < D i a g r a m O b j e c t K e y > < K e y > T a b l e s \ T a b l e M a i n \ M e a s u r e s \ S u m   o f   C o n v e r s i o n s   f r o m   Q R   L a n d i n g   P a g e s   ( A c t u a l ) < / K e y > < / D i a g r a m O b j e c t K e y > < D i a g r a m O b j e c t K e y > < K e y > T a b l e s \ T a b l e M a i n \ S u m   o f   C o n v e r s i o n s   f r o m   Q R   L a n d i n g   P a g e s   ( A c t u a l ) \ A d d i t i o n a l   I n f o \ I m p l i c i t   M e a s u r e < / K e y > < / D i a g r a m O b j e c t K e y > < D i a g r a m O b j e c t K e y > < K e y > T a b l e s \ T a b l e M a i n \ M e a s u r e s \ A v e r a g e   o f   S c a n   T h r o u g h   R a t e   ( G o a l ) < / K e y > < / D i a g r a m O b j e c t K e y > < D i a g r a m O b j e c t K e y > < K e y > T a b l e s \ T a b l e M a i n \ A v e r a g e   o f   S c a n   T h r o u g h   R a t e   ( G o a l ) \ A d d i t i o n a l   I n f o \ I m p l i c i t   M e a s u r e < / K e y > < / D i a g r a m O b j e c t K e y > < D i a g r a m O b j e c t K e y > < K e y > T a b l e s \ T a b l e M a i n \ M e a s u r e s \ A v e r a g e   o f   S c a n   T h r o u g h   R a t e   ( A c t u a l ) < / K e y > < / D i a g r a m O b j e c t K e y > < D i a g r a m O b j e c t K e y > < K e y > T a b l e s \ T a b l e M a i n \ A v e r a g e   o f   S c a n   T h r o u g h   R a t e   ( A c t u a l ) \ A d d i t i o n a l   I n f o \ I m p l i c i t   M e a s u r e < / K e y > < / D i a g r a m O b j e c t K e y > < D i a g r a m O b j e c t K e y > < K e y > T a b l e s \ T a b l e A d L o c a t i o n < / K e y > < / D i a g r a m O b j e c t K e y > < D i a g r a m O b j e c t K e y > < K e y > T a b l e s \ T a b l e A d L o c a t i o n \ C o l u m n s \ P e r i o d < / K e y > < / D i a g r a m O b j e c t K e y > < D i a g r a m O b j e c t K e y > < K e y > T a b l e s \ T a b l e A d L o c a t i o n \ C o l u m n s \ #   o f   S c a n s < / K e y > < / D i a g r a m O b j e c t K e y > < D i a g r a m O b j e c t K e y > < K e y > T a b l e s \ T a b l e A d L o c a t i o n \ C o l u m n s \ A d   L o c a t i o n < / K e y > < / D i a g r a m O b j e c t K e y > < D i a g r a m O b j e c t K e y > < K e y > T a b l e s \ T a b l e A d L o c a t i o n \ C o l u m n s \ P e r i o d   ( M o n t h   I n d e x ) < / K e y > < / D i a g r a m O b j e c t K e y > < D i a g r a m O b j e c t K e y > < K e y > T a b l e s \ T a b l e A d L o c a t i o n \ C o l u m n s \ P e r i o d   ( M o n t h ) < / K e y > < / D i a g r a m O b j e c t K e y > < D i a g r a m O b j e c t K e y > < K e y > T a b l e s \ T a b l e A d L o c a t i o n \ M e a s u r e s \ S u m   o f   #   o f   S c a n s < / K e y > < / D i a g r a m O b j e c t K e y > < D i a g r a m O b j e c t K e y > < K e y > T a b l e s \ T a b l e A d L o c a t i o n \ S u m   o f   #   o f   S c a n s \ A d d i t i o n a l   I n f o \ I m p l i c i t   M e a s u r e < / K e y > < / D i a g r a m O b j e c t K e y > < D i a g r a m O b j e c t K e y > < K e y > T a b l e s \ T a b l e P e r i o d < / K e y > < / D i a g r a m O b j e c t K e y > < D i a g r a m O b j e c t K e y > < K e y > T a b l e s \ T a b l e P e r i o d \ C o l u m n s \ P e r i o d < / K e y > < / D i a g r a m O b j e c t K e y > < D i a g r a m O b j e c t K e y > < K e y > T a b l e s \ T a b l e P e r i o d \ C o l u m n s \ P e r i o d   ( M o n t h   I n d e x ) < / K e y > < / D i a g r a m O b j e c t K e y > < D i a g r a m O b j e c t K e y > < K e y > T a b l e s \ T a b l e P e r i o d \ C o l u m n s \ P e r i o d   ( M o n t h ) < / K e y > < / D i a g r a m O b j e c t K e y > < D i a g r a m O b j e c t K e y > < K e y > T a b l e s \ T a b l e P e r i o d \ C o l u m n s \ P e r i o d   ( Q u a r t e r ) < / K e y > < / D i a g r a m O b j e c t K e y > < D i a g r a m O b j e c t K e y > < K e y > T a b l e s \ T a b l e L a n d i n g P a g e < / K e y > < / D i a g r a m O b j e c t K e y > < D i a g r a m O b j e c t K e y > < K e y > T a b l e s \ T a b l e L a n d i n g P a g e \ C o l u m n s \ P e r i o d < / K e y > < / D i a g r a m O b j e c t K e y > < D i a g r a m O b j e c t K e y > < K e y > T a b l e s \ T a b l e L a n d i n g P a g e \ C o l u m n s \ C o n v e r s i o n s < / K e y > < / D i a g r a m O b j e c t K e y > < D i a g r a m O b j e c t K e y > < K e y > T a b l e s \ T a b l e L a n d i n g P a g e \ C o l u m n s \ L a n d i n g   P a g e < / K e y > < / D i a g r a m O b j e c t K e y > < D i a g r a m O b j e c t K e y > < K e y > T a b l e s \ T a b l e L a n d i n g P a g e \ C o l u m n s \ P e r i o d   ( M o n t h   I n d e x ) < / K e y > < / D i a g r a m O b j e c t K e y > < D i a g r a m O b j e c t K e y > < K e y > T a b l e s \ T a b l e L a n d i n g P a g e \ C o l u m n s \ P e r i o d   ( M o n t h ) < / K e y > < / D i a g r a m O b j e c t K e y > < D i a g r a m O b j e c t K e y > < K e y > T a b l e s \ T a b l e L a n d i n g P a g e \ M e a s u r e s \ S u m   o f   C o n v e r s i o n s < / K e y > < / D i a g r a m O b j e c t K e y > < D i a g r a m O b j e c t K e y > < K e y > T a b l e s \ T a b l e L a n d i n g P a g e \ S u m   o f   C o n v e r s i o n s \ A d d i t i o n a l   I n f o \ I m p l i c i t   M e a s u r e < / K e y > < / D i a g r a m O b j e c t K e y > < D i a g r a m O b j e c t K e y > < K e y > R e l a t i o n s h i p s \ & l t ; T a b l e s \ T a b l e M a i n \ C o l u m n s \ P e r i o d & g t ; - & l t ; T a b l e s \ T a b l e P e r i o d \ C o l u m n s \ P e r i o d & g t ; < / K e y > < / D i a g r a m O b j e c t K e y > < D i a g r a m O b j e c t K e y > < K e y > R e l a t i o n s h i p s \ & l t ; T a b l e s \ T a b l e M a i n \ C o l u m n s \ P e r i o d & g t ; - & l t ; T a b l e s \ T a b l e P e r i o d \ C o l u m n s \ P e r i o d & g t ; \ F K < / K e y > < / D i a g r a m O b j e c t K e y > < D i a g r a m O b j e c t K e y > < K e y > R e l a t i o n s h i p s \ & l t ; T a b l e s \ T a b l e M a i n \ C o l u m n s \ P e r i o d & g t ; - & l t ; T a b l e s \ T a b l e P e r i o d \ C o l u m n s \ P e r i o d & g t ; \ P K < / K e y > < / D i a g r a m O b j e c t K e y > < D i a g r a m O b j e c t K e y > < K e y > R e l a t i o n s h i p s \ & l t ; T a b l e s \ T a b l e M a i n \ C o l u m n s \ P e r i o d & g t ; - & l t ; T a b l e s \ T a b l e P e r i o d \ C o l u m n s \ P e r i o d & g t ; \ C r o s s F i l t e r < / K e y > < / D i a g r a m O b j e c t K e y > < D i a g r a m O b j e c t K e y > < K e y > R e l a t i o n s h i p s \ & l t ; T a b l e s \ T a b l e A d L o c a t i o n \ C o l u m n s \ P e r i o d & g t ; - & l t ; T a b l e s \ T a b l e P e r i o d \ C o l u m n s \ P e r i o d & g t ; < / K e y > < / D i a g r a m O b j e c t K e y > < D i a g r a m O b j e c t K e y > < K e y > R e l a t i o n s h i p s \ & l t ; T a b l e s \ T a b l e A d L o c a t i o n \ C o l u m n s \ P e r i o d & g t ; - & l t ; T a b l e s \ T a b l e P e r i o d \ C o l u m n s \ P e r i o d & g t ; \ F K < / K e y > < / D i a g r a m O b j e c t K e y > < D i a g r a m O b j e c t K e y > < K e y > R e l a t i o n s h i p s \ & l t ; T a b l e s \ T a b l e A d L o c a t i o n \ C o l u m n s \ P e r i o d & g t ; - & l t ; T a b l e s \ T a b l e P e r i o d \ C o l u m n s \ P e r i o d & g t ; \ P K < / K e y > < / D i a g r a m O b j e c t K e y > < D i a g r a m O b j e c t K e y > < K e y > R e l a t i o n s h i p s \ & l t ; T a b l e s \ T a b l e A d L o c a t i o n \ C o l u m n s \ P e r i o d & g t ; - & l t ; T a b l e s \ T a b l e P e r i o d \ C o l u m n s \ P e r i o d & g t ; \ C r o s s F i l t e r < / K e y > < / D i a g r a m O b j e c t K e y > < D i a g r a m O b j e c t K e y > < K e y > R e l a t i o n s h i p s \ & l t ; T a b l e s \ T a b l e L a n d i n g P a g e \ C o l u m n s \ P e r i o d & g t ; - & l t ; T a b l e s \ T a b l e P e r i o d \ C o l u m n s \ P e r i o d & g t ; < / K e y > < / D i a g r a m O b j e c t K e y > < D i a g r a m O b j e c t K e y > < K e y > R e l a t i o n s h i p s \ & l t ; T a b l e s \ T a b l e L a n d i n g P a g e \ C o l u m n s \ P e r i o d & g t ; - & l t ; T a b l e s \ T a b l e P e r i o d \ C o l u m n s \ P e r i o d & g t ; \ F K < / K e y > < / D i a g r a m O b j e c t K e y > < D i a g r a m O b j e c t K e y > < K e y > R e l a t i o n s h i p s \ & l t ; T a b l e s \ T a b l e L a n d i n g P a g e \ C o l u m n s \ P e r i o d & g t ; - & l t ; T a b l e s \ T a b l e P e r i o d \ C o l u m n s \ P e r i o d & g t ; \ P K < / K e y > < / D i a g r a m O b j e c t K e y > < D i a g r a m O b j e c t K e y > < K e y > R e l a t i o n s h i p s \ & l t ; T a b l e s \ T a b l e L a n d i n g P a g e \ C o l u m n s \ P e r i o d & g t ; - & l t ; T a b l e s \ T a b l e P e r i o d \ C o l u m n s \ P e r i o d & g t ; \ C r o s s F i l t e r < / K e y > < / D i a g r a m O b j e c t K e y > < / A l l K e y s > < S e l e c t e d K e y s > < D i a g r a m O b j e c t K e y > < K e y > T a b l e s \ T a b l e M a i n \ C o l u m n s \ P e r i o d   ( M o n t h ) < / 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 T a g s \ T a b l e s \ & l t ; T a b l e s \ T a b l e M a i n & g t ; < / K e y > < / a : K e y > < a : V a l u e   i : t y p e = " D i a g r a m D i s p l a y T a g V i e w S t a t e " > < I s N o t F i l t e r e d O u t > t r u e < / I s N o t F i l t e r e d O u t > < / a : V a l u e > < / a : K e y V a l u e O f D i a g r a m O b j e c t K e y a n y T y p e z b w N T n L X > < a : K e y V a l u e O f D i a g r a m O b j e c t K e y a n y T y p e z b w N T n L X > < a : K e y > < K e y > D y n a m i c   T a g s \ T a b l e s \ & l t ; T a b l e s \ T a b l e A d L o c a t i o n & g t ; < / K e y > < / a : K e y > < a : V a l u e   i : t y p e = " D i a g r a m D i s p l a y T a g V i e w S t a t e " > < I s N o t F i l t e r e d O u t > t r u e < / I s N o t F i l t e r e d O u t > < / a : V a l u e > < / a : K e y V a l u e O f D i a g r a m O b j e c t K e y a n y T y p e z b w N T n L X > < a : K e y V a l u e O f D i a g r a m O b j e c t K e y a n y T y p e z b w N T n L X > < a : K e y > < K e y > D y n a m i c   T a g s \ T a b l e s \ & l t ; T a b l e s \ T a b l e P e r i o d & g t ; < / K e y > < / a : K e y > < a : V a l u e   i : t y p e = " D i a g r a m D i s p l a y T a g V i e w S t a t e " > < I s N o t F i l t e r e d O u t > t r u e < / I s N o t F i l t e r e d O u t > < / a : V a l u e > < / a : K e y V a l u e O f D i a g r a m O b j e c t K e y a n y T y p e z b w N T n L X > < a : K e y V a l u e O f D i a g r a m O b j e c t K e y a n y T y p e z b w N T n L X > < a : K e y > < K e y > D y n a m i c   T a g s \ T a b l e s \ & l t ; T a b l e s \ T a b l e L a n d i n g P a g e & g t ; < / K e y > < / a : K e y > < a : V a l u e   i : t y p e = " D i a g r a m D i s p l a y T a g V i e w S t a t e " > < I s N o t F i l t e r e d O u t > t r u e < / I s N o t F i l t e r e d O u t > < / a : V a l u e > < / a : K e y V a l u e O f D i a g r a m O b j e c t K e y a n y T y p e z b w N T n L X > < a : K e y V a l u e O f D i a g r a m O b j e c t K e y a n y T y p e z b w N T n L X > < a : K e y > < K e y > T a b l e s \ T a b l e M a i n < / K e y > < / a : K e y > < a : V a l u e   i : t y p e = " D i a g r a m D i s p l a y N o d e V i e w S t a t e " > < H e i g h t > 2 8 4 < / H e i g h t > < I s E x p a n d e d > t r u e < / I s E x p a n d e d > < L a y e d O u t > t r u e < / L a y e d O u t > < W i d t h > 2 0 0 < / W i d t h > < / a : V a l u e > < / a : K e y V a l u e O f D i a g r a m O b j e c t K e y a n y T y p e z b w N T n L X > < a : K e y V a l u e O f D i a g r a m O b j e c t K e y a n y T y p e z b w N T n L X > < a : K e y > < K e y > T a b l e s \ T a b l e M a i n \ C o l u m n s \ P e r i o d < / K e y > < / a : K e y > < a : V a l u e   i : t y p e = " D i a g r a m D i s p l a y N o d e V i e w S t a t e " > < H e i g h t > 1 5 0 < / H e i g h t > < I s E x p a n d e d > t r u e < / I s E x p a n d e d > < W i d t h > 2 0 0 < / W i d t h > < / a : V a l u e > < / a : K e y V a l u e O f D i a g r a m O b j e c t K e y a n y T y p e z b w N T n L X > < a : K e y V a l u e O f D i a g r a m O b j e c t K e y a n y T y p e z b w N T n L X > < a : K e y > < K e y > T a b l e s \ T a b l e M a i n \ C o l u m n s \ #   o f   S c a n s   ( A c t u a l ) < / K e y > < / a : K e y > < a : V a l u e   i : t y p e = " D i a g r a m D i s p l a y N o d e V i e w S t a t e " > < H e i g h t > 1 5 0 < / H e i g h t > < I s E x p a n d e d > t r u e < / I s E x p a n d e d > < W i d t h > 2 0 0 < / W i d t h > < / a : V a l u e > < / a : K e y V a l u e O f D i a g r a m O b j e c t K e y a n y T y p e z b w N T n L X > < a : K e y V a l u e O f D i a g r a m O b j e c t K e y a n y T y p e z b w N T n L X > < a : K e y > < K e y > T a b l e s \ T a b l e M a i n \ C o l u m n s \ #   o f   S c a n s   ( G o a l ) < / K e y > < / a : K e y > < a : V a l u e   i : t y p e = " D i a g r a m D i s p l a y N o d e V i e w S t a t e " > < H e i g h t > 1 5 0 < / H e i g h t > < I s E x p a n d e d > t r u e < / I s E x p a n d e d > < W i d t h > 2 0 0 < / W i d t h > < / a : V a l u e > < / a : K e y V a l u e O f D i a g r a m O b j e c t K e y a n y T y p e z b w N T n L X > < a : K e y V a l u e O f D i a g r a m O b j e c t K e y a n y T y p e z b w N T n L X > < a : K e y > < K e y > T a b l e s \ T a b l e M a i n \ C o l u m n s \ #   o f   I m p r e s s i o n s < / K e y > < / a : K e y > < a : V a l u e   i : t y p e = " D i a g r a m D i s p l a y N o d e V i e w S t a t e " > < H e i g h t > 1 5 0 < / H e i g h t > < I s E x p a n d e d > t r u e < / I s E x p a n d e d > < W i d t h > 2 0 0 < / W i d t h > < / a : V a l u e > < / a : K e y V a l u e O f D i a g r a m O b j e c t K e y a n y T y p e z b w N T n L X > < a : K e y V a l u e O f D i a g r a m O b j e c t K e y a n y T y p e z b w N T n L X > < a : K e y > < K e y > T a b l e s \ T a b l e M a i n \ C o l u m n s \ S c a n   T h r o u g h   R a t e   ( A c t u a l ) < / K e y > < / a : K e y > < a : V a l u e   i : t y p e = " D i a g r a m D i s p l a y N o d e V i e w S t a t e " > < H e i g h t > 1 5 0 < / H e i g h t > < I s E x p a n d e d > t r u e < / I s E x p a n d e d > < W i d t h > 2 0 0 < / W i d t h > < / a : V a l u e > < / a : K e y V a l u e O f D i a g r a m O b j e c t K e y a n y T y p e z b w N T n L X > < a : K e y V a l u e O f D i a g r a m O b j e c t K e y a n y T y p e z b w N T n L X > < a : K e y > < K e y > T a b l e s \ T a b l e M a i n \ C o l u m n s \ S c a n   T h r o u g h   R a t e   ( G o a l ) < / K e y > < / a : K e y > < a : V a l u e   i : t y p e = " D i a g r a m D i s p l a y N o d e V i e w S t a t e " > < H e i g h t > 1 5 0 < / H e i g h t > < I s E x p a n d e d > t r u e < / I s E x p a n d e d > < W i d t h > 2 0 0 < / W i d t h > < / a : V a l u e > < / a : K e y V a l u e O f D i a g r a m O b j e c t K e y a n y T y p e z b w N T n L X > < a : K e y V a l u e O f D i a g r a m O b j e c t K e y a n y T y p e z b w N T n L X > < a : K e y > < K e y > T a b l e s \ T a b l e M a i n \ C o l u m n s \ C o n v e r s i o n s   f r o m   Q R   L a n d i n g   P a g e s   ( A c t u a l ) < / K e y > < / a : K e y > < a : V a l u e   i : t y p e = " D i a g r a m D i s p l a y N o d e V i e w S t a t e " > < H e i g h t > 1 5 0 < / H e i g h t > < I s E x p a n d e d > t r u e < / I s E x p a n d e d > < W i d t h > 2 0 0 < / W i d t h > < / a : V a l u e > < / a : K e y V a l u e O f D i a g r a m O b j e c t K e y a n y T y p e z b w N T n L X > < a : K e y V a l u e O f D i a g r a m O b j e c t K e y a n y T y p e z b w N T n L X > < a : K e y > < K e y > T a b l e s \ T a b l e M a i n \ C o l u m n s \ P e r i o d   ( M o n t h   I n d e x ) < / K e y > < / a : K e y > < a : V a l u e   i : t y p e = " D i a g r a m D i s p l a y N o d e V i e w S t a t e " > < H e i g h t > 1 5 0 < / H e i g h t > < I s E x p a n d e d > t r u e < / I s E x p a n d e d > < W i d t h > 2 0 0 < / W i d t h > < / a : V a l u e > < / a : K e y V a l u e O f D i a g r a m O b j e c t K e y a n y T y p e z b w N T n L X > < a : K e y V a l u e O f D i a g r a m O b j e c t K e y a n y T y p e z b w N T n L X > < a : K e y > < K e y > T a b l e s \ T a b l e M a i n \ C o l u m n s \ P e r i o d   ( M o n t h ) < / K e y > < / a : K e y > < a : V a l u e   i : t y p e = " D i a g r a m D i s p l a y N o d e V i e w S t a t e " > < H e i g h t > 1 5 0 < / H e i g h t > < I s E x p a n d e d > t r u e < / I s E x p a n d e d > < W i d t h > 2 0 0 < / W i d t h > < / a : V a l u e > < / a : K e y V a l u e O f D i a g r a m O b j e c t K e y a n y T y p e z b w N T n L X > < a : K e y V a l u e O f D i a g r a m O b j e c t K e y a n y T y p e z b w N T n L X > < a : K e y > < K e y > T a b l e s \ T a b l e M a i n \ M e a s u r e s \ S u m   o f   #   o f   S c a n s   ( A c t u a l ) < / K e y > < / a : K e y > < a : V a l u e   i : t y p e = " D i a g r a m D i s p l a y N o d e V i e w S t a t e " > < H e i g h t > 1 5 0 < / H e i g h t > < I s E x p a n d e d > t r u e < / I s E x p a n d e d > < W i d t h > 2 0 0 < / W i d t h > < / a : V a l u e > < / a : K e y V a l u e O f D i a g r a m O b j e c t K e y a n y T y p e z b w N T n L X > < a : K e y V a l u e O f D i a g r a m O b j e c t K e y a n y T y p e z b w N T n L X > < a : K e y > < K e y > T a b l e s \ T a b l e M a i n \ S u m   o f   #   o f   S c a n s   ( A c t u a l ) \ A d d i t i o n a l   I n f o \ I m p l i c i t   M e a s u r e < / K e y > < / a : K e y > < a : V a l u e   i : t y p e = " D i a g r a m D i s p l a y V i e w S t a t e I D i a g r a m T a g A d d i t i o n a l I n f o " / > < / a : K e y V a l u e O f D i a g r a m O b j e c t K e y a n y T y p e z b w N T n L X > < a : K e y V a l u e O f D i a g r a m O b j e c t K e y a n y T y p e z b w N T n L X > < a : K e y > < K e y > T a b l e s \ T a b l e M a i n \ M e a s u r e s \ S u m   o f   #   o f   S c a n s   ( G o a l ) < / K e y > < / a : K e y > < a : V a l u e   i : t y p e = " D i a g r a m D i s p l a y N o d e V i e w S t a t e " > < H e i g h t > 1 5 0 < / H e i g h t > < I s E x p a n d e d > t r u e < / I s E x p a n d e d > < W i d t h > 2 0 0 < / W i d t h > < / a : V a l u e > < / a : K e y V a l u e O f D i a g r a m O b j e c t K e y a n y T y p e z b w N T n L X > < a : K e y V a l u e O f D i a g r a m O b j e c t K e y a n y T y p e z b w N T n L X > < a : K e y > < K e y > T a b l e s \ T a b l e M a i n \ S u m   o f   #   o f   S c a n s   ( G o a l ) \ A d d i t i o n a l   I n f o \ I m p l i c i t   M e a s u r e < / K e y > < / a : K e y > < a : V a l u e   i : t y p e = " D i a g r a m D i s p l a y V i e w S t a t e I D i a g r a m T a g A d d i t i o n a l I n f o " / > < / a : K e y V a l u e O f D i a g r a m O b j e c t K e y a n y T y p e z b w N T n L X > < a : K e y V a l u e O f D i a g r a m O b j e c t K e y a n y T y p e z b w N T n L X > < a : K e y > < K e y > T a b l e s \ T a b l e M a i n \ M e a s u r e s \ S u m   o f   #   o f   I m p r e s s i o n s < / K e y > < / a : K e y > < a : V a l u e   i : t y p e = " D i a g r a m D i s p l a y N o d e V i e w S t a t e " > < H e i g h t > 1 5 0 < / H e i g h t > < I s E x p a n d e d > t r u e < / I s E x p a n d e d > < W i d t h > 2 0 0 < / W i d t h > < / a : V a l u e > < / a : K e y V a l u e O f D i a g r a m O b j e c t K e y a n y T y p e z b w N T n L X > < a : K e y V a l u e O f D i a g r a m O b j e c t K e y a n y T y p e z b w N T n L X > < a : K e y > < K e y > T a b l e s \ T a b l e M a i n \ S u m   o f   #   o f   I m p r e s s i o n s \ A d d i t i o n a l   I n f o \ I m p l i c i t   M e a s u r e < / K e y > < / a : K e y > < a : V a l u e   i : t y p e = " D i a g r a m D i s p l a y V i e w S t a t e I D i a g r a m T a g A d d i t i o n a l I n f o " / > < / a : K e y V a l u e O f D i a g r a m O b j e c t K e y a n y T y p e z b w N T n L X > < a : K e y V a l u e O f D i a g r a m O b j e c t K e y a n y T y p e z b w N T n L X > < a : K e y > < K e y > T a b l e s \ T a b l e M a i n \ M e a s u r e s \ S u m   o f   S c a n   T h r o u g h   R a t e   ( A c t u a l ) < / K e y > < / a : K e y > < a : V a l u e   i : t y p e = " D i a g r a m D i s p l a y N o d e V i e w S t a t e " > < H e i g h t > 1 5 0 < / H e i g h t > < I s E x p a n d e d > t r u e < / I s E x p a n d e d > < W i d t h > 2 0 0 < / W i d t h > < / a : V a l u e > < / a : K e y V a l u e O f D i a g r a m O b j e c t K e y a n y T y p e z b w N T n L X > < a : K e y V a l u e O f D i a g r a m O b j e c t K e y a n y T y p e z b w N T n L X > < a : K e y > < K e y > T a b l e s \ T a b l e M a i n \ S u m   o f   S c a n   T h r o u g h   R a t e   ( A c t u a l ) \ A d d i t i o n a l   I n f o \ I m p l i c i t   M e a s u r e < / K e y > < / a : K e y > < a : V a l u e   i : t y p e = " D i a g r a m D i s p l a y V i e w S t a t e I D i a g r a m T a g A d d i t i o n a l I n f o " / > < / a : K e y V a l u e O f D i a g r a m O b j e c t K e y a n y T y p e z b w N T n L X > < a : K e y V a l u e O f D i a g r a m O b j e c t K e y a n y T y p e z b w N T n L X > < a : K e y > < K e y > T a b l e s \ T a b l e M a i n \ M e a s u r e s \ S u m   o f   S c a n   T h r o u g h   R a t e   ( G o a l ) < / K e y > < / a : K e y > < a : V a l u e   i : t y p e = " D i a g r a m D i s p l a y N o d e V i e w S t a t e " > < H e i g h t > 1 5 0 < / H e i g h t > < I s E x p a n d e d > t r u e < / I s E x p a n d e d > < W i d t h > 2 0 0 < / W i d t h > < / a : V a l u e > < / a : K e y V a l u e O f D i a g r a m O b j e c t K e y a n y T y p e z b w N T n L X > < a : K e y V a l u e O f D i a g r a m O b j e c t K e y a n y T y p e z b w N T n L X > < a : K e y > < K e y > T a b l e s \ T a b l e M a i n \ S u m   o f   S c a n   T h r o u g h   R a t e   ( G o a l ) \ A d d i t i o n a l   I n f o \ I m p l i c i t   M e a s u r e < / K e y > < / a : K e y > < a : V a l u e   i : t y p e = " D i a g r a m D i s p l a y V i e w S t a t e I D i a g r a m T a g A d d i t i o n a l I n f o " / > < / a : K e y V a l u e O f D i a g r a m O b j e c t K e y a n y T y p e z b w N T n L X > < a : K e y V a l u e O f D i a g r a m O b j e c t K e y a n y T y p e z b w N T n L X > < a : K e y > < K e y > T a b l e s \ T a b l e M a i n \ M e a s u r e s \ S u m   o f   C o n v e r s i o n s   f r o m   Q R   L a n d i n g   P a g e s   ( A c t u a l ) < / K e y > < / a : K e y > < a : V a l u e   i : t y p e = " D i a g r a m D i s p l a y N o d e V i e w S t a t e " > < H e i g h t > 1 5 0 < / H e i g h t > < I s E x p a n d e d > t r u e < / I s E x p a n d e d > < W i d t h > 2 0 0 < / W i d t h > < / a : V a l u e > < / a : K e y V a l u e O f D i a g r a m O b j e c t K e y a n y T y p e z b w N T n L X > < a : K e y V a l u e O f D i a g r a m O b j e c t K e y a n y T y p e z b w N T n L X > < a : K e y > < K e y > T a b l e s \ T a b l e M a i n \ S u m   o f   C o n v e r s i o n s   f r o m   Q R   L a n d i n g   P a g e s   ( A c t u a l ) \ A d d i t i o n a l   I n f o \ I m p l i c i t   M e a s u r e < / K e y > < / a : K e y > < a : V a l u e   i : t y p e = " D i a g r a m D i s p l a y V i e w S t a t e I D i a g r a m T a g A d d i t i o n a l I n f o " / > < / a : K e y V a l u e O f D i a g r a m O b j e c t K e y a n y T y p e z b w N T n L X > < a : K e y V a l u e O f D i a g r a m O b j e c t K e y a n y T y p e z b w N T n L X > < a : K e y > < K e y > T a b l e s \ T a b l e M a i n \ M e a s u r e s \ A v e r a g e   o f   S c a n   T h r o u g h   R a t e   ( G o a l ) < / K e y > < / a : K e y > < a : V a l u e   i : t y p e = " D i a g r a m D i s p l a y N o d e V i e w S t a t e " > < H e i g h t > 1 5 0 < / H e i g h t > < I s E x p a n d e d > t r u e < / I s E x p a n d e d > < W i d t h > 2 0 0 < / W i d t h > < / a : V a l u e > < / a : K e y V a l u e O f D i a g r a m O b j e c t K e y a n y T y p e z b w N T n L X > < a : K e y V a l u e O f D i a g r a m O b j e c t K e y a n y T y p e z b w N T n L X > < a : K e y > < K e y > T a b l e s \ T a b l e M a i n \ A v e r a g e   o f   S c a n   T h r o u g h   R a t e   ( G o a l ) \ A d d i t i o n a l   I n f o \ I m p l i c i t   M e a s u r e < / K e y > < / a : K e y > < a : V a l u e   i : t y p e = " D i a g r a m D i s p l a y V i e w S t a t e I D i a g r a m T a g A d d i t i o n a l I n f o " / > < / a : K e y V a l u e O f D i a g r a m O b j e c t K e y a n y T y p e z b w N T n L X > < a : K e y V a l u e O f D i a g r a m O b j e c t K e y a n y T y p e z b w N T n L X > < a : K e y > < K e y > T a b l e s \ T a b l e M a i n \ M e a s u r e s \ A v e r a g e   o f   S c a n   T h r o u g h   R a t e   ( A c t u a l ) < / K e y > < / a : K e y > < a : V a l u e   i : t y p e = " D i a g r a m D i s p l a y N o d e V i e w S t a t e " > < H e i g h t > 1 5 0 < / H e i g h t > < I s E x p a n d e d > t r u e < / I s E x p a n d e d > < W i d t h > 2 0 0 < / W i d t h > < / a : V a l u e > < / a : K e y V a l u e O f D i a g r a m O b j e c t K e y a n y T y p e z b w N T n L X > < a : K e y V a l u e O f D i a g r a m O b j e c t K e y a n y T y p e z b w N T n L X > < a : K e y > < K e y > T a b l e s \ T a b l e M a i n \ A v e r a g e   o f   S c a n   T h r o u g h   R a t e   ( A c t u a l ) \ A d d i t i o n a l   I n f o \ I m p l i c i t   M e a s u r e < / K e y > < / a : K e y > < a : V a l u e   i : t y p e = " D i a g r a m D i s p l a y V i e w S t a t e I D i a g r a m T a g A d d i t i o n a l I n f o " / > < / a : K e y V a l u e O f D i a g r a m O b j e c t K e y a n y T y p e z b w N T n L X > < a : K e y V a l u e O f D i a g r a m O b j e c t K e y a n y T y p e z b w N T n L X > < a : K e y > < K e y > T a b l e s \ T a b l e A d L o c a t i o n < / K e y > < / a : K e y > < a : V a l u e   i : t y p e = " D i a g r a m D i s p l a y N o d e V i e w S t a t e " > < H e i g h t > 1 8 1 < / H e i g h t > < I s E x p a n d e d > t r u e < / I s E x p a n d e d > < L a y e d O u t > t r u e < / L a y e d O u t > < L e f t > 5 5 9 . 9 0 3 8 1 0 5 6 7 6 6 5 6 9 < / L e f t > < T a b I n d e x > 3 < / T a b I n d e x > < T o p > 2 5 6 < / T o p > < W i d t h > 2 0 0 < / W i d t h > < / a : V a l u e > < / a : K e y V a l u e O f D i a g r a m O b j e c t K e y a n y T y p e z b w N T n L X > < a : K e y V a l u e O f D i a g r a m O b j e c t K e y a n y T y p e z b w N T n L X > < a : K e y > < K e y > T a b l e s \ T a b l e A d L o c a t i o n \ C o l u m n s \ P e r i o d < / K e y > < / a : K e y > < a : V a l u e   i : t y p e = " D i a g r a m D i s p l a y N o d e V i e w S t a t e " > < H e i g h t > 1 5 0 < / H e i g h t > < I s E x p a n d e d > t r u e < / I s E x p a n d e d > < W i d t h > 2 0 0 < / W i d t h > < / a : V a l u e > < / a : K e y V a l u e O f D i a g r a m O b j e c t K e y a n y T y p e z b w N T n L X > < a : K e y V a l u e O f D i a g r a m O b j e c t K e y a n y T y p e z b w N T n L X > < a : K e y > < K e y > T a b l e s \ T a b l e A d L o c a t i o n \ C o l u m n s \ #   o f   S c a n s < / K e y > < / a : K e y > < a : V a l u e   i : t y p e = " D i a g r a m D i s p l a y N o d e V i e w S t a t e " > < H e i g h t > 1 5 0 < / H e i g h t > < I s E x p a n d e d > t r u e < / I s E x p a n d e d > < W i d t h > 2 0 0 < / W i d t h > < / a : V a l u e > < / a : K e y V a l u e O f D i a g r a m O b j e c t K e y a n y T y p e z b w N T n L X > < a : K e y V a l u e O f D i a g r a m O b j e c t K e y a n y T y p e z b w N T n L X > < a : K e y > < K e y > T a b l e s \ T a b l e A d L o c a t i o n \ C o l u m n s \ A d   L o c a t i o n < / K e y > < / a : K e y > < a : V a l u e   i : t y p e = " D i a g r a m D i s p l a y N o d e V i e w S t a t e " > < H e i g h t > 1 5 0 < / H e i g h t > < I s E x p a n d e d > t r u e < / I s E x p a n d e d > < W i d t h > 2 0 0 < / W i d t h > < / a : V a l u e > < / a : K e y V a l u e O f D i a g r a m O b j e c t K e y a n y T y p e z b w N T n L X > < a : K e y V a l u e O f D i a g r a m O b j e c t K e y a n y T y p e z b w N T n L X > < a : K e y > < K e y > T a b l e s \ T a b l e A d L o c a t i o n \ C o l u m n s \ P e r i o d   ( M o n t h   I n d e x ) < / K e y > < / a : K e y > < a : V a l u e   i : t y p e = " D i a g r a m D i s p l a y N o d e V i e w S t a t e " > < H e i g h t > 1 5 0 < / H e i g h t > < I s E x p a n d e d > t r u e < / I s E x p a n d e d > < W i d t h > 2 0 0 < / W i d t h > < / a : V a l u e > < / a : K e y V a l u e O f D i a g r a m O b j e c t K e y a n y T y p e z b w N T n L X > < a : K e y V a l u e O f D i a g r a m O b j e c t K e y a n y T y p e z b w N T n L X > < a : K e y > < K e y > T a b l e s \ T a b l e A d L o c a t i o n \ C o l u m n s \ P e r i o d   ( M o n t h ) < / K e y > < / a : K e y > < a : V a l u e   i : t y p e = " D i a g r a m D i s p l a y N o d e V i e w S t a t e " > < H e i g h t > 1 5 0 < / H e i g h t > < I s E x p a n d e d > t r u e < / I s E x p a n d e d > < W i d t h > 2 0 0 < / W i d t h > < / a : V a l u e > < / a : K e y V a l u e O f D i a g r a m O b j e c t K e y a n y T y p e z b w N T n L X > < a : K e y V a l u e O f D i a g r a m O b j e c t K e y a n y T y p e z b w N T n L X > < a : K e y > < K e y > T a b l e s \ T a b l e A d L o c a t i o n \ M e a s u r e s \ S u m   o f   #   o f   S c a n s < / K e y > < / a : K e y > < a : V a l u e   i : t y p e = " D i a g r a m D i s p l a y N o d e V i e w S t a t e " > < H e i g h t > 1 5 0 < / H e i g h t > < I s E x p a n d e d > t r u e < / I s E x p a n d e d > < W i d t h > 2 0 0 < / W i d t h > < / a : V a l u e > < / a : K e y V a l u e O f D i a g r a m O b j e c t K e y a n y T y p e z b w N T n L X > < a : K e y V a l u e O f D i a g r a m O b j e c t K e y a n y T y p e z b w N T n L X > < a : K e y > < K e y > T a b l e s \ T a b l e A d L o c a t i o n \ S u m   o f   #   o f   S c a n s \ A d d i t i o n a l   I n f o \ I m p l i c i t   M e a s u r e < / K e y > < / a : K e y > < a : V a l u e   i : t y p e = " D i a g r a m D i s p l a y V i e w S t a t e I D i a g r a m T a g A d d i t i o n a l I n f o " / > < / a : K e y V a l u e O f D i a g r a m O b j e c t K e y a n y T y p e z b w N T n L X > < a : K e y V a l u e O f D i a g r a m O b j e c t K e y a n y T y p e z b w N T n L X > < a : K e y > < K e y > T a b l e s \ T a b l e P e r i o d < / K e y > < / a : K e y > < a : V a l u e   i : t y p e = " D i a g r a m D i s p l a y N o d e V i e w S t a t e " > < H e i g h t > 1 5 3 < / H e i g h t > < I s E x p a n d e d > t r u e < / I s E x p a n d e d > < L a y e d O u t > t r u e < / L a y e d O u t > < L e f t > 2 7 5 . 8 0 7 6 2 1 1 3 5 3 3 1 5 4 < / L e f t > < T a b I n d e x > 2 < / T a b I n d e x > < T o p > 1 2 9 < / T o p > < W i d t h > 2 0 0 < / W i d t h > < / a : V a l u e > < / a : K e y V a l u e O f D i a g r a m O b j e c t K e y a n y T y p e z b w N T n L X > < a : K e y V a l u e O f D i a g r a m O b j e c t K e y a n y T y p e z b w N T n L X > < a : K e y > < K e y > T a b l e s \ T a b l e P e r i o d \ C o l u m n s \ P e r i o d < / K e y > < / a : K e y > < a : V a l u e   i : t y p e = " D i a g r a m D i s p l a y N o d e V i e w S t a t e " > < H e i g h t > 1 5 0 < / H e i g h t > < I s E x p a n d e d > t r u e < / I s E x p a n d e d > < W i d t h > 2 0 0 < / W i d t h > < / a : V a l u e > < / a : K e y V a l u e O f D i a g r a m O b j e c t K e y a n y T y p e z b w N T n L X > < a : K e y V a l u e O f D i a g r a m O b j e c t K e y a n y T y p e z b w N T n L X > < a : K e y > < K e y > T a b l e s \ T a b l e P e r i o d \ C o l u m n s \ P e r i o d   ( M o n t h   I n d e x ) < / K e y > < / a : K e y > < a : V a l u e   i : t y p e = " D i a g r a m D i s p l a y N o d e V i e w S t a t e " > < H e i g h t > 1 5 0 < / H e i g h t > < I s E x p a n d e d > t r u e < / I s E x p a n d e d > < W i d t h > 2 0 0 < / W i d t h > < / a : V a l u e > < / a : K e y V a l u e O f D i a g r a m O b j e c t K e y a n y T y p e z b w N T n L X > < a : K e y V a l u e O f D i a g r a m O b j e c t K e y a n y T y p e z b w N T n L X > < a : K e y > < K e y > T a b l e s \ T a b l e P e r i o d \ C o l u m n s \ P e r i o d   ( M o n t h ) < / K e y > < / a : K e y > < a : V a l u e   i : t y p e = " D i a g r a m D i s p l a y N o d e V i e w S t a t e " > < H e i g h t > 1 5 0 < / H e i g h t > < I s E x p a n d e d > t r u e < / I s E x p a n d e d > < W i d t h > 2 0 0 < / W i d t h > < / a : V a l u e > < / a : K e y V a l u e O f D i a g r a m O b j e c t K e y a n y T y p e z b w N T n L X > < a : K e y V a l u e O f D i a g r a m O b j e c t K e y a n y T y p e z b w N T n L X > < a : K e y > < K e y > T a b l e s \ T a b l e P e r i o d \ C o l u m n s \ P e r i o d   ( Q u a r t e r ) < / K e y > < / a : K e y > < a : V a l u e   i : t y p e = " D i a g r a m D i s p l a y N o d e V i e w S t a t e " > < H e i g h t > 1 5 0 < / H e i g h t > < I s E x p a n d e d > t r u e < / I s E x p a n d e d > < W i d t h > 2 0 0 < / W i d t h > < / a : V a l u e > < / a : K e y V a l u e O f D i a g r a m O b j e c t K e y a n y T y p e z b w N T n L X > < a : K e y V a l u e O f D i a g r a m O b j e c t K e y a n y T y p e z b w N T n L X > < a : K e y > < K e y > T a b l e s \ T a b l e L a n d i n g P a g e < / K e y > < / a : K e y > < a : V a l u e   i : t y p e = " D i a g r a m D i s p l a y N o d e V i e w S t a t e " > < H e i g h t > 1 9 5 < / H e i g h t > < I s E x p a n d e d > t r u e < / I s E x p a n d e d > < L a y e d O u t > t r u e < / L a y e d O u t > < L e f t > 5 5 9 . 9 0 3 8 1 0 5 6 7 6 6 5 6 9 < / L e f t > < T a b I n d e x > 1 < / T a b I n d e x > < T o p > 1 7 . 5 < / T o p > < W i d t h > 2 0 0 < / W i d t h > < / a : V a l u e > < / a : K e y V a l u e O f D i a g r a m O b j e c t K e y a n y T y p e z b w N T n L X > < a : K e y V a l u e O f D i a g r a m O b j e c t K e y a n y T y p e z b w N T n L X > < a : K e y > < K e y > T a b l e s \ T a b l e L a n d i n g P a g e \ C o l u m n s \ P e r i o d < / K e y > < / a : K e y > < a : V a l u e   i : t y p e = " D i a g r a m D i s p l a y N o d e V i e w S t a t e " > < H e i g h t > 1 5 0 < / H e i g h t > < I s E x p a n d e d > t r u e < / I s E x p a n d e d > < W i d t h > 2 0 0 < / W i d t h > < / a : V a l u e > < / a : K e y V a l u e O f D i a g r a m O b j e c t K e y a n y T y p e z b w N T n L X > < a : K e y V a l u e O f D i a g r a m O b j e c t K e y a n y T y p e z b w N T n L X > < a : K e y > < K e y > T a b l e s \ T a b l e L a n d i n g P a g e \ C o l u m n s \ C o n v e r s i o n s < / K e y > < / a : K e y > < a : V a l u e   i : t y p e = " D i a g r a m D i s p l a y N o d e V i e w S t a t e " > < H e i g h t > 1 5 0 < / H e i g h t > < I s E x p a n d e d > t r u e < / I s E x p a n d e d > < W i d t h > 2 0 0 < / W i d t h > < / a : V a l u e > < / a : K e y V a l u e O f D i a g r a m O b j e c t K e y a n y T y p e z b w N T n L X > < a : K e y V a l u e O f D i a g r a m O b j e c t K e y a n y T y p e z b w N T n L X > < a : K e y > < K e y > T a b l e s \ T a b l e L a n d i n g P a g e \ C o l u m n s \ L a n d i n g   P a g e < / K e y > < / a : K e y > < a : V a l u e   i : t y p e = " D i a g r a m D i s p l a y N o d e V i e w S t a t e " > < H e i g h t > 1 5 0 < / H e i g h t > < I s E x p a n d e d > t r u e < / I s E x p a n d e d > < W i d t h > 2 0 0 < / W i d t h > < / a : V a l u e > < / a : K e y V a l u e O f D i a g r a m O b j e c t K e y a n y T y p e z b w N T n L X > < a : K e y V a l u e O f D i a g r a m O b j e c t K e y a n y T y p e z b w N T n L X > < a : K e y > < K e y > T a b l e s \ T a b l e L a n d i n g P a g e \ C o l u m n s \ P e r i o d   ( M o n t h   I n d e x ) < / K e y > < / a : K e y > < a : V a l u e   i : t y p e = " D i a g r a m D i s p l a y N o d e V i e w S t a t e " > < H e i g h t > 1 5 0 < / H e i g h t > < I s E x p a n d e d > t r u e < / I s E x p a n d e d > < W i d t h > 2 0 0 < / W i d t h > < / a : V a l u e > < / a : K e y V a l u e O f D i a g r a m O b j e c t K e y a n y T y p e z b w N T n L X > < a : K e y V a l u e O f D i a g r a m O b j e c t K e y a n y T y p e z b w N T n L X > < a : K e y > < K e y > T a b l e s \ T a b l e L a n d i n g P a g e \ C o l u m n s \ P e r i o d   ( M o n t h ) < / K e y > < / a : K e y > < a : V a l u e   i : t y p e = " D i a g r a m D i s p l a y N o d e V i e w S t a t e " > < H e i g h t > 1 5 0 < / H e i g h t > < I s E x p a n d e d > t r u e < / I s E x p a n d e d > < W i d t h > 2 0 0 < / W i d t h > < / a : V a l u e > < / a : K e y V a l u e O f D i a g r a m O b j e c t K e y a n y T y p e z b w N T n L X > < a : K e y V a l u e O f D i a g r a m O b j e c t K e y a n y T y p e z b w N T n L X > < a : K e y > < K e y > T a b l e s \ T a b l e L a n d i n g P a g e \ M e a s u r e s \ S u m   o f   C o n v e r s i o n s < / K e y > < / a : K e y > < a : V a l u e   i : t y p e = " D i a g r a m D i s p l a y N o d e V i e w S t a t e " > < H e i g h t > 1 5 0 < / H e i g h t > < I s E x p a n d e d > t r u e < / I s E x p a n d e d > < W i d t h > 2 0 0 < / W i d t h > < / a : V a l u e > < / a : K e y V a l u e O f D i a g r a m O b j e c t K e y a n y T y p e z b w N T n L X > < a : K e y V a l u e O f D i a g r a m O b j e c t K e y a n y T y p e z b w N T n L X > < a : K e y > < K e y > T a b l e s \ T a b l e L a n d i n g P a g e \ S u m   o f   C o n v e r s i o n s \ A d d i t i o n a l   I n f o \ I m p l i c i t   M e a s u r e < / K e y > < / a : K e y > < a : V a l u e   i : t y p e = " D i a g r a m D i s p l a y V i e w S t a t e I D i a g r a m T a g A d d i t i o n a l I n f o " / > < / a : K e y V a l u e O f D i a g r a m O b j e c t K e y a n y T y p e z b w N T n L X > < a : K e y V a l u e O f D i a g r a m O b j e c t K e y a n y T y p e z b w N T n L X > < a : K e y > < K e y > R e l a t i o n s h i p s \ & l t ; T a b l e s \ T a b l e M a i n \ C o l u m n s \ P e r i o d & g t ; - & l t ; T a b l e s \ T a b l e P e r i o d \ C o l u m n s \ P e r i o d & g t ; < / K e y > < / a : K e y > < a : V a l u e   i : t y p e = " D i a g r a m D i s p l a y L i n k V i e w S t a t e " > < A u t o m a t i o n P r o p e r t y H e l p e r T e x t > E n d   p o i n t   1 :   ( 2 1 6 , 1 4 2 ) .   E n d   p o i n t   2 :   ( 2 5 9 . 8 0 7 6 2 1 1 3 5 3 3 2 , 2 0 5 . 5 )   < / A u t o m a t i o n P r o p e r t y H e l p e r T e x t > < L a y e d O u t > t r u e < / L a y e d O u t > < P o i n t s   x m l n s : b = " h t t p : / / s c h e m a s . d a t a c o n t r a c t . o r g / 2 0 0 4 / 0 7 / S y s t e m . W i n d o w s " > < b : P o i n t > < b : _ x > 2 1 6 < / b : _ x > < b : _ y > 1 4 2 < / b : _ y > < / b : P o i n t > < b : P o i n t > < b : _ x > 2 3 5 . 9 0 3 8 1 0 5 < / b : _ x > < b : _ y > 1 4 2 < / b : _ y > < / b : P o i n t > < b : P o i n t > < b : _ x > 2 3 7 . 9 0 3 8 1 0 5 < / b : _ x > < b : _ y > 1 4 4 < / b : _ y > < / b : P o i n t > < b : P o i n t > < b : _ x > 2 3 7 . 9 0 3 8 1 0 5 < / b : _ x > < b : _ y > 2 0 3 . 5 < / b : _ y > < / b : P o i n t > < b : P o i n t > < b : _ x > 2 3 9 . 9 0 3 8 1 0 5 < / b : _ x > < b : _ y > 2 0 5 . 5 < / b : _ y > < / b : P o i n t > < b : P o i n t > < b : _ x > 2 5 9 . 8 0 7 6 2 1 1 3 5 3 3 1 6 < / b : _ x > < b : _ y > 2 0 5 . 5 < / b : _ y > < / b : P o i n t > < / P o i n t s > < / a : V a l u e > < / a : K e y V a l u e O f D i a g r a m O b j e c t K e y a n y T y p e z b w N T n L X > < a : K e y V a l u e O f D i a g r a m O b j e c t K e y a n y T y p e z b w N T n L X > < a : K e y > < K e y > R e l a t i o n s h i p s \ & l t ; T a b l e s \ T a b l e M a i n \ C o l u m n s \ P e r i o d & g t ; - & l t ; T a b l e s \ T a b l e P e r i o d \ C o l u m n s \ P e r i o d & g t ; \ F K < / K e y > < / a : K e y > < a : V a l u e   i : t y p e = " D i a g r a m D i s p l a y L i n k E n d p o i n t V i e w S t a t e " > < H e i g h t > 1 6 < / H e i g h t > < L a b e l L o c a t i o n   x m l n s : b = " h t t p : / / s c h e m a s . d a t a c o n t r a c t . o r g / 2 0 0 4 / 0 7 / S y s t e m . W i n d o w s " > < b : _ x > 2 0 0 < / b : _ x > < b : _ y > 1 3 4 < / b : _ y > < / L a b e l L o c a t i o n > < L o c a t i o n   x m l n s : b = " h t t p : / / s c h e m a s . d a t a c o n t r a c t . o r g / 2 0 0 4 / 0 7 / S y s t e m . W i n d o w s " > < b : _ x > 2 0 0 < / b : _ x > < b : _ y > 1 4 2 < / b : _ y > < / L o c a t i o n > < S h a p e R o t a t e A n g l e > 3 6 0 < / S h a p e R o t a t e A n g l e > < W i d t h > 1 6 < / W i d t h > < / a : V a l u e > < / a : K e y V a l u e O f D i a g r a m O b j e c t K e y a n y T y p e z b w N T n L X > < a : K e y V a l u e O f D i a g r a m O b j e c t K e y a n y T y p e z b w N T n L X > < a : K e y > < K e y > R e l a t i o n s h i p s \ & l t ; T a b l e s \ T a b l e M a i n \ C o l u m n s \ P e r i o d & g t ; - & l t ; T a b l e s \ T a b l e P e r i o d \ C o l u m n s \ P e r i o d & g t ; \ P K < / K e y > < / a : K e y > < a : V a l u e   i : t y p e = " D i a g r a m D i s p l a y L i n k E n d p o i n t V i e w S t a t e " > < H e i g h t > 1 6 < / H e i g h t > < L a b e l L o c a t i o n   x m l n s : b = " h t t p : / / s c h e m a s . d a t a c o n t r a c t . o r g / 2 0 0 4 / 0 7 / S y s t e m . W i n d o w s " > < b : _ x > 2 5 9 . 8 0 7 6 2 1 1 3 5 3 3 1 6 < / b : _ x > < b : _ y > 1 9 7 . 5 < / b : _ y > < / L a b e l L o c a t i o n > < L o c a t i o n   x m l n s : b = " h t t p : / / s c h e m a s . d a t a c o n t r a c t . o r g / 2 0 0 4 / 0 7 / S y s t e m . W i n d o w s " > < b : _ x > 2 7 5 . 8 0 7 6 2 1 1 3 5 3 3 1 6 < / b : _ x > < b : _ y > 2 0 5 . 5 < / b : _ y > < / L o c a t i o n > < S h a p e R o t a t e A n g l e > 1 8 0 < / S h a p e R o t a t e A n g l e > < W i d t h > 1 6 < / W i d t h > < / a : V a l u e > < / a : K e y V a l u e O f D i a g r a m O b j e c t K e y a n y T y p e z b w N T n L X > < a : K e y V a l u e O f D i a g r a m O b j e c t K e y a n y T y p e z b w N T n L X > < a : K e y > < K e y > R e l a t i o n s h i p s \ & l t ; T a b l e s \ T a b l e M a i n \ C o l u m n s \ P e r i o d & g t ; - & l t ; T a b l e s \ T a b l e P e r i o d \ C o l u m n s \ P e r i o d & g t ; \ C r o s s F i l t e r < / K e y > < / a : K e y > < a : V a l u e   i : t y p e = " D i a g r a m D i s p l a y L i n k C r o s s F i l t e r V i e w S t a t e " > < P o i n t s   x m l n s : b = " h t t p : / / s c h e m a s . d a t a c o n t r a c t . o r g / 2 0 0 4 / 0 7 / S y s t e m . W i n d o w s " > < b : P o i n t > < b : _ x > 2 1 6 < / b : _ x > < b : _ y > 1 4 2 < / b : _ y > < / b : P o i n t > < b : P o i n t > < b : _ x > 2 3 5 . 9 0 3 8 1 0 5 < / b : _ x > < b : _ y > 1 4 2 < / b : _ y > < / b : P o i n t > < b : P o i n t > < b : _ x > 2 3 7 . 9 0 3 8 1 0 5 < / b : _ x > < b : _ y > 1 4 4 < / b : _ y > < / b : P o i n t > < b : P o i n t > < b : _ x > 2 3 7 . 9 0 3 8 1 0 5 < / b : _ x > < b : _ y > 2 0 3 . 5 < / b : _ y > < / b : P o i n t > < b : P o i n t > < b : _ x > 2 3 9 . 9 0 3 8 1 0 5 < / b : _ x > < b : _ y > 2 0 5 . 5 < / b : _ y > < / b : P o i n t > < b : P o i n t > < b : _ x > 2 5 9 . 8 0 7 6 2 1 1 3 5 3 3 1 6 < / b : _ x > < b : _ y > 2 0 5 . 5 < / b : _ y > < / b : P o i n t > < / P o i n t s > < / a : V a l u e > < / a : K e y V a l u e O f D i a g r a m O b j e c t K e y a n y T y p e z b w N T n L X > < a : K e y V a l u e O f D i a g r a m O b j e c t K e y a n y T y p e z b w N T n L X > < a : K e y > < K e y > R e l a t i o n s h i p s \ & l t ; T a b l e s \ T a b l e A d L o c a t i o n \ C o l u m n s \ P e r i o d & g t ; - & l t ; T a b l e s \ T a b l e P e r i o d \ C o l u m n s \ P e r i o d & g t ; < / K e y > < / a : K e y > < a : V a l u e   i : t y p e = " D i a g r a m D i s p l a y L i n k V i e w S t a t e " > < A u t o m a t i o n P r o p e r t y H e l p e r T e x t > E n d   p o i n t   1 :   ( 5 4 3 . 9 0 3 8 1 0 5 6 7 6 6 6 , 3 4 6 . 5 ) .   E n d   p o i n t   2 :   ( 4 9 1 . 8 0 7 6 2 1 1 3 5 3 3 1 , 2 1 5 . 5 )   < / A u t o m a t i o n P r o p e r t y H e l p e r T e x t > < L a y e d O u t > t r u e < / L a y e d O u t > < P o i n t s   x m l n s : b = " h t t p : / / s c h e m a s . d a t a c o n t r a c t . o r g / 2 0 0 4 / 0 7 / S y s t e m . W i n d o w s " > < b : P o i n t > < b : _ x > 5 4 3 . 9 0 3 8 1 0 5 6 7 6 6 5 6 9 < / b : _ x > < b : _ y > 3 4 6 . 5 < / b : _ y > < / b : P o i n t > < b : P o i n t > < b : _ x > 5 1 9 . 8 5 5 7 1 6 < / b : _ x > < b : _ y > 3 4 6 . 5 < / b : _ y > < / b : P o i n t > < b : P o i n t > < b : _ x > 5 1 7 . 8 5 5 7 1 6 < / b : _ x > < b : _ y > 3 4 4 . 5 < / b : _ y > < / b : P o i n t > < b : P o i n t > < b : _ x > 5 1 7 . 8 5 5 7 1 6 < / b : _ x > < b : _ y > 2 1 7 . 5 < / b : _ y > < / b : P o i n t > < b : P o i n t > < b : _ x > 5 1 5 . 8 5 5 7 1 6 < / b : _ x > < b : _ y > 2 1 5 . 5 < / b : _ y > < / b : P o i n t > < b : P o i n t > < b : _ x > 4 9 1 . 8 0 7 6 2 1 1 3 5 3 3 1 4 9 < / b : _ x > < b : _ y > 2 1 5 . 5 < / b : _ y > < / b : P o i n t > < / P o i n t s > < / a : V a l u e > < / a : K e y V a l u e O f D i a g r a m O b j e c t K e y a n y T y p e z b w N T n L X > < a : K e y V a l u e O f D i a g r a m O b j e c t K e y a n y T y p e z b w N T n L X > < a : K e y > < K e y > R e l a t i o n s h i p s \ & l t ; T a b l e s \ T a b l e A d L o c a t i o n \ C o l u m n s \ P e r i o d & g t ; - & l t ; T a b l e s \ T a b l e P e r i o d \ C o l u m n s \ P e r i o d & g t ; \ F K < / K e y > < / a : K e y > < a : V a l u e   i : t y p e = " D i a g r a m D i s p l a y L i n k E n d p o i n t V i e w S t a t e " > < H e i g h t > 1 6 < / H e i g h t > < L a b e l L o c a t i o n   x m l n s : b = " h t t p : / / s c h e m a s . d a t a c o n t r a c t . o r g / 2 0 0 4 / 0 7 / S y s t e m . W i n d o w s " > < b : _ x > 5 4 3 . 9 0 3 8 1 0 5 6 7 6 6 5 6 9 < / b : _ x > < b : _ y > 3 3 8 . 5 < / b : _ y > < / L a b e l L o c a t i o n > < L o c a t i o n   x m l n s : b = " h t t p : / / s c h e m a s . d a t a c o n t r a c t . o r g / 2 0 0 4 / 0 7 / S y s t e m . W i n d o w s " > < b : _ x > 5 5 9 . 9 0 3 8 1 0 5 6 7 6 6 5 6 9 < / b : _ x > < b : _ y > 3 4 6 . 5 < / b : _ y > < / L o c a t i o n > < S h a p e R o t a t e A n g l e > 1 8 0 < / S h a p e R o t a t e A n g l e > < W i d t h > 1 6 < / W i d t h > < / a : V a l u e > < / a : K e y V a l u e O f D i a g r a m O b j e c t K e y a n y T y p e z b w N T n L X > < a : K e y V a l u e O f D i a g r a m O b j e c t K e y a n y T y p e z b w N T n L X > < a : K e y > < K e y > R e l a t i o n s h i p s \ & l t ; T a b l e s \ T a b l e A d L o c a t i o n \ C o l u m n s \ P e r i o d & g t ; - & l t ; T a b l e s \ T a b l e P e r i o d \ C o l u m n s \ P e r i o d & g t ; \ P K < / K e y > < / a : K e y > < a : V a l u e   i : t y p e = " D i a g r a m D i s p l a y L i n k E n d p o i n t V i e w S t a t e " > < H e i g h t > 1 6 < / H e i g h t > < L a b e l L o c a t i o n   x m l n s : b = " h t t p : / / s c h e m a s . d a t a c o n t r a c t . o r g / 2 0 0 4 / 0 7 / S y s t e m . W i n d o w s " > < b : _ x > 4 7 5 . 8 0 7 6 2 1 1 3 5 3 3 1 4 9 < / b : _ x > < b : _ y > 2 0 7 . 5 < / b : _ y > < / L a b e l L o c a t i o n > < L o c a t i o n   x m l n s : b = " h t t p : / / s c h e m a s . d a t a c o n t r a c t . o r g / 2 0 0 4 / 0 7 / S y s t e m . W i n d o w s " > < b : _ x > 4 7 5 . 8 0 7 6 2 1 1 3 5 3 3 1 4 9 < / b : _ x > < b : _ y > 2 1 5 . 5 < / b : _ y > < / L o c a t i o n > < S h a p e R o t a t e A n g l e > 3 6 0 < / S h a p e R o t a t e A n g l e > < W i d t h > 1 6 < / W i d t h > < / a : V a l u e > < / a : K e y V a l u e O f D i a g r a m O b j e c t K e y a n y T y p e z b w N T n L X > < a : K e y V a l u e O f D i a g r a m O b j e c t K e y a n y T y p e z b w N T n L X > < a : K e y > < K e y > R e l a t i o n s h i p s \ & l t ; T a b l e s \ T a b l e A d L o c a t i o n \ C o l u m n s \ P e r i o d & g t ; - & l t ; T a b l e s \ T a b l e P e r i o d \ C o l u m n s \ P e r i o d & g t ; \ C r o s s F i l t e r < / K e y > < / a : K e y > < a : V a l u e   i : t y p e = " D i a g r a m D i s p l a y L i n k C r o s s F i l t e r V i e w S t a t e " > < P o i n t s   x m l n s : b = " h t t p : / / s c h e m a s . d a t a c o n t r a c t . o r g / 2 0 0 4 / 0 7 / S y s t e m . W i n d o w s " > < b : P o i n t > < b : _ x > 5 4 3 . 9 0 3 8 1 0 5 6 7 6 6 5 6 9 < / b : _ x > < b : _ y > 3 4 6 . 5 < / b : _ y > < / b : P o i n t > < b : P o i n t > < b : _ x > 5 1 9 . 8 5 5 7 1 6 < / b : _ x > < b : _ y > 3 4 6 . 5 < / b : _ y > < / b : P o i n t > < b : P o i n t > < b : _ x > 5 1 7 . 8 5 5 7 1 6 < / b : _ x > < b : _ y > 3 4 4 . 5 < / b : _ y > < / b : P o i n t > < b : P o i n t > < b : _ x > 5 1 7 . 8 5 5 7 1 6 < / b : _ x > < b : _ y > 2 1 7 . 5 < / b : _ y > < / b : P o i n t > < b : P o i n t > < b : _ x > 5 1 5 . 8 5 5 7 1 6 < / b : _ x > < b : _ y > 2 1 5 . 5 < / b : _ y > < / b : P o i n t > < b : P o i n t > < b : _ x > 4 9 1 . 8 0 7 6 2 1 1 3 5 3 3 1 4 9 < / b : _ x > < b : _ y > 2 1 5 . 5 < / b : _ y > < / b : P o i n t > < / P o i n t s > < / a : V a l u e > < / a : K e y V a l u e O f D i a g r a m O b j e c t K e y a n y T y p e z b w N T n L X > < a : K e y V a l u e O f D i a g r a m O b j e c t K e y a n y T y p e z b w N T n L X > < a : K e y > < K e y > R e l a t i o n s h i p s \ & l t ; T a b l e s \ T a b l e L a n d i n g P a g e \ C o l u m n s \ P e r i o d & g t ; - & l t ; T a b l e s \ T a b l e P e r i o d \ C o l u m n s \ P e r i o d & g t ; < / K e y > < / a : K e y > < a : V a l u e   i : t y p e = " D i a g r a m D i s p l a y L i n k V i e w S t a t e " > < A u t o m a t i o n P r o p e r t y H e l p e r T e x t > E n d   p o i n t   1 :   ( 5 4 3 . 9 0 3 8 1 0 5 6 7 6 6 6 , 1 1 5 ) .   E n d   p o i n t   2 :   ( 4 9 1 . 8 0 7 6 2 1 1 3 5 3 3 1 , 1 9 5 . 5 )   < / A u t o m a t i o n P r o p e r t y H e l p e r T e x t > < L a y e d O u t > t r u e < / L a y e d O u t > < P o i n t s   x m l n s : b = " h t t p : / / s c h e m a s . d a t a c o n t r a c t . o r g / 2 0 0 4 / 0 7 / S y s t e m . W i n d o w s " > < b : P o i n t > < b : _ x > 5 4 3 . 9 0 3 8 1 0 5 6 7 6 6 5 6 9 < / b : _ x > < b : _ y > 1 1 5 < / b : _ y > < / b : P o i n t > < b : P o i n t > < b : _ x > 5 1 9 . 8 5 5 7 1 6 < / b : _ x > < b : _ y > 1 1 5 < / b : _ y > < / b : P o i n t > < b : P o i n t > < b : _ x > 5 1 7 . 8 5 5 7 1 6 < / b : _ x > < b : _ y > 1 1 7 < / b : _ y > < / b : P o i n t > < b : P o i n t > < b : _ x > 5 1 7 . 8 5 5 7 1 6 < / b : _ x > < b : _ y > 1 9 3 . 5 < / b : _ y > < / b : P o i n t > < b : P o i n t > < b : _ x > 5 1 5 . 8 5 5 7 1 6 < / b : _ x > < b : _ y > 1 9 5 . 5 < / b : _ y > < / b : P o i n t > < b : P o i n t > < b : _ x > 4 9 1 . 8 0 7 6 2 1 1 3 5 3 3 1 4 9 < / b : _ x > < b : _ y > 1 9 5 . 5 < / b : _ y > < / b : P o i n t > < / P o i n t s > < / a : V a l u e > < / a : K e y V a l u e O f D i a g r a m O b j e c t K e y a n y T y p e z b w N T n L X > < a : K e y V a l u e O f D i a g r a m O b j e c t K e y a n y T y p e z b w N T n L X > < a : K e y > < K e y > R e l a t i o n s h i p s \ & l t ; T a b l e s \ T a b l e L a n d i n g P a g e \ C o l u m n s \ P e r i o d & g t ; - & l t ; T a b l e s \ T a b l e P e r i o d \ C o l u m n s \ P e r i o d & g t ; \ F K < / K e y > < / a : K e y > < a : V a l u e   i : t y p e = " D i a g r a m D i s p l a y L i n k E n d p o i n t V i e w S t a t e " > < H e i g h t > 1 6 < / H e i g h t > < L a b e l L o c a t i o n   x m l n s : b = " h t t p : / / s c h e m a s . d a t a c o n t r a c t . o r g / 2 0 0 4 / 0 7 / S y s t e m . W i n d o w s " > < b : _ x > 5 4 3 . 9 0 3 8 1 0 5 6 7 6 6 5 6 9 < / b : _ x > < b : _ y > 1 0 7 < / b : _ y > < / L a b e l L o c a t i o n > < L o c a t i o n   x m l n s : b = " h t t p : / / s c h e m a s . d a t a c o n t r a c t . o r g / 2 0 0 4 / 0 7 / S y s t e m . W i n d o w s " > < b : _ x > 5 5 9 . 9 0 3 8 1 0 5 6 7 6 6 5 6 9 < / b : _ x > < b : _ y > 1 1 5 < / b : _ y > < / L o c a t i o n > < S h a p e R o t a t e A n g l e > 1 8 0 < / S h a p e R o t a t e A n g l e > < W i d t h > 1 6 < / W i d t h > < / a : V a l u e > < / a : K e y V a l u e O f D i a g r a m O b j e c t K e y a n y T y p e z b w N T n L X > < a : K e y V a l u e O f D i a g r a m O b j e c t K e y a n y T y p e z b w N T n L X > < a : K e y > < K e y > R e l a t i o n s h i p s \ & l t ; T a b l e s \ T a b l e L a n d i n g P a g e \ C o l u m n s \ P e r i o d & g t ; - & l t ; T a b l e s \ T a b l e P e r i o d \ C o l u m n s \ P e r i o d & g t ; \ P K < / K e y > < / a : K e y > < a : V a l u e   i : t y p e = " D i a g r a m D i s p l a y L i n k E n d p o i n t V i e w S t a t e " > < H e i g h t > 1 6 < / H e i g h t > < L a b e l L o c a t i o n   x m l n s : b = " h t t p : / / s c h e m a s . d a t a c o n t r a c t . o r g / 2 0 0 4 / 0 7 / S y s t e m . W i n d o w s " > < b : _ x > 4 7 5 . 8 0 7 6 2 1 1 3 5 3 3 1 4 9 < / b : _ x > < b : _ y > 1 8 7 . 5 < / b : _ y > < / L a b e l L o c a t i o n > < L o c a t i o n   x m l n s : b = " h t t p : / / s c h e m a s . d a t a c o n t r a c t . o r g / 2 0 0 4 / 0 7 / S y s t e m . W i n d o w s " > < b : _ x > 4 7 5 . 8 0 7 6 2 1 1 3 5 3 3 1 4 9 < / b : _ x > < b : _ y > 1 9 5 . 5 < / b : _ y > < / L o c a t i o n > < S h a p e R o t a t e A n g l e > 3 6 0 < / S h a p e R o t a t e A n g l e > < W i d t h > 1 6 < / W i d t h > < / a : V a l u e > < / a : K e y V a l u e O f D i a g r a m O b j e c t K e y a n y T y p e z b w N T n L X > < a : K e y V a l u e O f D i a g r a m O b j e c t K e y a n y T y p e z b w N T n L X > < a : K e y > < K e y > R e l a t i o n s h i p s \ & l t ; T a b l e s \ T a b l e L a n d i n g P a g e \ C o l u m n s \ P e r i o d & g t ; - & l t ; T a b l e s \ T a b l e P e r i o d \ C o l u m n s \ P e r i o d & g t ; \ C r o s s F i l t e r < / K e y > < / a : K e y > < a : V a l u e   i : t y p e = " D i a g r a m D i s p l a y L i n k C r o s s F i l t e r V i e w S t a t e " > < P o i n t s   x m l n s : b = " h t t p : / / s c h e m a s . d a t a c o n t r a c t . o r g / 2 0 0 4 / 0 7 / S y s t e m . W i n d o w s " > < b : P o i n t > < b : _ x > 5 4 3 . 9 0 3 8 1 0 5 6 7 6 6 5 6 9 < / b : _ x > < b : _ y > 1 1 5 < / b : _ y > < / b : P o i n t > < b : P o i n t > < b : _ x > 5 1 9 . 8 5 5 7 1 6 < / b : _ x > < b : _ y > 1 1 5 < / b : _ y > < / b : P o i n t > < b : P o i n t > < b : _ x > 5 1 7 . 8 5 5 7 1 6 < / b : _ x > < b : _ y > 1 1 7 < / b : _ y > < / b : P o i n t > < b : P o i n t > < b : _ x > 5 1 7 . 8 5 5 7 1 6 < / b : _ x > < b : _ y > 1 9 3 . 5 < / b : _ y > < / b : P o i n t > < b : P o i n t > < b : _ x > 5 1 5 . 8 5 5 7 1 6 < / b : _ x > < b : _ y > 1 9 5 . 5 < / b : _ y > < / b : P o i n t > < b : P o i n t > < b : _ x > 4 9 1 . 8 0 7 6 2 1 1 3 5 3 3 1 4 9 < / b : _ x > < b : _ y > 1 9 5 . 5 < / b : _ y > < / b : P o i n t > < / P o i n t s > < / a : V a l u e > < / a : K e y V a l u e O f D i a g r a m O b j e c t K e y a n y T y p e z b w N T n L X > < / V i e w S t a t e s > < / D i a g r a m M a n a g e r . S e r i a l i z a b l e D i a g r a m > < / A r r a y O f D i a g r a m M a n a g e r . S e r i a l i z a b l e D i a g r a m > ] ] > < / C u s t o m C o n t e n t > < / G e m i n i > 
</file>

<file path=customXml/item11.xml>��< ? x m l   v e r s i o n = " 1 . 0 "   e n c o d i n g = " U T F - 1 6 " ? > < G e m i n i   x m l n s = " h t t p : / / g e m i n i / p i v o t c u s t o m i z a t i o n / S a n d b o x N o n E m p t y " > < C u s t o m C o n t e n t > < ! [ C D A T A [ 1 ] ] > < / 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P o w e r P i v o t V e r s i o n " > < C u s t o m C o n t e n t > < ! [ C D A T A [ 2 0 1 5 . 1 3 0 . 1 6 0 5 . 6 0 2 ] ] > < / C u s t o m C o n t e n t > < / G e m i n i > 
</file>

<file path=customXml/item14.xml>��< ? x m l   v e r s i o n = " 1 . 0 "   e n c o d i n g = " U T F - 1 6 " ? > < G e m i n i   x m l n s = " h t t p : / / g e m i n i / p i v o t c u s t o m i z a t i o n / S h o w H i d d e n " > < C u s t o m C o n t e n t > < ! [ C D A T A [ T r u e ] ] > < / C u s t o m C o n t e n t > < / G e m i n i > 
</file>

<file path=customXml/item15.xml>��< ? x m l   v e r s i o n = " 1 . 0 "   e n c o d i n g = " U T F - 1 6 " ? > < G e m i n i   x m l n s = " h t t p : / / g e m i n i / p i v o t c u s t o m i z a t i o n / C l i e n t W i n d o w X M L " > < C u s t o m C o n t e n t > < ! [ C D A T A [ T a b l e L a n d i n g P a g 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T a b l e X M L _ T a b l e A d L o c a t i o n " > < 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 7 7 < / i n t > < / v a l u e > < / i t e m > < i t e m > < k e y > < s t r i n g > #   o f   S c a n s < / s t r i n g > < / k e y > < v a l u e > < i n t > 9 6 < / i n t > < / v a l u e > < / i t e m > < i t e m > < k e y > < s t r i n g > A d   L o c a t i o n < / s t r i n g > < / k e y > < v a l u e > < i n t > 1 0 7 < / i n t > < / v a l u e > < / i t e m > < i t e m > < k e y > < s t r i n g > P e r i o d   ( M o n t h   I n d e x ) < / s t r i n g > < / k e y > < v a l u e > < i n t > 1 6 9 < / i n t > < / v a l u e > < / i t e m > < i t e m > < k e y > < s t r i n g > P e r i o d   ( M o n t h ) < / s t r i n g > < / k e y > < v a l u e > < i n t > 1 3 1 < / i n t > < / v a l u e > < / i t e m > < / C o l u m n W i d t h s > < C o l u m n D i s p l a y I n d e x > < i t e m > < k e y > < s t r i n g > P e r i o d < / s t r i n g > < / k e y > < v a l u e > < i n t > 0 < / i n t > < / v a l u e > < / i t e m > < i t e m > < k e y > < s t r i n g > #   o f   S c a n s < / s t r i n g > < / k e y > < v a l u e > < i n t > 1 < / i n t > < / v a l u e > < / i t e m > < i t e m > < k e y > < s t r i n g > A d   L o c a t i o n < / s t r i n g > < / k e y > < v a l u e > < i n t > 2 < / i n t > < / v a l u e > < / i t e m > < i t e m > < k e y > < s t r i n g > P e r i o d   ( M o n t h   I n d e x ) < / s t r i n g > < / k e y > < v a l u e > < i n t > 3 < / i n t > < / v a l u e > < / i t e m > < i t e m > < k e y > < s t r i n g > P e r i o d   ( M o n t h ) < / 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a n u a l C a l c M o d e " > < C u s t o m C o n t e n t > < ! [ C D A T A [ F a l s e ] ] > < / C u s t o m C o n t e n t > < / G e m i n i > 
</file>

<file path=customXml/item19.xml>��< ? x m l   v e r s i o n = " 1 . 0 "   e n c o d i n g = " U T F - 1 6 " ? > < G e m i n i   x m l n s = " h t t p : / / g e m i n i / p i v o t c u s t o m i z a t i o n / T a b l e X M L _ T a b l e L a n d i n g P a g e " > < 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 7 7 < / i n t > < / v a l u e > < / i t e m > < i t e m > < k e y > < s t r i n g > C o n v e r s i o n s < / s t r i n g > < / k e y > < v a l u e > < i n t > 1 1 2 < / i n t > < / v a l u e > < / i t e m > < i t e m > < k e y > < s t r i n g > L a n d i n g   P a g e < / s t r i n g > < / k e y > < v a l u e > < i n t > 1 1 7 < / i n t > < / v a l u e > < / i t e m > < i t e m > < k e y > < s t r i n g > P e r i o d   ( M o n t h   I n d e x ) < / s t r i n g > < / k e y > < v a l u e > < i n t > 1 6 9 < / i n t > < / v a l u e > < / i t e m > < i t e m > < k e y > < s t r i n g > P e r i o d   ( M o n t h ) < / s t r i n g > < / k e y > < v a l u e > < i n t > 1 3 1 < / i n t > < / v a l u e > < / i t e m > < / C o l u m n W i d t h s > < C o l u m n D i s p l a y I n d e x > < i t e m > < k e y > < s t r i n g > P e r i o d < / s t r i n g > < / k e y > < v a l u e > < i n t > 0 < / i n t > < / v a l u e > < / i t e m > < i t e m > < k e y > < s t r i n g > C o n v e r s i o n s < / s t r i n g > < / k e y > < v a l u e > < i n t > 1 < / i n t > < / v a l u e > < / i t e m > < i t e m > < k e y > < s t r i n g > L a n d i n g   P a g e < / s t r i n g > < / k e y > < v a l u e > < i n t > 2 < / i n t > < / v a l u e > < / i t e m > < i t e m > < k e y > < s t r i n g > P e r i o d   ( M o n t h   I n d e x ) < / s t r i n g > < / k e y > < v a l u e > < i n t > 3 < / i n t > < / v a l u e > < / i t e m > < i t e m > < k e y > < s t r i n g > P e r i o d   ( M o n t h ) < / 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 2 0 2 3 - 0 7 - 2 1 T 2 3 : 1 2 : 0 2 . 2 4 4 3 7 9 4 + 0 8 : 0 0 < / L a s t P r o c e s s e d T i m e > < / D a t a M o d e l i n g S a n d b o x . S e r i a l i z e d S a n d b o x E r r o r C a c h e > ] ] > < / C u s t o m C o n t e n t > < / G e m i n i > 
</file>

<file path=customXml/item3.xml>��< ? x m l   v e r s i o n = " 1 . 0 "   e n c o d i n g = " U T F - 1 6 " ? > < G e m i n i   x m l n s = " h t t p : / / g e m i n i / p i v o t c u s t o m i z a t i o n / T a b l e X M L _ T a b l e M a i n " > < 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 7 7 < / i n t > < / v a l u e > < / i t e m > < i t e m > < k e y > < s t r i n g > #   o f   S c a n s   ( A c t u a l ) < / s t r i n g > < / k e y > < v a l u e > < i n t > 1 4 8 < / i n t > < / v a l u e > < / i t e m > < i t e m > < k e y > < s t r i n g > #   o f   S c a n s   ( G o a l ) < / s t r i n g > < / k e y > < v a l u e > < i n t > 1 3 7 < / i n t > < / v a l u e > < / i t e m > < i t e m > < k e y > < s t r i n g > #   o f   I m p r e s s i o n s < / s t r i n g > < / k e y > < v a l u e > < i n t > 1 3 7 < / i n t > < / v a l u e > < / i t e m > < i t e m > < k e y > < s t r i n g > S c a n   T h r o u g h   R a t e   ( A c t u a l ) < / s t r i n g > < / k e y > < v a l u e > < i n t > 2 0 1 < / i n t > < / v a l u e > < / i t e m > < i t e m > < k e y > < s t r i n g > S c a n   T h r o u g h   R a t e   ( G o a l ) < / s t r i n g > < / k e y > < v a l u e > < i n t > 1 9 0 < / i n t > < / v a l u e > < / i t e m > < i t e m > < k e y > < s t r i n g > C o n v e r s i o n s   f r o m   Q R   L a n d i n g   P a g e s   ( A c t u a l ) < / s t r i n g > < / k e y > < v a l u e > < i n t > 3 0 8 < / i n t > < / v a l u e > < / i t e m > < i t e m > < k e y > < s t r i n g > P e r i o d   ( M o n t h   I n d e x ) < / s t r i n g > < / k e y > < v a l u e > < i n t > 1 6 9 < / i n t > < / v a l u e > < / i t e m > < i t e m > < k e y > < s t r i n g > P e r i o d   ( M o n t h ) < / s t r i n g > < / k e y > < v a l u e > < i n t > 1 3 1 < / i n t > < / v a l u e > < / i t e m > < / C o l u m n W i d t h s > < C o l u m n D i s p l a y I n d e x > < i t e m > < k e y > < s t r i n g > P e r i o d < / s t r i n g > < / k e y > < v a l u e > < i n t > 0 < / i n t > < / v a l u e > < / i t e m > < i t e m > < k e y > < s t r i n g > #   o f   S c a n s   ( A c t u a l ) < / s t r i n g > < / k e y > < v a l u e > < i n t > 1 < / i n t > < / v a l u e > < / i t e m > < i t e m > < k e y > < s t r i n g > #   o f   S c a n s   ( G o a l ) < / s t r i n g > < / k e y > < v a l u e > < i n t > 2 < / i n t > < / v a l u e > < / i t e m > < i t e m > < k e y > < s t r i n g > #   o f   I m p r e s s i o n s < / s t r i n g > < / k e y > < v a l u e > < i n t > 3 < / i n t > < / v a l u e > < / i t e m > < i t e m > < k e y > < s t r i n g > S c a n   T h r o u g h   R a t e   ( A c t u a l ) < / s t r i n g > < / k e y > < v a l u e > < i n t > 4 < / i n t > < / v a l u e > < / i t e m > < i t e m > < k e y > < s t r i n g > S c a n   T h r o u g h   R a t e   ( G o a l ) < / s t r i n g > < / k e y > < v a l u e > < i n t > 5 < / i n t > < / v a l u e > < / i t e m > < i t e m > < k e y > < s t r i n g > C o n v e r s i o n s   f r o m   Q R   L a n d i n g   P a g e s   ( A c t u a l ) < / s t r i n g > < / k e y > < v a l u e > < i n t > 6 < / i n t > < / v a l u e > < / i t e m > < i t e m > < k e y > < s t r i n g > P e r i o d   ( M o n t h   I n d e x ) < / s t r i n g > < / k e y > < v a l u e > < i n t > 7 < / i n t > < / v a l u e > < / i t e m > < i t e m > < k e y > < s t r i n g > P e r i o d   ( M o n t h ) < / s t r i n g > < / k e y > < v a l u e > < i n t > 8 < / 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I s S a n d b o x E m b e d d e d " > < C u s t o m C o n t e n t > < ! [ C D A T A [ y e s ] ] > < / C u s t o m C o n t e n t > < / G e m i n i > 
</file>

<file path=customXml/item6.xml>��< ? x m l   v e r s i o n = " 1 . 0 "   e n c o d i n g = " U T F - 1 6 " ? > < G e m i n i   x m l n s = " h t t p : / / g e m i n i / p i v o t c u s t o m i z a t i o n / T a b l e X M L _ T a b l e P e r i o d " > < C u s t o m C o n t e n t > < ! [ C D A T A [ < T a b l e W i d g e t G r i d S e r i a l i z a t i o n   x m l n s : x s d = " h t t p : / / w w w . w 3 . o r g / 2 0 0 1 / X M L S c h e m a "   x m l n s : x s i = " h t t p : / / w w w . w 3 . o r g / 2 0 0 1 / X M L S c h e m a - i n s t a n c e " > < C o l u m n S u g g e s t e d T y p e   / > < C o l u m n F o r m a t   / > < C o l u m n A c c u r a c y   / > < C o l u m n C u r r e n c y S y m b o l   / > < C o l u m n P o s i t i v e P a t t e r n   / > < C o l u m n N e g a t i v e P a t t e r n   / > < C o l u m n W i d t h s > < i t e m > < k e y > < s t r i n g > P e r i o d < / s t r i n g > < / k e y > < v a l u e > < i n t > 7 7 < / i n t > < / v a l u e > < / i t e m > < / C o l u m n W i d t h s > < C o l u m n D i s p l a y I n d e x > < i t e m > < k e y > < s t r i n g > P e r i o d < / s t r i n g > < / k e y > < v a l u e > < i n t > 0 < / 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 T a b l e M a i n < / K e y > < V a l u e   x m l n s : a = " h t t p : / / s c h e m a s . d a t a c o n t r a c t . o r g / 2 0 0 4 / 0 7 / M i c r o s o f t . A n a l y s i s S e r v i c e s . C o m m o n " > < a : H a s F o c u s > f a l s e < / a : H a s F o c u s > < a : S i z e A t D p i 9 6 > 1 9 0 < / a : S i z e A t D p i 9 6 > < a : V i s i b l e > f a l s e < / a : V i s i b l e > < / V a l u e > < / K e y V a l u e O f s t r i n g S a n d b o x E d i t o r . M e a s u r e G r i d S t a t e S c d E 3 5 R y > < K e y V a l u e O f s t r i n g S a n d b o x E d i t o r . M e a s u r e G r i d S t a t e S c d E 3 5 R y > < K e y > T a b l e A d L o c a t i o n < / K e y > < V a l u e   x m l n s : a = " h t t p : / / s c h e m a s . d a t a c o n t r a c t . o r g / 2 0 0 4 / 0 7 / M i c r o s o f t . A n a l y s i s S e r v i c e s . C o m m o n " > < a : H a s F o c u s > t r u e < / a : H a s F o c u s > < a : S i z e A t D p i 9 6 > 1 1 3 < / a : S i z e A t D p i 9 6 > < a : V i s i b l e > t r u e < / a : V i s i b l e > < / V a l u e > < / K e y V a l u e O f s t r i n g S a n d b o x E d i t o r . M e a s u r e G r i d S t a t e S c d E 3 5 R y > < K e y V a l u e O f s t r i n g S a n d b o x E d i t o r . M e a s u r e G r i d S t a t e S c d E 3 5 R y > < K e y > T a b l e L a n d i n g P a g e < / K e y > < V a l u e   x m l n s : a = " h t t p : / / s c h e m a s . d a t a c o n t r a c t . o r g / 2 0 0 4 / 0 7 / M i c r o s o f t . A n a l y s i s S e r v i c e s . C o m m o n " > < a : H a s F o c u s > f a l s e < / a : H a s F o c u s > < a : S i z e A t D p i 9 6 > 1 1 3 < / a : S i z e A t D p i 9 6 > < a : V i s i b l e > f a l s e < / a : V i s i b l e > < / V a l u e > < / K e y V a l u e O f s t r i n g S a n d b o x E d i t o r . M e a s u r e G r i d S t a t e S c d E 3 5 R y > < K e y V a l u e O f s t r i n g S a n d b o x E d i t o r . M e a s u r e G r i d S t a t e S c d E 3 5 R y > < K e y > T a b l e P e r i o d < / K e y > < V a l u e   x m l n s : a = " h t t p : / / s c h e m a s . d a t a c o n t r a c t . o r g / 2 0 0 4 / 0 7 / M i c r o s o f t . A n a l y s i s S e r v i c e s . C o m m o n " > < a : H a s F o c u s > f a l s e < / a : H a s F o c u s > < a : S i z e A t D p i 9 6 > 1 1 3 < / a : S i z e A t D p i 9 6 > < a : V i s i b l e > f a l s e < / a : V i s i b l e > < / V a l u e > < / K e y V a l u e O f s t r i n g S a n d b o x E d i t o r . M e a s u r e G r i d S t a t e S c d E 3 5 R y > < / A r r a y O f K e y V a l u e O f s t r i n g S a n d b o x E d i t o r . M e a s u r e G r i d S t a t e S c d E 3 5 R y > ] ] > < / 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 T a b l e P e r i o d 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 T a b l e P e r i o d 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 T a b l e A d L o c a t i o n 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 T a b l e A d L o c a t i o n 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  o f   S c a n s < / K e y > < / a : K e y > < a : V a l u e   i : t y p e = " T a b l e W i d g e t B a s e V i e w S t a t e " / > < / a : K e y V a l u e O f D i a g r a m O b j e c t K e y a n y T y p e z b w N T n L X > < a : K e y V a l u e O f D i a g r a m O b j e c t K e y a n y T y p e z b w N T n L X > < a : K e y > < K e y > C o l u m n s \ A d   L o c a t i o n < / K e y > < / a : K e y > < a : V a l u e   i : t y p e = " T a b l e W i d g e t B a s e V i e w S t a t e " / > < / a : K e y V a l u e O f D i a g r a m O b j e c t K e y a n y T y p e z b w N T n L X > < a : K e y V a l u e O f D i a g r a m O b j e c t K e y a n y T y p e z b w N T n L X > < a : K e y > < K e y > C o l u m n s \ P e r i o d   ( M o n t h   I n d e x ) < / K e y > < / a : K e y > < a : V a l u e   i : t y p e = " T a b l e W i d g e t B a s e V i e w S t a t e " / > < / a : K e y V a l u e O f D i a g r a m O b j e c t K e y a n y T y p e z b w N T n L X > < a : K e y V a l u e O f D i a g r a m O b j e c t K e y a n y T y p e z b w N T n L X > < a : K e y > < K e y > C o l u m n s \ P e r i o d 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 T a b l e A d L o c a t i o n 1 0 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 T a b l e A d L o c a t i o n 1 0 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  o f   S c a n s < / K e y > < / a : K e y > < a : V a l u e   i : t y p e = " T a b l e W i d g e t B a s e V i e w S t a t e " / > < / a : K e y V a l u e O f D i a g r a m O b j e c t K e y a n y T y p e z b w N T n L X > < a : K e y V a l u e O f D i a g r a m O b j e c t K e y a n y T y p e z b w N T n L X > < a : K e y > < K e y > C o l u m n s \ A d   L o c a t i o n < / K e y > < / a : K e y > < a : V a l u e   i : t y p e = " T a b l e W i d g e t B a s e V i e w S t a t e " / > < / a : K e y V a l u e O f D i a g r a m O b j e c t K e y a n y T y p e z b w N T n L X > < a : K e y V a l u e O f D i a g r a m O b j e c t K e y a n y T y p e z b w N T n L X > < a : K e y > < K e y > C o l u m n s \ P e r i o d   ( M o n t h   I n d e x ) < / K e y > < / a : K e y > < a : V a l u e   i : t y p e = " T a b l e W i d g e t B a s e V i e w S t a t e " / > < / a : K e y V a l u e O f D i a g r a m O b j e c t K e y a n y T y p e z b w N T n L X > < a : K e y V a l u e O f D i a g r a m O b j e c t K e y a n y T y p e z b w N T n L X > < a : K e y > < K e y > C o l u m n s \ P e r i o d 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 T a b l e M a i n 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 T a b l e M a i n 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  o f   S c a n s   ( A c t u a l ) < / K e y > < / a : K e y > < a : V a l u e   i : t y p e = " T a b l e W i d g e t B a s e V i e w S t a t e " / > < / a : K e y V a l u e O f D i a g r a m O b j e c t K e y a n y T y p e z b w N T n L X > < a : K e y V a l u e O f D i a g r a m O b j e c t K e y a n y T y p e z b w N T n L X > < a : K e y > < K e y > C o l u m n s \ #   o f   S c a n s   ( G o a l ) < / K e y > < / a : K e y > < a : V a l u e   i : t y p e = " T a b l e W i d g e t B a s e V i e w S t a t e " / > < / a : K e y V a l u e O f D i a g r a m O b j e c t K e y a n y T y p e z b w N T n L X > < a : K e y V a l u e O f D i a g r a m O b j e c t K e y a n y T y p e z b w N T n L X > < a : K e y > < K e y > C o l u m n s \ #   o f   I m p r e s s i o n s < / K e y > < / a : K e y > < a : V a l u e   i : t y p e = " T a b l e W i d g e t B a s e V i e w S t a t e " / > < / a : K e y V a l u e O f D i a g r a m O b j e c t K e y a n y T y p e z b w N T n L X > < a : K e y V a l u e O f D i a g r a m O b j e c t K e y a n y T y p e z b w N T n L X > < a : K e y > < K e y > C o l u m n s \ S c a n   T h r o u g h   R a t e   ( A c t u a l ) < / K e y > < / a : K e y > < a : V a l u e   i : t y p e = " T a b l e W i d g e t B a s e V i e w S t a t e " / > < / a : K e y V a l u e O f D i a g r a m O b j e c t K e y a n y T y p e z b w N T n L X > < a : K e y V a l u e O f D i a g r a m O b j e c t K e y a n y T y p e z b w N T n L X > < a : K e y > < K e y > C o l u m n s \ S c a n   T h r o u g h   R a t e   ( G o a l ) < / K e y > < / a : K e y > < a : V a l u e   i : t y p e = " T a b l e W i d g e t B a s e V i e w S t a t e " / > < / a : K e y V a l u e O f D i a g r a m O b j e c t K e y a n y T y p e z b w N T n L X > < a : K e y V a l u e O f D i a g r a m O b j e c t K e y a n y T y p e z b w N T n L X > < a : K e y > < K e y > C o l u m n s \ C o n v e r s i o n s   f r o m   Q R   L a n d i n g   P a g e s   ( A c t u a l ) < / K e y > < / a : K e y > < a : V a l u e   i : t y p e = " T a b l e W i d g e t B a s e V i e w S t a t e " / > < / a : K e y V a l u e O f D i a g r a m O b j e c t K e y a n y T y p e z b w N T n L X > < a : K e y V a l u e O f D i a g r a m O b j e c t K e y a n y T y p e z b w N T n L X > < a : K e y > < K e y > C o l u m n s \ P e r i o d   ( M o n t h   I n d e x ) < / K e y > < / a : K e y > < a : V a l u e   i : t y p e = " T a b l e W i d g e t B a s e V i e w S t a t e " / > < / a : K e y V a l u e O f D i a g r a m O b j e c t K e y a n y T y p e z b w N T n L X > < a : K e y V a l u e O f D i a g r a m O b j e c t K e y a n y T y p e z b w N T n L X > < a : K e y > < K e y > C o l u m n s \ P e r i o d 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 T a b l e L a n d i n g P a g e 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 T a b l e L a n d i n g P a g e 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 C o l u m n s \ P e r i o d < / K e y > < / a : K e y > < a : V a l u e   i : t y p e = " T a b l e W i d g e t B a s e V i e w S t a t e " / > < / a : K e y V a l u e O f D i a g r a m O b j e c t K e y a n y T y p e z b w N T n L X > < a : K e y V a l u e O f D i a g r a m O b j e c t K e y a n y T y p e z b w N T n L X > < a : K e y > < K e y > C o l u m n s \ C o n v e r s i o n s < / K e y > < / a : K e y > < a : V a l u e   i : t y p e = " T a b l e W i d g e t B a s e V i e w S t a t e " / > < / a : K e y V a l u e O f D i a g r a m O b j e c t K e y a n y T y p e z b w N T n L X > < a : K e y V a l u e O f D i a g r a m O b j e c t K e y a n y T y p e z b w N T n L X > < a : K e y > < K e y > C o l u m n s \ L a n d i n g   P a g e < / K e y > < / a : K e y > < a : V a l u e   i : t y p e = " T a b l e W i d g e t B a s e V i e w S t a t e " / > < / a : K e y V a l u e O f D i a g r a m O b j e c t K e y a n y T y p e z b w N T n L X > < a : K e y V a l u e O f D i a g r a m O b j e c t K e y a n y T y p e z b w N T n L X > < a : K e y > < K e y > C o l u m n s \ P e r i o d   ( M o n t h   I n d e x ) < / K e y > < / a : K e y > < a : V a l u e   i : t y p e = " T a b l e W i d g e t B a s e V i e w S t a t e " / > < / a : K e y V a l u e O f D i a g r a m O b j e c t K e y a n y T y p e z b w N T n L X > < a : K e y V a l u e O f D i a g r a m O b j e c t K e y a n y T y p e z b w N T n L X > < a : K e y > < K e y > C o l u m n s \ P e r i o d 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O r d e r " > < C u s t o m C o n t e n t > < ! [ C D A T A [ T a b l e M a i n , T a b l e A d L o c a t i o n , T a b l e P e r i o d , T a b l e L a n d i n g P a g e ] ] > < / C u s t o m C o n t e n t > < / G e m i n i > 
</file>

<file path=customXml/itemProps1.xml><?xml version="1.0" encoding="utf-8"?>
<ds:datastoreItem xmlns:ds="http://schemas.openxmlformats.org/officeDocument/2006/customXml" ds:itemID="{58F11CCB-F424-47ED-BDBA-3FCDB376EBDF}">
  <ds:schemaRefs/>
</ds:datastoreItem>
</file>

<file path=customXml/itemProps10.xml><?xml version="1.0" encoding="utf-8"?>
<ds:datastoreItem xmlns:ds="http://schemas.openxmlformats.org/officeDocument/2006/customXml" ds:itemID="{4AE323FF-D0F3-4EC0-8126-B5C301BDCC80}">
  <ds:schemaRefs/>
</ds:datastoreItem>
</file>

<file path=customXml/itemProps11.xml><?xml version="1.0" encoding="utf-8"?>
<ds:datastoreItem xmlns:ds="http://schemas.openxmlformats.org/officeDocument/2006/customXml" ds:itemID="{CDBBECB3-6FB4-41C5-A46F-60DD7D1D0511}">
  <ds:schemaRefs/>
</ds:datastoreItem>
</file>

<file path=customXml/itemProps12.xml><?xml version="1.0" encoding="utf-8"?>
<ds:datastoreItem xmlns:ds="http://schemas.openxmlformats.org/officeDocument/2006/customXml" ds:itemID="{4FBD5609-4B9F-47AB-BDB9-FE9E8E7A14F2}">
  <ds:schemaRefs/>
</ds:datastoreItem>
</file>

<file path=customXml/itemProps13.xml><?xml version="1.0" encoding="utf-8"?>
<ds:datastoreItem xmlns:ds="http://schemas.openxmlformats.org/officeDocument/2006/customXml" ds:itemID="{1C16B9EF-9246-400D-AC55-AE60114ABF5D}">
  <ds:schemaRefs/>
</ds:datastoreItem>
</file>

<file path=customXml/itemProps14.xml><?xml version="1.0" encoding="utf-8"?>
<ds:datastoreItem xmlns:ds="http://schemas.openxmlformats.org/officeDocument/2006/customXml" ds:itemID="{69D43223-4B95-4D5F-B28D-08E747073674}">
  <ds:schemaRefs/>
</ds:datastoreItem>
</file>

<file path=customXml/itemProps15.xml><?xml version="1.0" encoding="utf-8"?>
<ds:datastoreItem xmlns:ds="http://schemas.openxmlformats.org/officeDocument/2006/customXml" ds:itemID="{5E6570BE-2591-4175-9A4B-BF25F6A479F7}">
  <ds:schemaRefs/>
</ds:datastoreItem>
</file>

<file path=customXml/itemProps16.xml><?xml version="1.0" encoding="utf-8"?>
<ds:datastoreItem xmlns:ds="http://schemas.openxmlformats.org/officeDocument/2006/customXml" ds:itemID="{346DAEEB-D68B-4209-89E9-6AD53145E4FF}">
  <ds:schemaRefs/>
</ds:datastoreItem>
</file>

<file path=customXml/itemProps17.xml><?xml version="1.0" encoding="utf-8"?>
<ds:datastoreItem xmlns:ds="http://schemas.openxmlformats.org/officeDocument/2006/customXml" ds:itemID="{0B5CE14B-8BFC-418B-8432-815AFC1C52A6}">
  <ds:schemaRefs/>
</ds:datastoreItem>
</file>

<file path=customXml/itemProps18.xml><?xml version="1.0" encoding="utf-8"?>
<ds:datastoreItem xmlns:ds="http://schemas.openxmlformats.org/officeDocument/2006/customXml" ds:itemID="{673A7B20-527D-4C99-B708-38B0DBE82288}">
  <ds:schemaRefs/>
</ds:datastoreItem>
</file>

<file path=customXml/itemProps19.xml><?xml version="1.0" encoding="utf-8"?>
<ds:datastoreItem xmlns:ds="http://schemas.openxmlformats.org/officeDocument/2006/customXml" ds:itemID="{F34A9E09-97F8-4EB7-9F71-DFF017A411B1}">
  <ds:schemaRefs/>
</ds:datastoreItem>
</file>

<file path=customXml/itemProps2.xml><?xml version="1.0" encoding="utf-8"?>
<ds:datastoreItem xmlns:ds="http://schemas.openxmlformats.org/officeDocument/2006/customXml" ds:itemID="{9E7E4E43-5E09-4933-B3DC-6395896CF228}">
  <ds:schemaRefs/>
</ds:datastoreItem>
</file>

<file path=customXml/itemProps3.xml><?xml version="1.0" encoding="utf-8"?>
<ds:datastoreItem xmlns:ds="http://schemas.openxmlformats.org/officeDocument/2006/customXml" ds:itemID="{6EC8DD2E-F134-4C72-80B0-A914A7ADC327}">
  <ds:schemaRefs/>
</ds:datastoreItem>
</file>

<file path=customXml/itemProps4.xml><?xml version="1.0" encoding="utf-8"?>
<ds:datastoreItem xmlns:ds="http://schemas.openxmlformats.org/officeDocument/2006/customXml" ds:itemID="{F85A581A-16A7-45CF-BA27-7707CE51FFC1}">
  <ds:schemaRefs/>
</ds:datastoreItem>
</file>

<file path=customXml/itemProps5.xml><?xml version="1.0" encoding="utf-8"?>
<ds:datastoreItem xmlns:ds="http://schemas.openxmlformats.org/officeDocument/2006/customXml" ds:itemID="{283E8CD9-8417-4283-806C-15CDD361D50A}">
  <ds:schemaRefs/>
</ds:datastoreItem>
</file>

<file path=customXml/itemProps6.xml><?xml version="1.0" encoding="utf-8"?>
<ds:datastoreItem xmlns:ds="http://schemas.openxmlformats.org/officeDocument/2006/customXml" ds:itemID="{93526DA4-2460-4A93-A0E5-391A3027206C}">
  <ds:schemaRefs/>
</ds:datastoreItem>
</file>

<file path=customXml/itemProps7.xml><?xml version="1.0" encoding="utf-8"?>
<ds:datastoreItem xmlns:ds="http://schemas.openxmlformats.org/officeDocument/2006/customXml" ds:itemID="{88F87205-990D-4A65-BAD0-346EF2A10361}">
  <ds:schemaRefs/>
</ds:datastoreItem>
</file>

<file path=customXml/itemProps8.xml><?xml version="1.0" encoding="utf-8"?>
<ds:datastoreItem xmlns:ds="http://schemas.openxmlformats.org/officeDocument/2006/customXml" ds:itemID="{60EF752F-262C-4C3F-92D0-CA691B7D91D4}">
  <ds:schemaRefs/>
</ds:datastoreItem>
</file>

<file path=customXml/itemProps9.xml><?xml version="1.0" encoding="utf-8"?>
<ds:datastoreItem xmlns:ds="http://schemas.openxmlformats.org/officeDocument/2006/customXml" ds:itemID="{23917120-71F5-4148-AAD4-7E82CEE170B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QRCode_Marketing</vt:lpstr>
      <vt:lpstr>PivotTables</vt:lpstr>
      <vt:lpstr>Calculator-Composer</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dc:creator>
  <cp:lastModifiedBy>Ronel</cp:lastModifiedBy>
  <dcterms:created xsi:type="dcterms:W3CDTF">2019-10-13T11:50:14Z</dcterms:created>
  <dcterms:modified xsi:type="dcterms:W3CDTF">2023-07-23T04:21:24Z</dcterms:modified>
</cp:coreProperties>
</file>