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1" sheetId="2" r:id="rId1"/>
    <sheet name="2" sheetId="3" r:id="rId2"/>
    <sheet name="3" sheetId="4" r:id="rId3"/>
    <sheet name="4" sheetId="5" r:id="rId4"/>
    <sheet name="5" sheetId="6" r:id="rId5"/>
    <sheet name="1~12" sheetId="1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F6" i="1"/>
  <c r="M6" i="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5"/>
  <c r="M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4"/>
  <c r="I25"/>
  <c r="G25" s="1"/>
  <c r="E25"/>
  <c r="D25"/>
  <c r="C25"/>
  <c r="B25"/>
  <c r="L24"/>
  <c r="F24"/>
  <c r="K24" s="1"/>
  <c r="L23"/>
  <c r="F23"/>
  <c r="K23" s="1"/>
  <c r="L22"/>
  <c r="F22"/>
  <c r="K22" s="1"/>
  <c r="L21"/>
  <c r="H21"/>
  <c r="F21"/>
  <c r="N21" s="1"/>
  <c r="L20"/>
  <c r="F20"/>
  <c r="K20" s="1"/>
  <c r="L19"/>
  <c r="F19"/>
  <c r="N19" s="1"/>
  <c r="L18"/>
  <c r="F18"/>
  <c r="K18" s="1"/>
  <c r="L17"/>
  <c r="F17"/>
  <c r="N17" s="1"/>
  <c r="L16"/>
  <c r="F16"/>
  <c r="K16" s="1"/>
  <c r="L15"/>
  <c r="F15"/>
  <c r="N15" s="1"/>
  <c r="L14"/>
  <c r="F14"/>
  <c r="K14" s="1"/>
  <c r="L13"/>
  <c r="F13"/>
  <c r="N13" s="1"/>
  <c r="L12"/>
  <c r="F12"/>
  <c r="K12" s="1"/>
  <c r="L11"/>
  <c r="F11"/>
  <c r="N11" s="1"/>
  <c r="L10"/>
  <c r="F10"/>
  <c r="K10" s="1"/>
  <c r="L9"/>
  <c r="F9"/>
  <c r="N9" s="1"/>
  <c r="F8"/>
  <c r="K8" s="1"/>
  <c r="F7"/>
  <c r="N7" s="1"/>
  <c r="F6"/>
  <c r="N6" s="1"/>
  <c r="L5"/>
  <c r="F5"/>
  <c r="N5" s="1"/>
  <c r="L4"/>
  <c r="L25" s="1"/>
  <c r="F4"/>
  <c r="E6" i="1"/>
  <c r="M5" i="5"/>
  <c r="M6"/>
  <c r="M7"/>
  <c r="M8"/>
  <c r="M9"/>
  <c r="M10"/>
  <c r="M11"/>
  <c r="M12"/>
  <c r="M13"/>
  <c r="M14"/>
  <c r="M15"/>
  <c r="M16"/>
  <c r="M17"/>
  <c r="M18"/>
  <c r="M19"/>
  <c r="M21"/>
  <c r="M22"/>
  <c r="M23"/>
  <c r="M24"/>
  <c r="M4"/>
  <c r="J5"/>
  <c r="J6"/>
  <c r="J7"/>
  <c r="J8"/>
  <c r="J9"/>
  <c r="J10"/>
  <c r="J11"/>
  <c r="J12"/>
  <c r="J13"/>
  <c r="J14"/>
  <c r="J15"/>
  <c r="J16"/>
  <c r="J17"/>
  <c r="J18"/>
  <c r="J19"/>
  <c r="J21"/>
  <c r="J22"/>
  <c r="J23"/>
  <c r="J24"/>
  <c r="J4"/>
  <c r="J5" i="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4"/>
  <c r="F5" i="5"/>
  <c r="F6"/>
  <c r="F7"/>
  <c r="F8"/>
  <c r="F9"/>
  <c r="F10"/>
  <c r="F11"/>
  <c r="F12"/>
  <c r="F13"/>
  <c r="F14"/>
  <c r="F15"/>
  <c r="F16"/>
  <c r="F17"/>
  <c r="F18"/>
  <c r="F19"/>
  <c r="F20"/>
  <c r="J20" s="1"/>
  <c r="K20" s="1"/>
  <c r="F21"/>
  <c r="F22"/>
  <c r="F23"/>
  <c r="F24"/>
  <c r="F4"/>
  <c r="I25"/>
  <c r="G25" s="1"/>
  <c r="E25"/>
  <c r="D25"/>
  <c r="C25"/>
  <c r="B25"/>
  <c r="N24"/>
  <c r="L24"/>
  <c r="H24"/>
  <c r="K24"/>
  <c r="L23"/>
  <c r="N23"/>
  <c r="N22"/>
  <c r="L22"/>
  <c r="H22"/>
  <c r="K22"/>
  <c r="L21"/>
  <c r="N21"/>
  <c r="L20"/>
  <c r="H20"/>
  <c r="L19"/>
  <c r="N19"/>
  <c r="N18"/>
  <c r="L18"/>
  <c r="H18"/>
  <c r="K18"/>
  <c r="L17"/>
  <c r="N17"/>
  <c r="N16"/>
  <c r="L16"/>
  <c r="H16"/>
  <c r="K16"/>
  <c r="L15"/>
  <c r="N15"/>
  <c r="N14"/>
  <c r="L14"/>
  <c r="H14"/>
  <c r="K14"/>
  <c r="L13"/>
  <c r="N13"/>
  <c r="N12"/>
  <c r="L12"/>
  <c r="H12"/>
  <c r="K12"/>
  <c r="L11"/>
  <c r="N11"/>
  <c r="N10"/>
  <c r="L10"/>
  <c r="H10"/>
  <c r="K10"/>
  <c r="L9"/>
  <c r="N9"/>
  <c r="N8"/>
  <c r="L8"/>
  <c r="H8"/>
  <c r="K8"/>
  <c r="N7"/>
  <c r="N6"/>
  <c r="H6"/>
  <c r="K6"/>
  <c r="L5"/>
  <c r="N5"/>
  <c r="L4"/>
  <c r="L25" s="1"/>
  <c r="H4"/>
  <c r="M6" i="4"/>
  <c r="M7"/>
  <c r="M9"/>
  <c r="M10"/>
  <c r="M11"/>
  <c r="M12"/>
  <c r="M13"/>
  <c r="M14"/>
  <c r="M15"/>
  <c r="M16"/>
  <c r="M17"/>
  <c r="M18"/>
  <c r="M19"/>
  <c r="M20"/>
  <c r="M21"/>
  <c r="M22"/>
  <c r="M23"/>
  <c r="M24"/>
  <c r="M4"/>
  <c r="F6"/>
  <c r="F7"/>
  <c r="I25"/>
  <c r="G25"/>
  <c r="E25"/>
  <c r="D25"/>
  <c r="C25"/>
  <c r="B25"/>
  <c r="L24"/>
  <c r="F24"/>
  <c r="K24" s="1"/>
  <c r="L23"/>
  <c r="F23"/>
  <c r="N23" s="1"/>
  <c r="L22"/>
  <c r="F22"/>
  <c r="K22" s="1"/>
  <c r="L21"/>
  <c r="F21"/>
  <c r="N21" s="1"/>
  <c r="L20"/>
  <c r="F20"/>
  <c r="K20" s="1"/>
  <c r="L19"/>
  <c r="F19"/>
  <c r="N19" s="1"/>
  <c r="L18"/>
  <c r="F18"/>
  <c r="K18" s="1"/>
  <c r="L17"/>
  <c r="F17"/>
  <c r="N17" s="1"/>
  <c r="L16"/>
  <c r="F16"/>
  <c r="K16" s="1"/>
  <c r="L15"/>
  <c r="F15"/>
  <c r="K15" s="1"/>
  <c r="L14"/>
  <c r="F14"/>
  <c r="K14" s="1"/>
  <c r="L13"/>
  <c r="F13"/>
  <c r="K13" s="1"/>
  <c r="L12"/>
  <c r="F12"/>
  <c r="K12" s="1"/>
  <c r="L11"/>
  <c r="F11"/>
  <c r="K11" s="1"/>
  <c r="L10"/>
  <c r="F10"/>
  <c r="K10" s="1"/>
  <c r="L9"/>
  <c r="F9"/>
  <c r="K9" s="1"/>
  <c r="L8"/>
  <c r="F8"/>
  <c r="K8" s="1"/>
  <c r="L7"/>
  <c r="H7"/>
  <c r="K7"/>
  <c r="L6"/>
  <c r="K6"/>
  <c r="L5"/>
  <c r="F5"/>
  <c r="L4"/>
  <c r="L25" s="1"/>
  <c r="F4"/>
  <c r="B6" i="1"/>
  <c r="M5" i="3"/>
  <c r="M6"/>
  <c r="M7"/>
  <c r="M9"/>
  <c r="M10"/>
  <c r="M11"/>
  <c r="M12"/>
  <c r="M13"/>
  <c r="M14"/>
  <c r="M15"/>
  <c r="M16"/>
  <c r="M17"/>
  <c r="M18"/>
  <c r="M19"/>
  <c r="M20"/>
  <c r="M21"/>
  <c r="M22"/>
  <c r="M23"/>
  <c r="M24"/>
  <c r="M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4"/>
  <c r="H17" i="6" l="1"/>
  <c r="H23"/>
  <c r="N23"/>
  <c r="K4"/>
  <c r="H4"/>
  <c r="K5"/>
  <c r="H6"/>
  <c r="H7"/>
  <c r="H8"/>
  <c r="N8"/>
  <c r="K9"/>
  <c r="H10"/>
  <c r="N10"/>
  <c r="K11"/>
  <c r="H12"/>
  <c r="N12"/>
  <c r="K13"/>
  <c r="H14"/>
  <c r="N14"/>
  <c r="K15"/>
  <c r="H16"/>
  <c r="N16"/>
  <c r="K17"/>
  <c r="H18"/>
  <c r="N18"/>
  <c r="K19"/>
  <c r="H20"/>
  <c r="N20"/>
  <c r="K21"/>
  <c r="H22"/>
  <c r="N22"/>
  <c r="H24"/>
  <c r="N24"/>
  <c r="F25"/>
  <c r="H25" s="1"/>
  <c r="H5"/>
  <c r="K6"/>
  <c r="K7"/>
  <c r="H9"/>
  <c r="H11"/>
  <c r="H13"/>
  <c r="H15"/>
  <c r="H19"/>
  <c r="M20" i="5"/>
  <c r="N20" s="1"/>
  <c r="M25"/>
  <c r="N25" s="1"/>
  <c r="K4"/>
  <c r="F25"/>
  <c r="H25" s="1"/>
  <c r="K5"/>
  <c r="K7"/>
  <c r="K9"/>
  <c r="K11"/>
  <c r="K13"/>
  <c r="K15"/>
  <c r="K17"/>
  <c r="K19"/>
  <c r="K21"/>
  <c r="K23"/>
  <c r="N4"/>
  <c r="H5"/>
  <c r="H7"/>
  <c r="H9"/>
  <c r="H11"/>
  <c r="H13"/>
  <c r="H15"/>
  <c r="H17"/>
  <c r="H19"/>
  <c r="H21"/>
  <c r="H23"/>
  <c r="M5" i="4"/>
  <c r="N5" s="1"/>
  <c r="H23"/>
  <c r="H17"/>
  <c r="H15"/>
  <c r="N15"/>
  <c r="H6"/>
  <c r="H13"/>
  <c r="H5"/>
  <c r="N7"/>
  <c r="H21"/>
  <c r="H9"/>
  <c r="N9"/>
  <c r="H11"/>
  <c r="N11"/>
  <c r="N13"/>
  <c r="K4"/>
  <c r="H4"/>
  <c r="K5"/>
  <c r="N6"/>
  <c r="H8"/>
  <c r="H10"/>
  <c r="N10"/>
  <c r="H12"/>
  <c r="N12"/>
  <c r="H14"/>
  <c r="N14"/>
  <c r="H16"/>
  <c r="N16"/>
  <c r="K17"/>
  <c r="H18"/>
  <c r="N18"/>
  <c r="K19"/>
  <c r="H20"/>
  <c r="N20"/>
  <c r="K21"/>
  <c r="H22"/>
  <c r="N22"/>
  <c r="K23"/>
  <c r="H24"/>
  <c r="N24"/>
  <c r="F25"/>
  <c r="H19"/>
  <c r="I25" i="3"/>
  <c r="G25"/>
  <c r="E25"/>
  <c r="D25"/>
  <c r="C25"/>
  <c r="B25"/>
  <c r="L24"/>
  <c r="F24"/>
  <c r="N24" s="1"/>
  <c r="L23"/>
  <c r="H23"/>
  <c r="F23"/>
  <c r="K23" s="1"/>
  <c r="L22"/>
  <c r="F22"/>
  <c r="N22" s="1"/>
  <c r="L21"/>
  <c r="F21"/>
  <c r="K21" s="1"/>
  <c r="L20"/>
  <c r="F20"/>
  <c r="N20" s="1"/>
  <c r="L19"/>
  <c r="F19"/>
  <c r="K19" s="1"/>
  <c r="L18"/>
  <c r="F18"/>
  <c r="N18" s="1"/>
  <c r="L17"/>
  <c r="F17"/>
  <c r="K17" s="1"/>
  <c r="L16"/>
  <c r="F16"/>
  <c r="N16" s="1"/>
  <c r="L15"/>
  <c r="F15"/>
  <c r="K15" s="1"/>
  <c r="L14"/>
  <c r="F14"/>
  <c r="N14" s="1"/>
  <c r="L13"/>
  <c r="F13"/>
  <c r="K13" s="1"/>
  <c r="L12"/>
  <c r="F12"/>
  <c r="N12" s="1"/>
  <c r="L11"/>
  <c r="F11"/>
  <c r="K11" s="1"/>
  <c r="L10"/>
  <c r="F10"/>
  <c r="N10" s="1"/>
  <c r="L9"/>
  <c r="F9"/>
  <c r="K9" s="1"/>
  <c r="L8"/>
  <c r="F8"/>
  <c r="L7"/>
  <c r="F7"/>
  <c r="K7" s="1"/>
  <c r="L6"/>
  <c r="F6"/>
  <c r="N6" s="1"/>
  <c r="L5"/>
  <c r="F5"/>
  <c r="K5" s="1"/>
  <c r="L4"/>
  <c r="L25" s="1"/>
  <c r="F4"/>
  <c r="F25" s="1"/>
  <c r="N5" i="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M25" i="6" l="1"/>
  <c r="N25" s="1"/>
  <c r="N4"/>
  <c r="J25"/>
  <c r="K25" s="1"/>
  <c r="J25" i="5"/>
  <c r="K25" s="1"/>
  <c r="H25" i="4"/>
  <c r="D6" i="1"/>
  <c r="H25" i="3"/>
  <c r="C6" i="1"/>
  <c r="M8" i="4"/>
  <c r="N8" s="1"/>
  <c r="J8" i="3"/>
  <c r="M8"/>
  <c r="N8" s="1"/>
  <c r="J25" i="4"/>
  <c r="K25" s="1"/>
  <c r="M25"/>
  <c r="N25" s="1"/>
  <c r="N4"/>
  <c r="H5" i="3"/>
  <c r="N5"/>
  <c r="H7"/>
  <c r="N7"/>
  <c r="H9"/>
  <c r="N9"/>
  <c r="H11"/>
  <c r="N11"/>
  <c r="H13"/>
  <c r="N13"/>
  <c r="H15"/>
  <c r="N15"/>
  <c r="H17"/>
  <c r="N17"/>
  <c r="H19"/>
  <c r="N19"/>
  <c r="H21"/>
  <c r="N21"/>
  <c r="N23"/>
  <c r="K6"/>
  <c r="K8"/>
  <c r="K10"/>
  <c r="K12"/>
  <c r="K14"/>
  <c r="K16"/>
  <c r="K18"/>
  <c r="K20"/>
  <c r="K22"/>
  <c r="K24"/>
  <c r="H4"/>
  <c r="H6"/>
  <c r="H8"/>
  <c r="H10"/>
  <c r="H12"/>
  <c r="H14"/>
  <c r="H16"/>
  <c r="H18"/>
  <c r="H20"/>
  <c r="H22"/>
  <c r="H2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M25" i="3" l="1"/>
  <c r="N25" s="1"/>
  <c r="N4"/>
  <c r="J25"/>
  <c r="K25" s="1"/>
  <c r="K4"/>
  <c r="B3" i="1"/>
  <c r="C3"/>
  <c r="I25" i="2" l="1"/>
  <c r="G25" s="1"/>
  <c r="E25"/>
  <c r="D25"/>
  <c r="C25"/>
  <c r="B25"/>
  <c r="L4"/>
  <c r="F4"/>
  <c r="M3" i="1"/>
  <c r="L3"/>
  <c r="K3"/>
  <c r="J3"/>
  <c r="I3"/>
  <c r="H3"/>
  <c r="G3"/>
  <c r="F3"/>
  <c r="E3"/>
  <c r="D3"/>
  <c r="N3" l="1"/>
  <c r="L25" i="2"/>
  <c r="H4"/>
  <c r="J4"/>
  <c r="K4" s="1"/>
  <c r="M4"/>
  <c r="N4"/>
  <c r="F25"/>
  <c r="M25" l="1"/>
  <c r="N25" s="1"/>
  <c r="H25"/>
  <c r="J25"/>
  <c r="K25" s="1"/>
</calcChain>
</file>

<file path=xl/sharedStrings.xml><?xml version="1.0" encoding="utf-8"?>
<sst xmlns="http://schemas.openxmlformats.org/spreadsheetml/2006/main" count="233" uniqueCount="77">
  <si>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</si>
  <si>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</si>
  <si>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</si>
  <si>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</si>
  <si>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</si>
  <si>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</si>
  <si>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</si>
  <si>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</si>
  <si>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</si>
  <si>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</si>
  <si>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</si>
  <si>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</si>
  <si>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1~12月合计</t>
    <phoneticPr fontId="3" type="noConversion"/>
  </si>
  <si>
    <t>2011年实际</t>
    <phoneticPr fontId="3" type="noConversion"/>
  </si>
  <si>
    <t>2012年实际</t>
    <phoneticPr fontId="3" type="noConversion"/>
  </si>
  <si>
    <t>单位：张</t>
    <phoneticPr fontId="3" type="noConversion"/>
  </si>
  <si>
    <t>部门</t>
    <phoneticPr fontId="3" type="noConversion"/>
  </si>
  <si>
    <t>复印纸</t>
    <phoneticPr fontId="3" type="noConversion"/>
  </si>
  <si>
    <t>传真纸</t>
    <phoneticPr fontId="3" type="noConversion"/>
  </si>
  <si>
    <t>打印纸</t>
    <phoneticPr fontId="3" type="noConversion"/>
  </si>
  <si>
    <t>各类表格</t>
    <phoneticPr fontId="3" type="noConversion"/>
  </si>
  <si>
    <r>
      <t>为月计划</t>
    </r>
    <r>
      <rPr>
        <sz val="11"/>
        <color indexed="12"/>
        <rFont val="Times New Roman"/>
        <family val="1"/>
      </rPr>
      <t>%</t>
    </r>
    <phoneticPr fontId="3" type="noConversion"/>
  </si>
  <si>
    <t>年计划</t>
    <phoneticPr fontId="3" type="noConversion"/>
  </si>
  <si>
    <r>
      <t>为年计划</t>
    </r>
    <r>
      <rPr>
        <sz val="11"/>
        <color indexed="12"/>
        <rFont val="Times New Roman"/>
        <family val="1"/>
      </rPr>
      <t>%</t>
    </r>
    <phoneticPr fontId="3" type="noConversion"/>
  </si>
  <si>
    <t>季度计划</t>
    <phoneticPr fontId="3" type="noConversion"/>
  </si>
  <si>
    <t>季度累计</t>
    <phoneticPr fontId="3" type="noConversion"/>
  </si>
  <si>
    <t>为季计划%</t>
    <phoneticPr fontId="3" type="noConversion"/>
  </si>
  <si>
    <t>生产一部</t>
    <phoneticPr fontId="3" type="noConversion"/>
  </si>
  <si>
    <t>生产二部</t>
    <phoneticPr fontId="3" type="noConversion"/>
  </si>
  <si>
    <t>PMC部</t>
    <phoneticPr fontId="3" type="noConversion"/>
  </si>
  <si>
    <t>质管部</t>
    <phoneticPr fontId="3" type="noConversion"/>
  </si>
  <si>
    <t>国际音响事业部</t>
    <phoneticPr fontId="3" type="noConversion"/>
  </si>
  <si>
    <t>塑胶部</t>
    <phoneticPr fontId="3" type="noConversion"/>
  </si>
  <si>
    <t>木箱部</t>
    <phoneticPr fontId="3" type="noConversion"/>
  </si>
  <si>
    <t>采购中心</t>
    <phoneticPr fontId="3" type="noConversion"/>
  </si>
  <si>
    <t>人力资源中心</t>
    <phoneticPr fontId="3" type="noConversion"/>
  </si>
  <si>
    <t>财务中心</t>
    <phoneticPr fontId="3" type="noConversion"/>
  </si>
  <si>
    <t>总裁办</t>
    <phoneticPr fontId="3" type="noConversion"/>
  </si>
  <si>
    <t>工程部</t>
    <phoneticPr fontId="3" type="noConversion"/>
  </si>
  <si>
    <t>改善办</t>
    <phoneticPr fontId="3" type="noConversion"/>
  </si>
  <si>
    <t>安委会</t>
    <phoneticPr fontId="3" type="noConversion"/>
  </si>
  <si>
    <t>设备部</t>
    <phoneticPr fontId="3" type="noConversion"/>
  </si>
  <si>
    <t>合计</t>
    <phoneticPr fontId="3" type="noConversion"/>
  </si>
  <si>
    <t>备注</t>
    <phoneticPr fontId="3" type="noConversion"/>
  </si>
  <si>
    <t>审核：李兵清</t>
    <phoneticPr fontId="3" type="noConversion"/>
  </si>
  <si>
    <t>年度累计用量</t>
    <phoneticPr fontId="3" type="noConversion"/>
  </si>
  <si>
    <t>党工团</t>
    <phoneticPr fontId="3" type="noConversion"/>
  </si>
  <si>
    <t>1月合计</t>
    <phoneticPr fontId="3" type="noConversion"/>
  </si>
  <si>
    <t>月计划</t>
    <phoneticPr fontId="3" type="noConversion"/>
  </si>
  <si>
    <t>2013年实际</t>
    <phoneticPr fontId="1" type="noConversion"/>
  </si>
  <si>
    <t>制表：朱黎黎</t>
    <phoneticPr fontId="3" type="noConversion"/>
  </si>
  <si>
    <t>国际技术部</t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</si>
  <si>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Times New Roman"/>
        <family val="1"/>
      </rPr>
      <t>1</t>
    </r>
    <r>
      <rPr>
        <b/>
        <sz val="14"/>
        <rFont val="宋体"/>
        <family val="3"/>
        <charset val="134"/>
      </rPr>
      <t>月份用纸情况一览表</t>
    </r>
    <r>
      <rPr>
        <sz val="14"/>
        <rFont val="宋体"/>
        <family val="3"/>
        <charset val="134"/>
      </rPr>
      <t>（折为</t>
    </r>
    <r>
      <rPr>
        <sz val="14"/>
        <rFont val="Times New Roman"/>
        <family val="1"/>
      </rPr>
      <t>A4</t>
    </r>
    <r>
      <rPr>
        <sz val="14"/>
        <rFont val="宋体"/>
        <family val="3"/>
        <charset val="134"/>
      </rPr>
      <t>纸）</t>
    </r>
    <r>
      <rPr>
        <sz val="12"/>
        <rFont val="Times New Roman"/>
        <family val="1"/>
      </rPr>
      <t/>
    </r>
    <phoneticPr fontId="3" type="noConversion"/>
  </si>
  <si>
    <t>生产三部</t>
    <phoneticPr fontId="1" type="noConversion"/>
  </si>
  <si>
    <t>国内专业音响事业部</t>
    <phoneticPr fontId="1" type="noConversion"/>
  </si>
  <si>
    <t>预研发中心</t>
    <phoneticPr fontId="1" type="noConversion"/>
  </si>
  <si>
    <t>园区开发事业部</t>
    <phoneticPr fontId="3" type="noConversion"/>
  </si>
  <si>
    <t>2014年计划</t>
    <phoneticPr fontId="1" type="noConversion"/>
  </si>
  <si>
    <t>2014年实际</t>
    <phoneticPr fontId="1" type="noConversion"/>
  </si>
  <si>
    <r>
      <t>日期:</t>
    </r>
    <r>
      <rPr>
        <sz val="11"/>
        <color theme="1"/>
        <rFont val="宋体"/>
        <family val="2"/>
        <charset val="134"/>
        <scheme val="minor"/>
      </rPr>
      <t>2014-</t>
    </r>
    <r>
      <rPr>
        <sz val="12"/>
        <rFont val="宋体"/>
        <family val="2"/>
        <charset val="134"/>
      </rPr>
      <t>02</t>
    </r>
    <r>
      <rPr>
        <sz val="11"/>
        <color theme="1"/>
        <rFont val="宋体"/>
        <family val="2"/>
        <charset val="134"/>
        <scheme val="minor"/>
      </rPr>
      <t>-</t>
    </r>
    <r>
      <rPr>
        <sz val="12"/>
        <rFont val="宋体"/>
        <family val="2"/>
        <charset val="134"/>
      </rPr>
      <t>28</t>
    </r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</si>
  <si>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Times New Roman"/>
        <family val="1"/>
      </rPr>
      <t>2</t>
    </r>
    <r>
      <rPr>
        <b/>
        <sz val="14"/>
        <rFont val="宋体"/>
        <family val="3"/>
        <charset val="134"/>
      </rPr>
      <t>月份用纸情况一览表</t>
    </r>
    <r>
      <rPr>
        <sz val="14"/>
        <rFont val="宋体"/>
        <family val="3"/>
        <charset val="134"/>
      </rPr>
      <t>（折为</t>
    </r>
    <r>
      <rPr>
        <sz val="14"/>
        <rFont val="Times New Roman"/>
        <family val="1"/>
      </rPr>
      <t>A4</t>
    </r>
    <r>
      <rPr>
        <sz val="14"/>
        <rFont val="宋体"/>
        <family val="3"/>
        <charset val="134"/>
      </rPr>
      <t>纸）</t>
    </r>
    <r>
      <rPr>
        <sz val="12"/>
        <rFont val="Times New Roman"/>
        <family val="1"/>
      </rPr>
      <t/>
    </r>
    <phoneticPr fontId="3" type="noConversion"/>
  </si>
  <si>
    <t>2月合计</t>
    <phoneticPr fontId="3" type="noConversion"/>
  </si>
  <si>
    <r>
      <t>日期:</t>
    </r>
    <r>
      <rPr>
        <sz val="11"/>
        <color theme="1"/>
        <rFont val="宋体"/>
        <family val="2"/>
        <charset val="134"/>
        <scheme val="minor"/>
      </rPr>
      <t>2014-</t>
    </r>
    <r>
      <rPr>
        <sz val="12"/>
        <rFont val="宋体"/>
        <family val="2"/>
        <charset val="134"/>
      </rPr>
      <t>03</t>
    </r>
    <r>
      <rPr>
        <sz val="11"/>
        <color theme="1"/>
        <rFont val="宋体"/>
        <family val="2"/>
        <charset val="134"/>
        <scheme val="minor"/>
      </rPr>
      <t>-0</t>
    </r>
    <r>
      <rPr>
        <sz val="12"/>
        <rFont val="宋体"/>
        <family val="2"/>
        <charset val="134"/>
      </rPr>
      <t>5</t>
    </r>
    <phoneticPr fontId="3" type="noConversion"/>
  </si>
  <si>
    <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>月份全公司领用纸张</t>
    </r>
    <r>
      <rPr>
        <sz val="12"/>
        <rFont val="Times New Roman"/>
        <family val="1"/>
      </rPr>
      <t>131360</t>
    </r>
    <r>
      <rPr>
        <sz val="11"/>
        <color theme="1"/>
        <rFont val="宋体"/>
        <family val="2"/>
        <charset val="134"/>
        <scheme val="minor"/>
      </rPr>
      <t>张（折为</t>
    </r>
    <r>
      <rPr>
        <sz val="12"/>
        <rFont val="Times New Roman"/>
        <family val="1"/>
      </rPr>
      <t>A4</t>
    </r>
    <r>
      <rPr>
        <sz val="11"/>
        <color theme="1"/>
        <rFont val="宋体"/>
        <family val="2"/>
        <charset val="134"/>
        <scheme val="minor"/>
      </rPr>
      <t>纸），为月度纸张计划</t>
    </r>
    <r>
      <rPr>
        <sz val="12"/>
        <rFont val="Times New Roman"/>
        <family val="1"/>
      </rPr>
      <t>262733</t>
    </r>
    <r>
      <rPr>
        <sz val="11"/>
        <color theme="1"/>
        <rFont val="宋体"/>
        <family val="2"/>
        <charset val="134"/>
        <scheme val="minor"/>
      </rPr>
      <t>张的</t>
    </r>
    <r>
      <rPr>
        <sz val="12"/>
        <rFont val="Times New Roman"/>
        <family val="1"/>
      </rPr>
      <t>50%</t>
    </r>
    <r>
      <rPr>
        <sz val="11"/>
        <color theme="1"/>
        <rFont val="宋体"/>
        <family val="2"/>
        <charset val="134"/>
        <scheme val="minor"/>
      </rPr>
      <t xml:space="preserve">。
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2"/>
        <rFont val="Times New Roman"/>
        <family val="1"/>
      </rPr>
      <t/>
    </r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</si>
  <si>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Times New Roman"/>
        <family val="1"/>
      </rPr>
      <t>3</t>
    </r>
    <r>
      <rPr>
        <b/>
        <sz val="14"/>
        <rFont val="宋体"/>
        <family val="3"/>
        <charset val="134"/>
      </rPr>
      <t>月份用纸情况一览表</t>
    </r>
    <r>
      <rPr>
        <sz val="14"/>
        <rFont val="宋体"/>
        <family val="3"/>
        <charset val="134"/>
      </rPr>
      <t>（折为</t>
    </r>
    <r>
      <rPr>
        <sz val="14"/>
        <rFont val="Times New Roman"/>
        <family val="1"/>
      </rPr>
      <t>A4</t>
    </r>
    <r>
      <rPr>
        <sz val="14"/>
        <rFont val="宋体"/>
        <family val="3"/>
        <charset val="134"/>
      </rPr>
      <t>纸）</t>
    </r>
    <r>
      <rPr>
        <sz val="12"/>
        <rFont val="Times New Roman"/>
        <family val="1"/>
      </rPr>
      <t/>
    </r>
    <phoneticPr fontId="3" type="noConversion"/>
  </si>
  <si>
    <r>
      <t>日期:</t>
    </r>
    <r>
      <rPr>
        <sz val="11"/>
        <color theme="1"/>
        <rFont val="宋体"/>
        <family val="2"/>
        <charset val="134"/>
        <scheme val="minor"/>
      </rPr>
      <t>2014-</t>
    </r>
    <r>
      <rPr>
        <sz val="12"/>
        <rFont val="宋体"/>
        <family val="2"/>
        <charset val="134"/>
      </rPr>
      <t>04</t>
    </r>
    <r>
      <rPr>
        <sz val="11"/>
        <color theme="1"/>
        <rFont val="宋体"/>
        <family val="2"/>
        <charset val="134"/>
        <scheme val="minor"/>
      </rPr>
      <t>-0</t>
    </r>
    <r>
      <rPr>
        <sz val="12"/>
        <rFont val="宋体"/>
        <family val="2"/>
        <charset val="134"/>
      </rPr>
      <t>1</t>
    </r>
    <phoneticPr fontId="3" type="noConversion"/>
  </si>
  <si>
    <t>3月合计</t>
    <phoneticPr fontId="3" type="noConversion"/>
  </si>
  <si>
    <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charset val="134"/>
        <scheme val="minor"/>
      </rPr>
      <t>月份全公司领用纸张</t>
    </r>
    <r>
      <rPr>
        <sz val="12"/>
        <rFont val="Times New Roman"/>
        <family val="1"/>
      </rPr>
      <t>220655</t>
    </r>
    <r>
      <rPr>
        <sz val="11"/>
        <color theme="1"/>
        <rFont val="宋体"/>
        <family val="2"/>
        <charset val="134"/>
        <scheme val="minor"/>
      </rPr>
      <t>张（折为</t>
    </r>
    <r>
      <rPr>
        <sz val="12"/>
        <rFont val="Times New Roman"/>
        <family val="1"/>
      </rPr>
      <t>A4</t>
    </r>
    <r>
      <rPr>
        <sz val="11"/>
        <color theme="1"/>
        <rFont val="宋体"/>
        <family val="2"/>
        <charset val="134"/>
        <scheme val="minor"/>
      </rPr>
      <t>纸），为月度纸张计划</t>
    </r>
    <r>
      <rPr>
        <sz val="12"/>
        <rFont val="Times New Roman"/>
        <family val="1"/>
      </rPr>
      <t>262733</t>
    </r>
    <r>
      <rPr>
        <sz val="11"/>
        <color theme="1"/>
        <rFont val="宋体"/>
        <family val="2"/>
        <charset val="134"/>
        <scheme val="minor"/>
      </rPr>
      <t>张的</t>
    </r>
    <r>
      <rPr>
        <sz val="12"/>
        <rFont val="Times New Roman"/>
        <family val="1"/>
      </rPr>
      <t>84%</t>
    </r>
    <r>
      <rPr>
        <sz val="11"/>
        <color theme="1"/>
        <rFont val="宋体"/>
        <family val="2"/>
        <charset val="134"/>
        <scheme val="minor"/>
      </rPr>
      <t xml:space="preserve">。
</t>
    </r>
    <r>
      <rPr>
        <sz val="12"/>
        <rFont val="Times New Roman"/>
        <family val="1"/>
      </rP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charset val="134"/>
        <scheme val="minor"/>
      </rPr>
      <t>月份超计划领用纸张的部门有生产二部、质管部、预研发中心、园区开发事业部、人力资源中心、财务中心、工程部，请这些部门加强纸张领用计划的审核及用纸均衡控制。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2"/>
        <rFont val="Times New Roman"/>
        <family val="1"/>
      </rPr>
      <t/>
    </r>
    <phoneticPr fontId="3" type="noConversion"/>
  </si>
  <si>
    <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>月份全公司领用纸张</t>
    </r>
    <r>
      <rPr>
        <sz val="12"/>
        <rFont val="Times New Roman"/>
        <family val="1"/>
      </rPr>
      <t>187007</t>
    </r>
    <r>
      <rPr>
        <sz val="11"/>
        <color theme="1"/>
        <rFont val="宋体"/>
        <family val="2"/>
        <charset val="134"/>
        <scheme val="minor"/>
      </rPr>
      <t>张（折为</t>
    </r>
    <r>
      <rPr>
        <sz val="12"/>
        <rFont val="Times New Roman"/>
        <family val="1"/>
      </rPr>
      <t>A4</t>
    </r>
    <r>
      <rPr>
        <sz val="11"/>
        <color theme="1"/>
        <rFont val="宋体"/>
        <family val="2"/>
        <charset val="134"/>
        <scheme val="minor"/>
      </rPr>
      <t>纸），为月度纸张计划</t>
    </r>
    <r>
      <rPr>
        <sz val="12"/>
        <rFont val="Times New Roman"/>
        <family val="1"/>
      </rPr>
      <t>262733</t>
    </r>
    <r>
      <rPr>
        <sz val="11"/>
        <color theme="1"/>
        <rFont val="宋体"/>
        <family val="2"/>
        <charset val="134"/>
        <scheme val="minor"/>
      </rPr>
      <t>张的</t>
    </r>
    <r>
      <rPr>
        <sz val="12"/>
        <rFont val="Times New Roman"/>
        <family val="1"/>
      </rPr>
      <t>71.2%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1"/>
        <scheme val="minor"/>
      </rPr>
      <t xml:space="preserve">                                                                    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1"/>
        <color theme="1"/>
        <rFont val="宋体"/>
        <family val="1"/>
        <scheme val="minor"/>
      </rPr>
      <t>3</t>
    </r>
    <r>
      <rPr>
        <sz val="11"/>
        <color theme="1"/>
        <rFont val="宋体"/>
        <family val="2"/>
        <charset val="134"/>
        <scheme val="minor"/>
      </rPr>
      <t xml:space="preserve">月份超计划领用纸张的部门有质管部、园区开发事业部、财务中心，请这些部门加强纸张领用计划的审核及用纸均衡控制。
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2"/>
        <rFont val="Times New Roman"/>
        <family val="1"/>
      </rPr>
      <t/>
    </r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</si>
  <si>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Times New Roman"/>
        <family val="1"/>
      </rPr>
      <t>4</t>
    </r>
    <r>
      <rPr>
        <b/>
        <sz val="14"/>
        <rFont val="宋体"/>
        <family val="3"/>
        <charset val="134"/>
      </rPr>
      <t>月份用纸情况一览表</t>
    </r>
    <r>
      <rPr>
        <sz val="14"/>
        <rFont val="宋体"/>
        <family val="3"/>
        <charset val="134"/>
      </rPr>
      <t>（折为</t>
    </r>
    <r>
      <rPr>
        <sz val="14"/>
        <rFont val="Times New Roman"/>
        <family val="1"/>
      </rPr>
      <t>A4</t>
    </r>
    <r>
      <rPr>
        <sz val="14"/>
        <rFont val="宋体"/>
        <family val="3"/>
        <charset val="134"/>
      </rPr>
      <t>纸）</t>
    </r>
    <r>
      <rPr>
        <sz val="12"/>
        <rFont val="Times New Roman"/>
        <family val="1"/>
      </rPr>
      <t/>
    </r>
    <phoneticPr fontId="3" type="noConversion"/>
  </si>
  <si>
    <t>4月合计</t>
    <phoneticPr fontId="3" type="noConversion"/>
  </si>
  <si>
    <r>
      <t>日期:</t>
    </r>
    <r>
      <rPr>
        <sz val="11"/>
        <color theme="1"/>
        <rFont val="宋体"/>
        <family val="2"/>
        <charset val="134"/>
        <scheme val="minor"/>
      </rPr>
      <t>2014-</t>
    </r>
    <r>
      <rPr>
        <sz val="12"/>
        <rFont val="宋体"/>
        <family val="2"/>
        <charset val="134"/>
      </rPr>
      <t>05</t>
    </r>
    <r>
      <rPr>
        <sz val="11"/>
        <color theme="1"/>
        <rFont val="宋体"/>
        <family val="2"/>
        <charset val="134"/>
        <scheme val="minor"/>
      </rPr>
      <t>-05</t>
    </r>
    <phoneticPr fontId="3" type="noConversion"/>
  </si>
  <si>
    <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>月份全公司领用纸张</t>
    </r>
    <r>
      <rPr>
        <sz val="12"/>
        <rFont val="Times New Roman"/>
        <family val="1"/>
      </rPr>
      <t>115617</t>
    </r>
    <r>
      <rPr>
        <sz val="11"/>
        <color theme="1"/>
        <rFont val="宋体"/>
        <family val="2"/>
        <charset val="134"/>
        <scheme val="minor"/>
      </rPr>
      <t>张（折为</t>
    </r>
    <r>
      <rPr>
        <sz val="12"/>
        <rFont val="Times New Roman"/>
        <family val="1"/>
      </rPr>
      <t>A4</t>
    </r>
    <r>
      <rPr>
        <sz val="11"/>
        <color theme="1"/>
        <rFont val="宋体"/>
        <family val="2"/>
        <charset val="134"/>
        <scheme val="minor"/>
      </rPr>
      <t>纸），为月度纸张计划</t>
    </r>
    <r>
      <rPr>
        <sz val="12"/>
        <rFont val="Times New Roman"/>
        <family val="1"/>
      </rPr>
      <t>262733</t>
    </r>
    <r>
      <rPr>
        <sz val="11"/>
        <color theme="1"/>
        <rFont val="宋体"/>
        <family val="2"/>
        <charset val="134"/>
        <scheme val="minor"/>
      </rPr>
      <t>张的</t>
    </r>
    <r>
      <rPr>
        <sz val="12"/>
        <rFont val="Times New Roman"/>
        <family val="1"/>
      </rPr>
      <t>44%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1"/>
        <scheme val="minor"/>
      </rPr>
      <t xml:space="preserve">                                                                    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1"/>
        <color theme="1"/>
        <rFont val="宋体"/>
        <family val="1"/>
        <scheme val="minor"/>
      </rPr>
      <t>4</t>
    </r>
    <r>
      <rPr>
        <sz val="11"/>
        <color theme="1"/>
        <rFont val="宋体"/>
        <family val="2"/>
        <charset val="134"/>
        <scheme val="minor"/>
      </rPr>
      <t>月份超计划领用纸张的部门为总裁办，请加强纸张领用计划的审核及用纸均衡控制，并在</t>
    </r>
    <r>
      <rPr>
        <sz val="11"/>
        <color theme="1"/>
        <rFont val="宋体"/>
        <family val="1"/>
        <scheme val="minor"/>
      </rPr>
      <t>5月12日前完成不符合及纠正预防措施表的填写，以做好用纸整改、预防工作防止再度超标</t>
    </r>
    <r>
      <rPr>
        <sz val="11"/>
        <color theme="1"/>
        <rFont val="宋体"/>
        <family val="2"/>
        <charset val="134"/>
        <scheme val="minor"/>
      </rPr>
      <t xml:space="preserve">。
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2"/>
        <rFont val="Times New Roman"/>
        <family val="1"/>
      </rPr>
      <t/>
    </r>
    <phoneticPr fontId="3" type="noConversion"/>
  </si>
  <si>
    <r>
      <t>2014</t>
    </r>
    <r>
      <rPr>
        <b/>
        <sz val="14"/>
        <rFont val="宋体"/>
        <family val="3"/>
        <charset val="134"/>
      </rPr>
      <t>年</t>
    </r>
    <r>
      <rPr>
        <b/>
        <sz val="14"/>
        <rFont val="Times New Roman"/>
        <family val="1"/>
      </rPr>
      <t>5</t>
    </r>
    <r>
      <rPr>
        <b/>
        <sz val="14"/>
        <rFont val="宋体"/>
        <family val="3"/>
        <charset val="134"/>
      </rPr>
      <t>月份用纸情况一览表</t>
    </r>
    <r>
      <rPr>
        <sz val="14"/>
        <rFont val="宋体"/>
        <family val="3"/>
        <charset val="134"/>
      </rPr>
      <t>（折为</t>
    </r>
    <r>
      <rPr>
        <sz val="14"/>
        <rFont val="Times New Roman"/>
        <family val="1"/>
      </rPr>
      <t>A4</t>
    </r>
    <r>
      <rPr>
        <sz val="14"/>
        <rFont val="宋体"/>
        <family val="3"/>
        <charset val="134"/>
      </rPr>
      <t>纸）</t>
    </r>
    <r>
      <rPr>
        <sz val="12"/>
        <rFont val="Times New Roman"/>
        <family val="1"/>
      </rPr>
      <t/>
    </r>
    <phoneticPr fontId="3" type="noConversion"/>
  </si>
  <si>
    <t>5月合计</t>
    <phoneticPr fontId="3" type="noConversion"/>
  </si>
  <si>
    <r>
      <t>日期:</t>
    </r>
    <r>
      <rPr>
        <sz val="11"/>
        <color theme="1"/>
        <rFont val="宋体"/>
        <family val="2"/>
        <charset val="134"/>
        <scheme val="minor"/>
      </rPr>
      <t>2014-</t>
    </r>
    <r>
      <rPr>
        <sz val="12"/>
        <rFont val="宋体"/>
        <family val="2"/>
        <charset val="134"/>
      </rPr>
      <t>06</t>
    </r>
    <r>
      <rPr>
        <sz val="11"/>
        <color theme="1"/>
        <rFont val="宋体"/>
        <family val="2"/>
        <charset val="134"/>
        <scheme val="minor"/>
      </rPr>
      <t>-03</t>
    </r>
    <phoneticPr fontId="3" type="noConversion"/>
  </si>
  <si>
    <r>
      <t>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2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>月份全公司领用纸张</t>
    </r>
    <r>
      <rPr>
        <sz val="12"/>
        <rFont val="Times New Roman"/>
        <family val="1"/>
      </rPr>
      <t>160029</t>
    </r>
    <r>
      <rPr>
        <sz val="11"/>
        <color theme="1"/>
        <rFont val="宋体"/>
        <family val="2"/>
        <charset val="134"/>
        <scheme val="minor"/>
      </rPr>
      <t>张（折为</t>
    </r>
    <r>
      <rPr>
        <sz val="12"/>
        <rFont val="Times New Roman"/>
        <family val="1"/>
      </rPr>
      <t>A4</t>
    </r>
    <r>
      <rPr>
        <sz val="11"/>
        <color theme="1"/>
        <rFont val="宋体"/>
        <family val="2"/>
        <charset val="134"/>
        <scheme val="minor"/>
      </rPr>
      <t>纸），为月度纸张计划</t>
    </r>
    <r>
      <rPr>
        <sz val="12"/>
        <rFont val="Times New Roman"/>
        <family val="1"/>
      </rPr>
      <t>250526</t>
    </r>
    <r>
      <rPr>
        <sz val="11"/>
        <color theme="1"/>
        <rFont val="宋体"/>
        <family val="2"/>
        <charset val="134"/>
        <scheme val="minor"/>
      </rPr>
      <t>张的</t>
    </r>
    <r>
      <rPr>
        <sz val="12"/>
        <rFont val="Times New Roman"/>
        <family val="1"/>
      </rPr>
      <t>63.9%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1"/>
        <scheme val="minor"/>
      </rPr>
      <t xml:space="preserve">                                                                    2014</t>
    </r>
    <r>
      <rPr>
        <sz val="11"/>
        <color theme="1"/>
        <rFont val="宋体"/>
        <family val="2"/>
        <charset val="134"/>
        <scheme val="minor"/>
      </rPr>
      <t>年</t>
    </r>
    <r>
      <rPr>
        <sz val="11"/>
        <color theme="1"/>
        <rFont val="宋体"/>
        <family val="1"/>
        <scheme val="minor"/>
      </rPr>
      <t>5</t>
    </r>
    <r>
      <rPr>
        <sz val="11"/>
        <color theme="1"/>
        <rFont val="宋体"/>
        <family val="2"/>
        <charset val="134"/>
        <scheme val="minor"/>
      </rPr>
      <t>月份超计划领用纸张的部门为园区开发事业部、工程部，请加强纸张领用计划的审核及用纸均衡控制，并在</t>
    </r>
    <r>
      <rPr>
        <sz val="11"/>
        <color theme="1"/>
        <rFont val="宋体"/>
        <family val="1"/>
        <scheme val="minor"/>
      </rPr>
      <t>6月9日前完成不符合及纠正预防措施表的填写，以做好用纸整改、防止再度超标</t>
    </r>
    <r>
      <rPr>
        <sz val="11"/>
        <color theme="1"/>
        <rFont val="宋体"/>
        <family val="2"/>
        <charset val="134"/>
        <scheme val="minor"/>
      </rPr>
      <t xml:space="preserve">。
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       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2"/>
        <rFont val="Times New Roman"/>
        <family val="1"/>
      </rPr>
      <t/>
    </r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</si>
</sst>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color indexed="12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2"/>
      <charset val="134"/>
    </font>
    <font>
      <sz val="11"/>
      <color theme="1"/>
      <name val="宋体"/>
      <family val="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justify" vertical="top" wrapText="1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76" fontId="16" fillId="0" borderId="6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177" fontId="14" fillId="0" borderId="7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7" fontId="2" fillId="0" borderId="1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2011~2014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年各月纸张领用量</a:t>
            </a:r>
          </a:p>
        </c:rich>
      </c:tx>
      <c:layout>
        <c:manualLayout>
          <c:xMode val="edge"/>
          <c:yMode val="edge"/>
          <c:x val="0.36737236841677662"/>
          <c:y val="3.22580645161294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34409054152012"/>
          <c:y val="0.15620370879658091"/>
          <c:w val="0.83063511830635162"/>
          <c:h val="0.41397958138961927"/>
        </c:manualLayout>
      </c:layout>
      <c:lineChart>
        <c:grouping val="standard"/>
        <c:ser>
          <c:idx val="0"/>
          <c:order val="0"/>
          <c:tx>
            <c:strRef>
              <c:f>'[1]1~12'!$A$4</c:f>
              <c:strCache>
                <c:ptCount val="1"/>
                <c:pt idx="0">
                  <c:v>2011年实际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'[1]1~12'!$B$4:$M$4</c:f>
              <c:numCache>
                <c:formatCode>General</c:formatCode>
                <c:ptCount val="12"/>
                <c:pt idx="0">
                  <c:v>246872</c:v>
                </c:pt>
                <c:pt idx="1">
                  <c:v>217149</c:v>
                </c:pt>
                <c:pt idx="2">
                  <c:v>283826</c:v>
                </c:pt>
                <c:pt idx="3">
                  <c:v>279739</c:v>
                </c:pt>
                <c:pt idx="4">
                  <c:v>312246</c:v>
                </c:pt>
                <c:pt idx="5">
                  <c:v>280537</c:v>
                </c:pt>
                <c:pt idx="6">
                  <c:v>267023</c:v>
                </c:pt>
                <c:pt idx="7">
                  <c:v>228333</c:v>
                </c:pt>
                <c:pt idx="8">
                  <c:v>257155</c:v>
                </c:pt>
                <c:pt idx="9">
                  <c:v>244699</c:v>
                </c:pt>
                <c:pt idx="10">
                  <c:v>317435</c:v>
                </c:pt>
                <c:pt idx="11">
                  <c:v>342934</c:v>
                </c:pt>
              </c:numCache>
            </c:numRef>
          </c:val>
        </c:ser>
        <c:ser>
          <c:idx val="3"/>
          <c:order val="1"/>
          <c:tx>
            <c:strRef>
              <c:f>'[1]1~12'!$A$6</c:f>
              <c:strCache>
                <c:ptCount val="1"/>
                <c:pt idx="0">
                  <c:v>2012年实际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'[1]1~12'!$B$6:$M$6</c:f>
              <c:numCache>
                <c:formatCode>General</c:formatCode>
                <c:ptCount val="12"/>
                <c:pt idx="0">
                  <c:v>161176</c:v>
                </c:pt>
                <c:pt idx="1">
                  <c:v>277943</c:v>
                </c:pt>
                <c:pt idx="2">
                  <c:v>238640</c:v>
                </c:pt>
                <c:pt idx="3">
                  <c:v>234822</c:v>
                </c:pt>
                <c:pt idx="4">
                  <c:v>199818</c:v>
                </c:pt>
                <c:pt idx="5">
                  <c:v>242554</c:v>
                </c:pt>
                <c:pt idx="6">
                  <c:v>195612</c:v>
                </c:pt>
                <c:pt idx="7">
                  <c:v>172979</c:v>
                </c:pt>
                <c:pt idx="8">
                  <c:v>276422</c:v>
                </c:pt>
                <c:pt idx="9">
                  <c:v>335270</c:v>
                </c:pt>
                <c:pt idx="10">
                  <c:v>283975</c:v>
                </c:pt>
                <c:pt idx="11">
                  <c:v>233108.3</c:v>
                </c:pt>
              </c:numCache>
            </c:numRef>
          </c:val>
        </c:ser>
        <c:ser>
          <c:idx val="5"/>
          <c:order val="2"/>
          <c:tx>
            <c:strRef>
              <c:f>'1~12'!$A$4</c:f>
              <c:strCache>
                <c:ptCount val="1"/>
                <c:pt idx="0">
                  <c:v>2013年实际</c:v>
                </c:pt>
              </c:strCache>
            </c:strRef>
          </c:tx>
          <c:val>
            <c:numRef>
              <c:f>'1~12'!$B$4:$M$4</c:f>
              <c:numCache>
                <c:formatCode>0_ </c:formatCode>
                <c:ptCount val="12"/>
                <c:pt idx="0">
                  <c:v>331298.40000000002</c:v>
                </c:pt>
                <c:pt idx="1">
                  <c:v>123265</c:v>
                </c:pt>
                <c:pt idx="2">
                  <c:v>231837</c:v>
                </c:pt>
                <c:pt idx="3">
                  <c:v>258403</c:v>
                </c:pt>
                <c:pt idx="4">
                  <c:v>254815</c:v>
                </c:pt>
                <c:pt idx="5">
                  <c:v>248047</c:v>
                </c:pt>
                <c:pt idx="6">
                  <c:v>254080</c:v>
                </c:pt>
                <c:pt idx="7">
                  <c:v>282770</c:v>
                </c:pt>
                <c:pt idx="8">
                  <c:v>282781</c:v>
                </c:pt>
                <c:pt idx="9">
                  <c:v>260552</c:v>
                </c:pt>
                <c:pt idx="10">
                  <c:v>190001</c:v>
                </c:pt>
                <c:pt idx="11">
                  <c:v>253956</c:v>
                </c:pt>
              </c:numCache>
            </c:numRef>
          </c:val>
        </c:ser>
        <c:ser>
          <c:idx val="1"/>
          <c:order val="3"/>
          <c:tx>
            <c:strRef>
              <c:f>'1~12'!$A$5</c:f>
              <c:strCache>
                <c:ptCount val="1"/>
                <c:pt idx="0">
                  <c:v>2014年计划</c:v>
                </c:pt>
              </c:strCache>
            </c:strRef>
          </c:tx>
          <c:val>
            <c:numRef>
              <c:f>'1~12'!$B$5:$M$5</c:f>
              <c:numCache>
                <c:formatCode>0_ </c:formatCode>
                <c:ptCount val="12"/>
                <c:pt idx="0">
                  <c:v>262732.83333333331</c:v>
                </c:pt>
                <c:pt idx="1">
                  <c:v>262732.83333333331</c:v>
                </c:pt>
                <c:pt idx="2">
                  <c:v>262732.83333333302</c:v>
                </c:pt>
                <c:pt idx="3">
                  <c:v>262732.83333333302</c:v>
                </c:pt>
                <c:pt idx="4">
                  <c:v>262732.83333333302</c:v>
                </c:pt>
                <c:pt idx="5">
                  <c:v>262732.83333333302</c:v>
                </c:pt>
                <c:pt idx="6">
                  <c:v>262732.83333333302</c:v>
                </c:pt>
                <c:pt idx="7">
                  <c:v>262732.83333333302</c:v>
                </c:pt>
                <c:pt idx="8">
                  <c:v>262732.83333333302</c:v>
                </c:pt>
                <c:pt idx="9">
                  <c:v>262732.83333333302</c:v>
                </c:pt>
                <c:pt idx="10">
                  <c:v>262732.83333333302</c:v>
                </c:pt>
                <c:pt idx="11">
                  <c:v>262732.83333333302</c:v>
                </c:pt>
              </c:numCache>
            </c:numRef>
          </c:val>
        </c:ser>
        <c:ser>
          <c:idx val="2"/>
          <c:order val="4"/>
          <c:tx>
            <c:strRef>
              <c:f>'1~12'!$A$6</c:f>
              <c:strCache>
                <c:ptCount val="1"/>
                <c:pt idx="0">
                  <c:v>2014年实际</c:v>
                </c:pt>
              </c:strCache>
            </c:strRef>
          </c:tx>
          <c:val>
            <c:numRef>
              <c:f>'1~12'!$B$6:$M$6</c:f>
              <c:numCache>
                <c:formatCode>General</c:formatCode>
                <c:ptCount val="12"/>
                <c:pt idx="0">
                  <c:v>220655</c:v>
                </c:pt>
                <c:pt idx="1">
                  <c:v>133860</c:v>
                </c:pt>
                <c:pt idx="2">
                  <c:v>187007</c:v>
                </c:pt>
                <c:pt idx="3">
                  <c:v>115617</c:v>
                </c:pt>
                <c:pt idx="4">
                  <c:v>160029</c:v>
                </c:pt>
              </c:numCache>
            </c:numRef>
          </c:val>
        </c:ser>
        <c:marker val="1"/>
        <c:axId val="151839488"/>
        <c:axId val="151841024"/>
      </c:lineChart>
      <c:catAx>
        <c:axId val="151839488"/>
        <c:scaling>
          <c:orientation val="minMax"/>
        </c:scaling>
        <c:axPos val="b"/>
        <c:numFmt formatCode="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1841024"/>
        <c:crosses val="autoZero"/>
        <c:lblAlgn val="ctr"/>
        <c:lblOffset val="100"/>
        <c:tickMarkSkip val="1"/>
      </c:catAx>
      <c:valAx>
        <c:axId val="151841024"/>
        <c:scaling>
          <c:orientation val="minMax"/>
          <c:max val="500000"/>
          <c:min val="50000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5183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17838007852324"/>
          <c:y val="0.92637974581887761"/>
          <c:w val="0.54474713734562363"/>
          <c:h val="4.0127356165394763E-2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0622" r="0.750000000000006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9523</xdr:rowOff>
    </xdr:from>
    <xdr:to>
      <xdr:col>14</xdr:col>
      <xdr:colOff>66674</xdr:colOff>
      <xdr:row>35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&#24180;&#29992;&#32440;&#19968;&#35272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７"/>
      <sheetName val="8"/>
      <sheetName val="9"/>
      <sheetName val="10"/>
      <sheetName val="11"/>
      <sheetName val="12"/>
      <sheetName val="1~12"/>
    </sheetNames>
    <sheetDataSet>
      <sheetData sheetId="0" refreshError="1">
        <row r="23">
          <cell r="F23">
            <v>161176</v>
          </cell>
        </row>
      </sheetData>
      <sheetData sheetId="1" refreshError="1">
        <row r="23">
          <cell r="F23">
            <v>277943</v>
          </cell>
        </row>
      </sheetData>
      <sheetData sheetId="2" refreshError="1">
        <row r="23">
          <cell r="F23">
            <v>238640</v>
          </cell>
        </row>
      </sheetData>
      <sheetData sheetId="3" refreshError="1">
        <row r="23">
          <cell r="F23">
            <v>234822</v>
          </cell>
        </row>
      </sheetData>
      <sheetData sheetId="4" refreshError="1">
        <row r="23">
          <cell r="F23">
            <v>199818</v>
          </cell>
        </row>
      </sheetData>
      <sheetData sheetId="5" refreshError="1">
        <row r="23">
          <cell r="F23">
            <v>242554</v>
          </cell>
        </row>
      </sheetData>
      <sheetData sheetId="6" refreshError="1">
        <row r="23">
          <cell r="F23">
            <v>195612</v>
          </cell>
        </row>
      </sheetData>
      <sheetData sheetId="7" refreshError="1">
        <row r="23">
          <cell r="F23">
            <v>172979</v>
          </cell>
        </row>
      </sheetData>
      <sheetData sheetId="8" refreshError="1">
        <row r="23">
          <cell r="F23">
            <v>276422</v>
          </cell>
        </row>
      </sheetData>
      <sheetData sheetId="9" refreshError="1">
        <row r="23">
          <cell r="F23">
            <v>335270</v>
          </cell>
        </row>
      </sheetData>
      <sheetData sheetId="10" refreshError="1">
        <row r="23">
          <cell r="F23">
            <v>283975</v>
          </cell>
        </row>
      </sheetData>
      <sheetData sheetId="11" refreshError="1">
        <row r="23">
          <cell r="F23">
            <v>233108.3</v>
          </cell>
        </row>
      </sheetData>
      <sheetData sheetId="12" refreshError="1">
        <row r="3">
          <cell r="A3" t="str">
            <v>2010年实际</v>
          </cell>
        </row>
        <row r="4">
          <cell r="A4" t="str">
            <v>2011年实际</v>
          </cell>
          <cell r="B4">
            <v>246872</v>
          </cell>
          <cell r="C4">
            <v>217149</v>
          </cell>
          <cell r="D4">
            <v>283826</v>
          </cell>
          <cell r="E4">
            <v>279739</v>
          </cell>
          <cell r="F4">
            <v>312246</v>
          </cell>
          <cell r="G4">
            <v>280537</v>
          </cell>
          <cell r="H4">
            <v>267023</v>
          </cell>
          <cell r="I4">
            <v>228333</v>
          </cell>
          <cell r="J4">
            <v>257155</v>
          </cell>
          <cell r="K4">
            <v>244699</v>
          </cell>
          <cell r="L4">
            <v>317435</v>
          </cell>
          <cell r="M4">
            <v>342934</v>
          </cell>
        </row>
        <row r="6">
          <cell r="A6" t="str">
            <v>2012年实际</v>
          </cell>
          <cell r="B6">
            <v>161176</v>
          </cell>
          <cell r="C6">
            <v>277943</v>
          </cell>
          <cell r="D6">
            <v>238640</v>
          </cell>
          <cell r="E6">
            <v>234822</v>
          </cell>
          <cell r="F6">
            <v>199818</v>
          </cell>
          <cell r="G6">
            <v>242554</v>
          </cell>
          <cell r="H6">
            <v>195612</v>
          </cell>
          <cell r="I6">
            <v>172979</v>
          </cell>
          <cell r="J6">
            <v>276422</v>
          </cell>
          <cell r="K6">
            <v>335270</v>
          </cell>
          <cell r="L6">
            <v>283975</v>
          </cell>
          <cell r="M6">
            <v>233108.3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pane ySplit="3" topLeftCell="A7" activePane="bottomLeft" state="frozen"/>
      <selection pane="bottomLeft" activeCell="B26" sqref="B26:N26"/>
    </sheetView>
  </sheetViews>
  <sheetFormatPr defaultRowHeight="13.5"/>
  <cols>
    <col min="1" max="1" width="19.5" customWidth="1"/>
    <col min="2" max="2" width="11.5" customWidth="1"/>
    <col min="3" max="4" width="10.375" customWidth="1"/>
    <col min="5" max="5" width="10.75" customWidth="1"/>
    <col min="6" max="7" width="10.5" customWidth="1"/>
    <col min="8" max="8" width="10.875" customWidth="1"/>
    <col min="9" max="9" width="10.5" customWidth="1"/>
    <col min="10" max="10" width="13.125" customWidth="1"/>
    <col min="11" max="11" width="10.625" customWidth="1"/>
    <col min="12" max="14" width="10.125" customWidth="1"/>
  </cols>
  <sheetData>
    <row r="1" spans="1:14" ht="18.75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>
      <c r="A2" s="3"/>
      <c r="B2" s="4"/>
      <c r="C2" s="5"/>
      <c r="D2" s="4"/>
      <c r="E2" s="4"/>
      <c r="F2" s="4"/>
      <c r="G2" s="4"/>
      <c r="H2" s="6"/>
      <c r="I2" s="4"/>
      <c r="J2" s="4"/>
      <c r="K2" s="6"/>
      <c r="L2" s="7"/>
      <c r="M2" s="42" t="s">
        <v>15</v>
      </c>
      <c r="N2" s="42"/>
    </row>
    <row r="3" spans="1:14" ht="15">
      <c r="A3" s="8" t="s">
        <v>16</v>
      </c>
      <c r="B3" s="8" t="s">
        <v>17</v>
      </c>
      <c r="C3" s="9" t="s">
        <v>18</v>
      </c>
      <c r="D3" s="8" t="s">
        <v>19</v>
      </c>
      <c r="E3" s="8" t="s">
        <v>20</v>
      </c>
      <c r="F3" s="8" t="s">
        <v>47</v>
      </c>
      <c r="G3" s="8" t="s">
        <v>48</v>
      </c>
      <c r="H3" s="10" t="s">
        <v>21</v>
      </c>
      <c r="I3" s="8" t="s">
        <v>22</v>
      </c>
      <c r="J3" s="11" t="s">
        <v>45</v>
      </c>
      <c r="K3" s="10" t="s">
        <v>23</v>
      </c>
      <c r="L3" s="12" t="s">
        <v>24</v>
      </c>
      <c r="M3" s="8" t="s">
        <v>25</v>
      </c>
      <c r="N3" s="11" t="s">
        <v>26</v>
      </c>
    </row>
    <row r="4" spans="1:14" ht="15.75">
      <c r="A4" s="13" t="s">
        <v>27</v>
      </c>
      <c r="B4" s="24">
        <v>3000</v>
      </c>
      <c r="C4" s="25"/>
      <c r="D4" s="24"/>
      <c r="E4" s="24">
        <v>5690</v>
      </c>
      <c r="F4" s="24">
        <f t="shared" ref="F4:F24" si="0">B4+C4+D4+E4</f>
        <v>8690</v>
      </c>
      <c r="G4" s="26">
        <v>34480</v>
      </c>
      <c r="H4" s="23">
        <f t="shared" ref="H4:H25" si="1">F4/G4</f>
        <v>0.25203016241299303</v>
      </c>
      <c r="I4" s="26">
        <v>413761</v>
      </c>
      <c r="J4" s="27">
        <f>F4</f>
        <v>8690</v>
      </c>
      <c r="K4" s="15">
        <f t="shared" ref="K4:K25" si="2">J4/I4</f>
        <v>2.1002462774403582E-2</v>
      </c>
      <c r="L4" s="28">
        <f>I4/4</f>
        <v>103440.25</v>
      </c>
      <c r="M4" s="29">
        <f>F4</f>
        <v>8690</v>
      </c>
      <c r="N4" s="14">
        <f t="shared" ref="N4:N24" si="3">M4/L4</f>
        <v>8.400985109761433E-2</v>
      </c>
    </row>
    <row r="5" spans="1:14" ht="15.75">
      <c r="A5" s="13" t="s">
        <v>28</v>
      </c>
      <c r="B5" s="24">
        <v>8000</v>
      </c>
      <c r="C5" s="25"/>
      <c r="D5" s="24"/>
      <c r="E5" s="24">
        <v>35347</v>
      </c>
      <c r="F5" s="24">
        <f t="shared" si="0"/>
        <v>43347</v>
      </c>
      <c r="G5" s="26">
        <v>42500</v>
      </c>
      <c r="H5" s="22">
        <f t="shared" si="1"/>
        <v>1.019929411764706</v>
      </c>
      <c r="I5" s="26">
        <v>510000</v>
      </c>
      <c r="J5" s="27">
        <f t="shared" ref="J5:J24" si="4">F5</f>
        <v>43347</v>
      </c>
      <c r="K5" s="15">
        <f t="shared" si="2"/>
        <v>8.4994117647058817E-2</v>
      </c>
      <c r="L5" s="28">
        <f t="shared" ref="L5:L24" si="5">I5/4</f>
        <v>127500</v>
      </c>
      <c r="M5" s="29">
        <f t="shared" ref="M5:M24" si="6">F5</f>
        <v>43347</v>
      </c>
      <c r="N5" s="14">
        <f t="shared" si="3"/>
        <v>0.33997647058823527</v>
      </c>
    </row>
    <row r="6" spans="1:14" ht="15.75">
      <c r="A6" s="13" t="s">
        <v>53</v>
      </c>
      <c r="B6" s="24"/>
      <c r="C6" s="25"/>
      <c r="D6" s="24"/>
      <c r="E6" s="24"/>
      <c r="F6" s="24">
        <f t="shared" si="0"/>
        <v>0</v>
      </c>
      <c r="G6" s="26">
        <v>292</v>
      </c>
      <c r="H6" s="23">
        <f t="shared" si="1"/>
        <v>0</v>
      </c>
      <c r="I6" s="26">
        <v>3500</v>
      </c>
      <c r="J6" s="27">
        <f t="shared" si="4"/>
        <v>0</v>
      </c>
      <c r="K6" s="15">
        <f t="shared" si="2"/>
        <v>0</v>
      </c>
      <c r="L6" s="28">
        <f t="shared" si="5"/>
        <v>875</v>
      </c>
      <c r="M6" s="29">
        <f t="shared" si="6"/>
        <v>0</v>
      </c>
      <c r="N6" s="14">
        <f t="shared" si="3"/>
        <v>0</v>
      </c>
    </row>
    <row r="7" spans="1:14" ht="15.75">
      <c r="A7" s="13" t="s">
        <v>29</v>
      </c>
      <c r="B7" s="24"/>
      <c r="C7" s="25"/>
      <c r="D7" s="24">
        <v>48000</v>
      </c>
      <c r="E7" s="24"/>
      <c r="F7" s="24">
        <f t="shared" si="0"/>
        <v>48000</v>
      </c>
      <c r="G7" s="26">
        <v>58333</v>
      </c>
      <c r="H7" s="23">
        <f t="shared" si="1"/>
        <v>0.82286184492482817</v>
      </c>
      <c r="I7" s="26">
        <v>700000</v>
      </c>
      <c r="J7" s="27">
        <f t="shared" si="4"/>
        <v>48000</v>
      </c>
      <c r="K7" s="15">
        <f t="shared" si="2"/>
        <v>6.8571428571428575E-2</v>
      </c>
      <c r="L7" s="28">
        <f t="shared" si="5"/>
        <v>175000</v>
      </c>
      <c r="M7" s="29">
        <f t="shared" si="6"/>
        <v>48000</v>
      </c>
      <c r="N7" s="14">
        <f t="shared" si="3"/>
        <v>0.2742857142857143</v>
      </c>
    </row>
    <row r="8" spans="1:14" ht="14.25">
      <c r="A8" s="13" t="s">
        <v>30</v>
      </c>
      <c r="B8" s="24">
        <v>5000</v>
      </c>
      <c r="C8" s="24"/>
      <c r="D8" s="24">
        <v>1000</v>
      </c>
      <c r="E8" s="24">
        <v>37528</v>
      </c>
      <c r="F8" s="24">
        <f t="shared" si="0"/>
        <v>43528</v>
      </c>
      <c r="G8" s="26">
        <v>29167</v>
      </c>
      <c r="H8" s="22">
        <f t="shared" si="1"/>
        <v>1.4923715157541058</v>
      </c>
      <c r="I8" s="26">
        <v>350000</v>
      </c>
      <c r="J8" s="27">
        <f t="shared" si="4"/>
        <v>43528</v>
      </c>
      <c r="K8" s="15">
        <f t="shared" si="2"/>
        <v>0.12436571428571429</v>
      </c>
      <c r="L8" s="28">
        <f t="shared" si="5"/>
        <v>87500</v>
      </c>
      <c r="M8" s="29">
        <f t="shared" si="6"/>
        <v>43528</v>
      </c>
      <c r="N8" s="14">
        <f t="shared" si="3"/>
        <v>0.49746285714285715</v>
      </c>
    </row>
    <row r="9" spans="1:14" ht="15.75">
      <c r="A9" s="13" t="s">
        <v>31</v>
      </c>
      <c r="B9" s="24"/>
      <c r="C9" s="25"/>
      <c r="D9" s="24"/>
      <c r="E9" s="24">
        <v>551</v>
      </c>
      <c r="F9" s="24">
        <f t="shared" si="0"/>
        <v>551</v>
      </c>
      <c r="G9" s="26">
        <v>14746</v>
      </c>
      <c r="H9" s="23">
        <f t="shared" si="1"/>
        <v>3.7366065373660655E-2</v>
      </c>
      <c r="I9" s="26">
        <v>176955</v>
      </c>
      <c r="J9" s="27">
        <f t="shared" si="4"/>
        <v>551</v>
      </c>
      <c r="K9" s="15">
        <f t="shared" si="2"/>
        <v>3.1137859907886187E-3</v>
      </c>
      <c r="L9" s="28">
        <f t="shared" si="5"/>
        <v>44238.75</v>
      </c>
      <c r="M9" s="29">
        <f t="shared" si="6"/>
        <v>551</v>
      </c>
      <c r="N9" s="14">
        <f t="shared" si="3"/>
        <v>1.2455143963154475E-2</v>
      </c>
    </row>
    <row r="10" spans="1:14" ht="15.75">
      <c r="A10" s="13" t="s">
        <v>54</v>
      </c>
      <c r="B10" s="24"/>
      <c r="C10" s="25"/>
      <c r="D10" s="24"/>
      <c r="E10" s="24"/>
      <c r="F10" s="24">
        <f t="shared" si="0"/>
        <v>0</v>
      </c>
      <c r="G10" s="26">
        <v>3424</v>
      </c>
      <c r="H10" s="23">
        <f t="shared" si="1"/>
        <v>0</v>
      </c>
      <c r="I10" s="26">
        <v>41086</v>
      </c>
      <c r="J10" s="27">
        <f t="shared" si="4"/>
        <v>0</v>
      </c>
      <c r="K10" s="15">
        <f t="shared" si="2"/>
        <v>0</v>
      </c>
      <c r="L10" s="28">
        <f t="shared" si="5"/>
        <v>10271.5</v>
      </c>
      <c r="M10" s="29">
        <f t="shared" si="6"/>
        <v>0</v>
      </c>
      <c r="N10" s="14">
        <f t="shared" si="3"/>
        <v>0</v>
      </c>
    </row>
    <row r="11" spans="1:14" ht="15.75">
      <c r="A11" s="13" t="s">
        <v>55</v>
      </c>
      <c r="B11" s="24">
        <v>7500</v>
      </c>
      <c r="C11" s="25"/>
      <c r="D11" s="24"/>
      <c r="E11" s="24"/>
      <c r="F11" s="24">
        <f t="shared" si="0"/>
        <v>7500</v>
      </c>
      <c r="G11" s="26">
        <v>1500</v>
      </c>
      <c r="H11" s="22">
        <f t="shared" si="1"/>
        <v>5</v>
      </c>
      <c r="I11" s="26">
        <v>18000</v>
      </c>
      <c r="J11" s="27">
        <f t="shared" si="4"/>
        <v>7500</v>
      </c>
      <c r="K11" s="15">
        <f t="shared" si="2"/>
        <v>0.41666666666666669</v>
      </c>
      <c r="L11" s="28">
        <f t="shared" si="5"/>
        <v>4500</v>
      </c>
      <c r="M11" s="29">
        <f t="shared" si="6"/>
        <v>7500</v>
      </c>
      <c r="N11" s="16">
        <f t="shared" si="3"/>
        <v>1.6666666666666667</v>
      </c>
    </row>
    <row r="12" spans="1:14" ht="15.75">
      <c r="A12" s="13" t="s">
        <v>32</v>
      </c>
      <c r="B12" s="25"/>
      <c r="C12" s="25"/>
      <c r="D12" s="24"/>
      <c r="E12" s="24">
        <v>9789</v>
      </c>
      <c r="F12" s="24">
        <f t="shared" si="0"/>
        <v>9789</v>
      </c>
      <c r="G12" s="26">
        <v>12500</v>
      </c>
      <c r="H12" s="23">
        <f t="shared" si="1"/>
        <v>0.78312000000000004</v>
      </c>
      <c r="I12" s="26">
        <v>150000</v>
      </c>
      <c r="J12" s="27">
        <f t="shared" si="4"/>
        <v>9789</v>
      </c>
      <c r="K12" s="15">
        <f t="shared" si="2"/>
        <v>6.5259999999999999E-2</v>
      </c>
      <c r="L12" s="28">
        <f t="shared" si="5"/>
        <v>37500</v>
      </c>
      <c r="M12" s="29">
        <f t="shared" si="6"/>
        <v>9789</v>
      </c>
      <c r="N12" s="14">
        <f t="shared" si="3"/>
        <v>0.26103999999999999</v>
      </c>
    </row>
    <row r="13" spans="1:14" ht="15.75">
      <c r="A13" s="13" t="s">
        <v>33</v>
      </c>
      <c r="B13" s="25"/>
      <c r="C13" s="25"/>
      <c r="D13" s="24"/>
      <c r="E13" s="24">
        <v>15390</v>
      </c>
      <c r="F13" s="24">
        <f t="shared" si="0"/>
        <v>15390</v>
      </c>
      <c r="G13" s="26">
        <v>15416</v>
      </c>
      <c r="H13" s="23">
        <f t="shared" si="1"/>
        <v>0.9983134405812143</v>
      </c>
      <c r="I13" s="26">
        <v>184996</v>
      </c>
      <c r="J13" s="27">
        <f t="shared" si="4"/>
        <v>15390</v>
      </c>
      <c r="K13" s="15">
        <f t="shared" si="2"/>
        <v>8.3190987913252176E-2</v>
      </c>
      <c r="L13" s="28">
        <f t="shared" si="5"/>
        <v>46249</v>
      </c>
      <c r="M13" s="29">
        <f t="shared" si="6"/>
        <v>15390</v>
      </c>
      <c r="N13" s="14">
        <f t="shared" si="3"/>
        <v>0.3327639516530087</v>
      </c>
    </row>
    <row r="14" spans="1:14" ht="15.75">
      <c r="A14" s="13" t="s">
        <v>51</v>
      </c>
      <c r="B14" s="25">
        <v>10000</v>
      </c>
      <c r="C14" s="25"/>
      <c r="D14" s="25"/>
      <c r="E14" s="25"/>
      <c r="F14" s="24">
        <f t="shared" si="0"/>
        <v>10000</v>
      </c>
      <c r="G14" s="26">
        <v>11188</v>
      </c>
      <c r="H14" s="23">
        <f t="shared" si="1"/>
        <v>0.8938148015731141</v>
      </c>
      <c r="I14" s="26">
        <v>134260</v>
      </c>
      <c r="J14" s="27">
        <f t="shared" si="4"/>
        <v>10000</v>
      </c>
      <c r="K14" s="15">
        <f t="shared" si="2"/>
        <v>7.4482347683598987E-2</v>
      </c>
      <c r="L14" s="28">
        <f t="shared" si="5"/>
        <v>33565</v>
      </c>
      <c r="M14" s="29">
        <f t="shared" si="6"/>
        <v>10000</v>
      </c>
      <c r="N14" s="14">
        <f t="shared" si="3"/>
        <v>0.29792939073439595</v>
      </c>
    </row>
    <row r="15" spans="1:14" ht="15.75">
      <c r="A15" s="13" t="s">
        <v>56</v>
      </c>
      <c r="B15" s="24">
        <v>4500</v>
      </c>
      <c r="C15" s="25"/>
      <c r="D15" s="24"/>
      <c r="E15" s="24">
        <v>5400</v>
      </c>
      <c r="F15" s="24">
        <f t="shared" si="0"/>
        <v>9900</v>
      </c>
      <c r="G15" s="26">
        <v>8542</v>
      </c>
      <c r="H15" s="22">
        <f t="shared" si="1"/>
        <v>1.1589791617888083</v>
      </c>
      <c r="I15" s="26">
        <v>102500</v>
      </c>
      <c r="J15" s="27">
        <f t="shared" si="4"/>
        <v>9900</v>
      </c>
      <c r="K15" s="15">
        <f t="shared" si="2"/>
        <v>9.6585365853658539E-2</v>
      </c>
      <c r="L15" s="28">
        <f t="shared" si="5"/>
        <v>25625</v>
      </c>
      <c r="M15" s="29">
        <f t="shared" si="6"/>
        <v>9900</v>
      </c>
      <c r="N15" s="14">
        <f t="shared" si="3"/>
        <v>0.38634146341463416</v>
      </c>
    </row>
    <row r="16" spans="1:14" ht="15.75">
      <c r="A16" s="13" t="s">
        <v>34</v>
      </c>
      <c r="B16" s="24">
        <v>4500</v>
      </c>
      <c r="C16" s="30"/>
      <c r="D16" s="24"/>
      <c r="E16" s="24"/>
      <c r="F16" s="24">
        <f t="shared" si="0"/>
        <v>4500</v>
      </c>
      <c r="G16" s="26">
        <v>4500</v>
      </c>
      <c r="H16" s="23">
        <f t="shared" si="1"/>
        <v>1</v>
      </c>
      <c r="I16" s="26">
        <v>54000</v>
      </c>
      <c r="J16" s="27">
        <f t="shared" si="4"/>
        <v>4500</v>
      </c>
      <c r="K16" s="15">
        <f t="shared" si="2"/>
        <v>8.3333333333333329E-2</v>
      </c>
      <c r="L16" s="28">
        <f t="shared" si="5"/>
        <v>13500</v>
      </c>
      <c r="M16" s="29">
        <f t="shared" si="6"/>
        <v>4500</v>
      </c>
      <c r="N16" s="14">
        <f t="shared" si="3"/>
        <v>0.33333333333333331</v>
      </c>
    </row>
    <row r="17" spans="1:14" ht="15.75">
      <c r="A17" s="13" t="s">
        <v>35</v>
      </c>
      <c r="B17" s="24">
        <v>5000</v>
      </c>
      <c r="C17" s="30"/>
      <c r="D17" s="24"/>
      <c r="E17" s="24">
        <v>4460</v>
      </c>
      <c r="F17" s="24">
        <f t="shared" si="0"/>
        <v>9460</v>
      </c>
      <c r="G17" s="26">
        <v>7500</v>
      </c>
      <c r="H17" s="22">
        <f t="shared" si="1"/>
        <v>1.2613333333333334</v>
      </c>
      <c r="I17" s="26">
        <v>90000</v>
      </c>
      <c r="J17" s="27">
        <f t="shared" si="4"/>
        <v>9460</v>
      </c>
      <c r="K17" s="15">
        <f t="shared" si="2"/>
        <v>0.10511111111111111</v>
      </c>
      <c r="L17" s="28">
        <f t="shared" si="5"/>
        <v>22500</v>
      </c>
      <c r="M17" s="29">
        <f t="shared" si="6"/>
        <v>9460</v>
      </c>
      <c r="N17" s="14">
        <f t="shared" si="3"/>
        <v>0.42044444444444445</v>
      </c>
    </row>
    <row r="18" spans="1:14" ht="15.75">
      <c r="A18" s="13" t="s">
        <v>36</v>
      </c>
      <c r="B18" s="24">
        <v>4500</v>
      </c>
      <c r="C18" s="30"/>
      <c r="D18" s="24">
        <v>2000</v>
      </c>
      <c r="E18" s="24"/>
      <c r="F18" s="24">
        <f t="shared" si="0"/>
        <v>6500</v>
      </c>
      <c r="G18" s="26">
        <v>5833</v>
      </c>
      <c r="H18" s="22">
        <f t="shared" si="1"/>
        <v>1.1143493913937939</v>
      </c>
      <c r="I18" s="26">
        <v>70000</v>
      </c>
      <c r="J18" s="27">
        <f t="shared" si="4"/>
        <v>6500</v>
      </c>
      <c r="K18" s="15">
        <f t="shared" si="2"/>
        <v>9.285714285714286E-2</v>
      </c>
      <c r="L18" s="28">
        <f t="shared" si="5"/>
        <v>17500</v>
      </c>
      <c r="M18" s="29">
        <f t="shared" si="6"/>
        <v>6500</v>
      </c>
      <c r="N18" s="14">
        <f t="shared" si="3"/>
        <v>0.37142857142857144</v>
      </c>
    </row>
    <row r="19" spans="1:14" ht="15.75">
      <c r="A19" s="13" t="s">
        <v>37</v>
      </c>
      <c r="B19" s="24"/>
      <c r="C19" s="30"/>
      <c r="D19" s="24"/>
      <c r="E19" s="24"/>
      <c r="F19" s="24">
        <f t="shared" si="0"/>
        <v>0</v>
      </c>
      <c r="G19" s="26">
        <v>6667</v>
      </c>
      <c r="H19" s="23">
        <f t="shared" si="1"/>
        <v>0</v>
      </c>
      <c r="I19" s="26">
        <v>80000</v>
      </c>
      <c r="J19" s="27">
        <f t="shared" si="4"/>
        <v>0</v>
      </c>
      <c r="K19" s="15">
        <f t="shared" si="2"/>
        <v>0</v>
      </c>
      <c r="L19" s="28">
        <f t="shared" si="5"/>
        <v>20000</v>
      </c>
      <c r="M19" s="29">
        <f t="shared" si="6"/>
        <v>0</v>
      </c>
      <c r="N19" s="14">
        <f t="shared" si="3"/>
        <v>0</v>
      </c>
    </row>
    <row r="20" spans="1:14" ht="15.75">
      <c r="A20" s="13" t="s">
        <v>38</v>
      </c>
      <c r="B20" s="25">
        <v>3500</v>
      </c>
      <c r="C20" s="30"/>
      <c r="D20" s="24"/>
      <c r="E20" s="24"/>
      <c r="F20" s="24">
        <f t="shared" si="0"/>
        <v>3500</v>
      </c>
      <c r="G20" s="26">
        <v>3375</v>
      </c>
      <c r="H20" s="22">
        <f t="shared" si="1"/>
        <v>1.037037037037037</v>
      </c>
      <c r="I20" s="26">
        <v>40500</v>
      </c>
      <c r="J20" s="27">
        <f t="shared" si="4"/>
        <v>3500</v>
      </c>
      <c r="K20" s="15">
        <f t="shared" si="2"/>
        <v>8.6419753086419748E-2</v>
      </c>
      <c r="L20" s="28">
        <f t="shared" si="5"/>
        <v>10125</v>
      </c>
      <c r="M20" s="29">
        <f t="shared" si="6"/>
        <v>3500</v>
      </c>
      <c r="N20" s="14">
        <f t="shared" si="3"/>
        <v>0.34567901234567899</v>
      </c>
    </row>
    <row r="21" spans="1:14" ht="15.75">
      <c r="A21" s="17" t="s">
        <v>39</v>
      </c>
      <c r="B21" s="19"/>
      <c r="C21" s="31"/>
      <c r="D21" s="19"/>
      <c r="E21" s="19"/>
      <c r="F21" s="24">
        <f t="shared" si="0"/>
        <v>0</v>
      </c>
      <c r="G21" s="26">
        <v>208</v>
      </c>
      <c r="H21" s="23">
        <f t="shared" si="1"/>
        <v>0</v>
      </c>
      <c r="I21" s="26">
        <v>2500</v>
      </c>
      <c r="J21" s="27">
        <f t="shared" si="4"/>
        <v>0</v>
      </c>
      <c r="K21" s="15">
        <f t="shared" si="2"/>
        <v>0</v>
      </c>
      <c r="L21" s="28">
        <f t="shared" si="5"/>
        <v>625</v>
      </c>
      <c r="M21" s="29">
        <f t="shared" si="6"/>
        <v>0</v>
      </c>
      <c r="N21" s="14">
        <f t="shared" si="3"/>
        <v>0</v>
      </c>
    </row>
    <row r="22" spans="1:14" ht="15.75">
      <c r="A22" s="13" t="s">
        <v>46</v>
      </c>
      <c r="B22" s="19"/>
      <c r="C22" s="31"/>
      <c r="D22" s="19"/>
      <c r="E22" s="19"/>
      <c r="F22" s="24">
        <f t="shared" si="0"/>
        <v>0</v>
      </c>
      <c r="G22" s="26">
        <v>167</v>
      </c>
      <c r="H22" s="23">
        <f t="shared" si="1"/>
        <v>0</v>
      </c>
      <c r="I22" s="26">
        <v>2000</v>
      </c>
      <c r="J22" s="27">
        <f t="shared" si="4"/>
        <v>0</v>
      </c>
      <c r="K22" s="15">
        <f t="shared" si="2"/>
        <v>0</v>
      </c>
      <c r="L22" s="28">
        <f t="shared" si="5"/>
        <v>500</v>
      </c>
      <c r="M22" s="29">
        <f t="shared" si="6"/>
        <v>0</v>
      </c>
      <c r="N22" s="14">
        <f t="shared" si="3"/>
        <v>0</v>
      </c>
    </row>
    <row r="23" spans="1:14" ht="15.75">
      <c r="A23" s="18" t="s">
        <v>40</v>
      </c>
      <c r="B23" s="31"/>
      <c r="C23" s="31"/>
      <c r="D23" s="19"/>
      <c r="E23" s="19"/>
      <c r="F23" s="24">
        <f t="shared" si="0"/>
        <v>0</v>
      </c>
      <c r="G23" s="26">
        <v>250</v>
      </c>
      <c r="H23" s="23">
        <f t="shared" si="1"/>
        <v>0</v>
      </c>
      <c r="I23" s="26">
        <v>3000</v>
      </c>
      <c r="J23" s="27">
        <f t="shared" si="4"/>
        <v>0</v>
      </c>
      <c r="K23" s="15">
        <f t="shared" si="2"/>
        <v>0</v>
      </c>
      <c r="L23" s="28">
        <f t="shared" si="5"/>
        <v>750</v>
      </c>
      <c r="M23" s="29">
        <f t="shared" si="6"/>
        <v>0</v>
      </c>
      <c r="N23" s="14">
        <f t="shared" si="3"/>
        <v>0</v>
      </c>
    </row>
    <row r="24" spans="1:14" ht="15.75">
      <c r="A24" s="18" t="s">
        <v>41</v>
      </c>
      <c r="B24" s="31"/>
      <c r="C24" s="31"/>
      <c r="D24" s="19"/>
      <c r="E24" s="19"/>
      <c r="F24" s="24">
        <f t="shared" si="0"/>
        <v>0</v>
      </c>
      <c r="G24" s="26">
        <v>2145</v>
      </c>
      <c r="H24" s="23">
        <f t="shared" si="1"/>
        <v>0</v>
      </c>
      <c r="I24" s="26">
        <v>25736</v>
      </c>
      <c r="J24" s="27">
        <f t="shared" si="4"/>
        <v>0</v>
      </c>
      <c r="K24" s="15">
        <f t="shared" si="2"/>
        <v>0</v>
      </c>
      <c r="L24" s="28">
        <f t="shared" si="5"/>
        <v>6434</v>
      </c>
      <c r="M24" s="29">
        <f t="shared" si="6"/>
        <v>0</v>
      </c>
      <c r="N24" s="14">
        <f t="shared" si="3"/>
        <v>0</v>
      </c>
    </row>
    <row r="25" spans="1:14" ht="14.25">
      <c r="A25" s="19" t="s">
        <v>42</v>
      </c>
      <c r="B25" s="19">
        <f>SUM(B4:B24)</f>
        <v>55500</v>
      </c>
      <c r="C25" s="19">
        <f>SUM(C4:C24)</f>
        <v>0</v>
      </c>
      <c r="D25" s="19">
        <f>SUM(D4:D24)</f>
        <v>51000</v>
      </c>
      <c r="E25" s="19">
        <f>SUM(E4:E24)</f>
        <v>114155</v>
      </c>
      <c r="F25" s="19">
        <f>SUM(F4:F24)</f>
        <v>220655</v>
      </c>
      <c r="G25" s="32">
        <f>I25/12</f>
        <v>262732.83333333331</v>
      </c>
      <c r="H25" s="14">
        <f t="shared" si="1"/>
        <v>0.83984554652159327</v>
      </c>
      <c r="I25" s="19">
        <f>SUM(I4:I24)</f>
        <v>3152794</v>
      </c>
      <c r="J25" s="19">
        <f>SUM(J4:J24)</f>
        <v>220655</v>
      </c>
      <c r="K25" s="15">
        <f t="shared" si="2"/>
        <v>6.9987128876799434E-2</v>
      </c>
      <c r="L25" s="28">
        <f>SUM(L4:L24)</f>
        <v>788198.5</v>
      </c>
      <c r="M25" s="33">
        <f>SUM(M4:M24)</f>
        <v>220655</v>
      </c>
      <c r="N25" s="14">
        <f>M25/L25</f>
        <v>0.27994851550719774</v>
      </c>
    </row>
    <row r="26" spans="1:14" ht="49.5" customHeight="1">
      <c r="A26" s="20" t="s">
        <v>43</v>
      </c>
      <c r="B26" s="43" t="s">
        <v>67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ht="14.25">
      <c r="A27" s="46" t="s">
        <v>50</v>
      </c>
      <c r="B27" s="47"/>
      <c r="C27" s="4"/>
      <c r="D27" s="4"/>
      <c r="E27" s="47" t="s">
        <v>44</v>
      </c>
      <c r="F27" s="47"/>
      <c r="G27" s="4"/>
      <c r="H27" s="21"/>
      <c r="I27" s="21"/>
      <c r="J27" s="34" t="s">
        <v>59</v>
      </c>
      <c r="K27" s="6"/>
      <c r="L27" s="7"/>
      <c r="M27" s="4"/>
      <c r="N27" s="4"/>
    </row>
  </sheetData>
  <mergeCells count="5">
    <mergeCell ref="A1:N1"/>
    <mergeCell ref="M2:N2"/>
    <mergeCell ref="B26:N26"/>
    <mergeCell ref="A27:B27"/>
    <mergeCell ref="E27:F27"/>
  </mergeCells>
  <phoneticPr fontId="1" type="noConversion"/>
  <conditionalFormatting sqref="H4:H25">
    <cfRule type="cellIs" dxfId="9" priority="2" stopIfTrue="1" operator="greaterThan">
      <formula>100</formula>
    </cfRule>
  </conditionalFormatting>
  <conditionalFormatting sqref="K4:K25">
    <cfRule type="cellIs" dxfId="8" priority="1" stopIfTrue="1" operator="greaterThan">
      <formula>8.4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pane ySplit="3" topLeftCell="A4" activePane="bottomLeft" state="frozen"/>
      <selection pane="bottomLeft" activeCell="J4" sqref="J4"/>
    </sheetView>
  </sheetViews>
  <sheetFormatPr defaultRowHeight="13.5"/>
  <cols>
    <col min="1" max="1" width="19.5" customWidth="1"/>
    <col min="2" max="2" width="11.5" customWidth="1"/>
    <col min="3" max="4" width="10.375" customWidth="1"/>
    <col min="5" max="5" width="10.75" customWidth="1"/>
    <col min="6" max="7" width="10.5" customWidth="1"/>
    <col min="8" max="8" width="10.875" customWidth="1"/>
    <col min="9" max="9" width="10.5" customWidth="1"/>
    <col min="10" max="10" width="13.125" customWidth="1"/>
    <col min="11" max="11" width="10.625" customWidth="1"/>
    <col min="12" max="14" width="10.125" customWidth="1"/>
  </cols>
  <sheetData>
    <row r="1" spans="1:14" ht="18.75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>
      <c r="A2" s="3"/>
      <c r="B2" s="4"/>
      <c r="C2" s="5"/>
      <c r="D2" s="4"/>
      <c r="E2" s="4"/>
      <c r="F2" s="4"/>
      <c r="G2" s="4"/>
      <c r="H2" s="6"/>
      <c r="I2" s="4"/>
      <c r="J2" s="4"/>
      <c r="K2" s="6"/>
      <c r="L2" s="7"/>
      <c r="M2" s="42" t="s">
        <v>15</v>
      </c>
      <c r="N2" s="42"/>
    </row>
    <row r="3" spans="1:14" ht="15">
      <c r="A3" s="8" t="s">
        <v>16</v>
      </c>
      <c r="B3" s="8" t="s">
        <v>17</v>
      </c>
      <c r="C3" s="9" t="s">
        <v>18</v>
      </c>
      <c r="D3" s="8" t="s">
        <v>19</v>
      </c>
      <c r="E3" s="8" t="s">
        <v>20</v>
      </c>
      <c r="F3" s="8" t="s">
        <v>61</v>
      </c>
      <c r="G3" s="8" t="s">
        <v>48</v>
      </c>
      <c r="H3" s="10" t="s">
        <v>21</v>
      </c>
      <c r="I3" s="8" t="s">
        <v>22</v>
      </c>
      <c r="J3" s="11" t="s">
        <v>45</v>
      </c>
      <c r="K3" s="10" t="s">
        <v>23</v>
      </c>
      <c r="L3" s="12" t="s">
        <v>24</v>
      </c>
      <c r="M3" s="8" t="s">
        <v>25</v>
      </c>
      <c r="N3" s="11" t="s">
        <v>26</v>
      </c>
    </row>
    <row r="4" spans="1:14" ht="15.75">
      <c r="A4" s="13" t="s">
        <v>27</v>
      </c>
      <c r="B4" s="24">
        <v>2000</v>
      </c>
      <c r="C4" s="25"/>
      <c r="D4" s="24"/>
      <c r="E4" s="24">
        <v>20046</v>
      </c>
      <c r="F4" s="24">
        <f t="shared" ref="F4:F24" si="0">B4+C4+D4+E4</f>
        <v>22046</v>
      </c>
      <c r="G4" s="26">
        <v>34480</v>
      </c>
      <c r="H4" s="23">
        <f t="shared" ref="H4:H25" si="1">F4/G4</f>
        <v>0.63938515081206493</v>
      </c>
      <c r="I4" s="26">
        <v>413761</v>
      </c>
      <c r="J4" s="27">
        <f>'1'!F4+'2'!F4</f>
        <v>30736</v>
      </c>
      <c r="K4" s="15">
        <f t="shared" ref="K4:K25" si="2">J4/I4</f>
        <v>7.4284429900353097E-2</v>
      </c>
      <c r="L4" s="28">
        <f>I4/4</f>
        <v>103440.25</v>
      </c>
      <c r="M4" s="29">
        <f>'1'!F4+'2'!F4</f>
        <v>30736</v>
      </c>
      <c r="N4" s="14">
        <f t="shared" ref="N4:N24" si="3">M4/L4</f>
        <v>0.29713771960141239</v>
      </c>
    </row>
    <row r="5" spans="1:14" ht="15.75">
      <c r="A5" s="13" t="s">
        <v>28</v>
      </c>
      <c r="B5" s="24">
        <v>5000</v>
      </c>
      <c r="C5" s="25"/>
      <c r="D5" s="24"/>
      <c r="E5" s="24">
        <v>20076</v>
      </c>
      <c r="F5" s="24">
        <f t="shared" si="0"/>
        <v>25076</v>
      </c>
      <c r="G5" s="26">
        <v>42500</v>
      </c>
      <c r="H5" s="23">
        <f t="shared" si="1"/>
        <v>0.59002352941176472</v>
      </c>
      <c r="I5" s="26">
        <v>510000</v>
      </c>
      <c r="J5" s="27">
        <f>'1'!F5+'2'!F5</f>
        <v>68423</v>
      </c>
      <c r="K5" s="15">
        <f t="shared" si="2"/>
        <v>0.13416274509803922</v>
      </c>
      <c r="L5" s="28">
        <f t="shared" ref="L5:L24" si="4">I5/4</f>
        <v>127500</v>
      </c>
      <c r="M5" s="29">
        <f>'1'!F5+'2'!F5</f>
        <v>68423</v>
      </c>
      <c r="N5" s="14">
        <f t="shared" si="3"/>
        <v>0.53665098039215686</v>
      </c>
    </row>
    <row r="6" spans="1:14" ht="15.75">
      <c r="A6" s="13" t="s">
        <v>53</v>
      </c>
      <c r="B6" s="24"/>
      <c r="C6" s="25"/>
      <c r="D6" s="24"/>
      <c r="E6" s="24"/>
      <c r="F6" s="24">
        <f t="shared" si="0"/>
        <v>0</v>
      </c>
      <c r="G6" s="26">
        <v>292</v>
      </c>
      <c r="H6" s="23">
        <f t="shared" si="1"/>
        <v>0</v>
      </c>
      <c r="I6" s="26">
        <v>3500</v>
      </c>
      <c r="J6" s="27">
        <f>'1'!F6+'2'!F6</f>
        <v>0</v>
      </c>
      <c r="K6" s="15">
        <f t="shared" si="2"/>
        <v>0</v>
      </c>
      <c r="L6" s="28">
        <f t="shared" si="4"/>
        <v>875</v>
      </c>
      <c r="M6" s="29">
        <f>'1'!F6+'2'!F6</f>
        <v>0</v>
      </c>
      <c r="N6" s="14">
        <f t="shared" si="3"/>
        <v>0</v>
      </c>
    </row>
    <row r="7" spans="1:14" ht="15.75">
      <c r="A7" s="13" t="s">
        <v>29</v>
      </c>
      <c r="B7" s="24"/>
      <c r="C7" s="25"/>
      <c r="D7" s="24">
        <v>13000</v>
      </c>
      <c r="E7" s="24"/>
      <c r="F7" s="24">
        <f t="shared" si="0"/>
        <v>13000</v>
      </c>
      <c r="G7" s="26">
        <v>58333</v>
      </c>
      <c r="H7" s="23">
        <f t="shared" si="1"/>
        <v>0.22285841633380762</v>
      </c>
      <c r="I7" s="26">
        <v>700000</v>
      </c>
      <c r="J7" s="27">
        <f>'1'!F7+'2'!F7</f>
        <v>61000</v>
      </c>
      <c r="K7" s="15">
        <f t="shared" si="2"/>
        <v>8.7142857142857147E-2</v>
      </c>
      <c r="L7" s="28">
        <f t="shared" si="4"/>
        <v>175000</v>
      </c>
      <c r="M7" s="29">
        <f>'1'!F7+'2'!F7</f>
        <v>61000</v>
      </c>
      <c r="N7" s="14">
        <f t="shared" si="3"/>
        <v>0.34857142857142859</v>
      </c>
    </row>
    <row r="8" spans="1:14" ht="14.25">
      <c r="A8" s="13" t="s">
        <v>30</v>
      </c>
      <c r="B8" s="24">
        <v>7500</v>
      </c>
      <c r="C8" s="24"/>
      <c r="D8" s="24"/>
      <c r="E8" s="24">
        <v>4000</v>
      </c>
      <c r="F8" s="24">
        <f t="shared" si="0"/>
        <v>11500</v>
      </c>
      <c r="G8" s="26">
        <v>29167</v>
      </c>
      <c r="H8" s="23">
        <f t="shared" si="1"/>
        <v>0.39428120821476326</v>
      </c>
      <c r="I8" s="26">
        <v>350000</v>
      </c>
      <c r="J8" s="27">
        <f>'1'!F8+'2'!F8</f>
        <v>55028</v>
      </c>
      <c r="K8" s="15">
        <f t="shared" si="2"/>
        <v>0.15722285714285714</v>
      </c>
      <c r="L8" s="28">
        <f t="shared" si="4"/>
        <v>87500</v>
      </c>
      <c r="M8" s="29">
        <f>'1'!F8+'2'!F8</f>
        <v>55028</v>
      </c>
      <c r="N8" s="14">
        <f t="shared" si="3"/>
        <v>0.62889142857142855</v>
      </c>
    </row>
    <row r="9" spans="1:14" ht="15.75">
      <c r="A9" s="13" t="s">
        <v>31</v>
      </c>
      <c r="B9" s="24">
        <v>5000</v>
      </c>
      <c r="C9" s="25"/>
      <c r="D9" s="24">
        <v>2000</v>
      </c>
      <c r="E9" s="24"/>
      <c r="F9" s="24">
        <f t="shared" si="0"/>
        <v>7000</v>
      </c>
      <c r="G9" s="26">
        <v>14746</v>
      </c>
      <c r="H9" s="23">
        <f t="shared" si="1"/>
        <v>0.47470500474705007</v>
      </c>
      <c r="I9" s="26">
        <v>176955</v>
      </c>
      <c r="J9" s="27">
        <f>'1'!F9+'2'!F9</f>
        <v>7551</v>
      </c>
      <c r="K9" s="15">
        <f t="shared" si="2"/>
        <v>4.2671865728575065E-2</v>
      </c>
      <c r="L9" s="28">
        <f t="shared" si="4"/>
        <v>44238.75</v>
      </c>
      <c r="M9" s="29">
        <f>'1'!F9+'2'!F9</f>
        <v>7551</v>
      </c>
      <c r="N9" s="14">
        <f t="shared" si="3"/>
        <v>0.17068746291430026</v>
      </c>
    </row>
    <row r="10" spans="1:14" ht="15.75">
      <c r="A10" s="13" t="s">
        <v>54</v>
      </c>
      <c r="B10" s="24"/>
      <c r="C10" s="25"/>
      <c r="D10" s="24"/>
      <c r="E10" s="24"/>
      <c r="F10" s="24">
        <f t="shared" si="0"/>
        <v>0</v>
      </c>
      <c r="G10" s="26">
        <v>3424</v>
      </c>
      <c r="H10" s="23">
        <f t="shared" si="1"/>
        <v>0</v>
      </c>
      <c r="I10" s="26">
        <v>41086</v>
      </c>
      <c r="J10" s="27">
        <f>'1'!F10+'2'!F10</f>
        <v>0</v>
      </c>
      <c r="K10" s="15">
        <f t="shared" si="2"/>
        <v>0</v>
      </c>
      <c r="L10" s="28">
        <f t="shared" si="4"/>
        <v>10271.5</v>
      </c>
      <c r="M10" s="29">
        <f>'1'!F10+'2'!F10</f>
        <v>0</v>
      </c>
      <c r="N10" s="14">
        <f t="shared" si="3"/>
        <v>0</v>
      </c>
    </row>
    <row r="11" spans="1:14" ht="15.75">
      <c r="A11" s="13" t="s">
        <v>55</v>
      </c>
      <c r="B11" s="24"/>
      <c r="C11" s="25"/>
      <c r="D11" s="24"/>
      <c r="E11" s="24"/>
      <c r="F11" s="24">
        <f t="shared" si="0"/>
        <v>0</v>
      </c>
      <c r="G11" s="26">
        <v>1500</v>
      </c>
      <c r="H11" s="23">
        <f t="shared" si="1"/>
        <v>0</v>
      </c>
      <c r="I11" s="26">
        <v>18000</v>
      </c>
      <c r="J11" s="27">
        <f>'1'!F11+'2'!F11</f>
        <v>7500</v>
      </c>
      <c r="K11" s="15">
        <f t="shared" si="2"/>
        <v>0.41666666666666669</v>
      </c>
      <c r="L11" s="28">
        <f t="shared" si="4"/>
        <v>4500</v>
      </c>
      <c r="M11" s="29">
        <f>'1'!F11+'2'!F11</f>
        <v>7500</v>
      </c>
      <c r="N11" s="14">
        <f t="shared" si="3"/>
        <v>1.6666666666666667</v>
      </c>
    </row>
    <row r="12" spans="1:14" ht="15.75">
      <c r="A12" s="13" t="s">
        <v>32</v>
      </c>
      <c r="B12" s="25">
        <v>3000</v>
      </c>
      <c r="C12" s="25"/>
      <c r="D12" s="24"/>
      <c r="E12" s="24"/>
      <c r="F12" s="24">
        <f t="shared" si="0"/>
        <v>3000</v>
      </c>
      <c r="G12" s="26">
        <v>12500</v>
      </c>
      <c r="H12" s="23">
        <f t="shared" si="1"/>
        <v>0.24</v>
      </c>
      <c r="I12" s="26">
        <v>150000</v>
      </c>
      <c r="J12" s="27">
        <f>'1'!F12+'2'!F12</f>
        <v>12789</v>
      </c>
      <c r="K12" s="15">
        <f t="shared" si="2"/>
        <v>8.5260000000000002E-2</v>
      </c>
      <c r="L12" s="28">
        <f t="shared" si="4"/>
        <v>37500</v>
      </c>
      <c r="M12" s="29">
        <f>'1'!F12+'2'!F12</f>
        <v>12789</v>
      </c>
      <c r="N12" s="14">
        <f t="shared" si="3"/>
        <v>0.34104000000000001</v>
      </c>
    </row>
    <row r="13" spans="1:14" ht="15.75">
      <c r="A13" s="13" t="s">
        <v>33</v>
      </c>
      <c r="B13" s="25">
        <v>15000</v>
      </c>
      <c r="C13" s="25"/>
      <c r="D13" s="24"/>
      <c r="E13" s="24"/>
      <c r="F13" s="24">
        <f t="shared" si="0"/>
        <v>15000</v>
      </c>
      <c r="G13" s="26">
        <v>15416</v>
      </c>
      <c r="H13" s="23">
        <f t="shared" si="1"/>
        <v>0.97301504929942917</v>
      </c>
      <c r="I13" s="26">
        <v>184996</v>
      </c>
      <c r="J13" s="27">
        <f>'1'!F13+'2'!F13</f>
        <v>30390</v>
      </c>
      <c r="K13" s="15">
        <f t="shared" si="2"/>
        <v>0.16427382213669484</v>
      </c>
      <c r="L13" s="28">
        <f t="shared" si="4"/>
        <v>46249</v>
      </c>
      <c r="M13" s="29">
        <f>'1'!F13+'2'!F13</f>
        <v>30390</v>
      </c>
      <c r="N13" s="14">
        <f t="shared" si="3"/>
        <v>0.65709528854677934</v>
      </c>
    </row>
    <row r="14" spans="1:14" ht="15.75">
      <c r="A14" s="13" t="s">
        <v>51</v>
      </c>
      <c r="B14" s="25">
        <v>10000</v>
      </c>
      <c r="C14" s="25"/>
      <c r="D14" s="25"/>
      <c r="E14" s="25">
        <v>1170</v>
      </c>
      <c r="F14" s="24">
        <f t="shared" si="0"/>
        <v>11170</v>
      </c>
      <c r="G14" s="26">
        <v>11188</v>
      </c>
      <c r="H14" s="23">
        <f t="shared" si="1"/>
        <v>0.99839113335716845</v>
      </c>
      <c r="I14" s="26">
        <v>134260</v>
      </c>
      <c r="J14" s="27">
        <f>'1'!F14+'2'!F14</f>
        <v>21170</v>
      </c>
      <c r="K14" s="15">
        <f t="shared" si="2"/>
        <v>0.15767913004617906</v>
      </c>
      <c r="L14" s="28">
        <f t="shared" si="4"/>
        <v>33565</v>
      </c>
      <c r="M14" s="29">
        <f>'1'!F14+'2'!F14</f>
        <v>21170</v>
      </c>
      <c r="N14" s="14">
        <f t="shared" si="3"/>
        <v>0.63071652018471625</v>
      </c>
    </row>
    <row r="15" spans="1:14" ht="15.75">
      <c r="A15" s="13" t="s">
        <v>56</v>
      </c>
      <c r="B15" s="24">
        <v>1500</v>
      </c>
      <c r="C15" s="25"/>
      <c r="D15" s="24"/>
      <c r="E15" s="24"/>
      <c r="F15" s="24">
        <f t="shared" si="0"/>
        <v>1500</v>
      </c>
      <c r="G15" s="26">
        <v>8542</v>
      </c>
      <c r="H15" s="23">
        <f t="shared" si="1"/>
        <v>0.17560290330133457</v>
      </c>
      <c r="I15" s="26">
        <v>102500</v>
      </c>
      <c r="J15" s="27">
        <f>'1'!F15+'2'!F15</f>
        <v>11400</v>
      </c>
      <c r="K15" s="15">
        <f t="shared" si="2"/>
        <v>0.11121951219512195</v>
      </c>
      <c r="L15" s="28">
        <f t="shared" si="4"/>
        <v>25625</v>
      </c>
      <c r="M15" s="29">
        <f>'1'!F15+'2'!F15</f>
        <v>11400</v>
      </c>
      <c r="N15" s="14">
        <f t="shared" si="3"/>
        <v>0.44487804878048781</v>
      </c>
    </row>
    <row r="16" spans="1:14" ht="15.75">
      <c r="A16" s="13" t="s">
        <v>34</v>
      </c>
      <c r="B16" s="24"/>
      <c r="C16" s="30"/>
      <c r="D16" s="24">
        <v>2000</v>
      </c>
      <c r="E16" s="24"/>
      <c r="F16" s="24">
        <f t="shared" si="0"/>
        <v>2000</v>
      </c>
      <c r="G16" s="26">
        <v>4500</v>
      </c>
      <c r="H16" s="23">
        <f t="shared" si="1"/>
        <v>0.44444444444444442</v>
      </c>
      <c r="I16" s="26">
        <v>54000</v>
      </c>
      <c r="J16" s="27">
        <f>'1'!F16+'2'!F16</f>
        <v>6500</v>
      </c>
      <c r="K16" s="15">
        <f t="shared" si="2"/>
        <v>0.12037037037037036</v>
      </c>
      <c r="L16" s="28">
        <f t="shared" si="4"/>
        <v>13500</v>
      </c>
      <c r="M16" s="29">
        <f>'1'!F16+'2'!F16</f>
        <v>6500</v>
      </c>
      <c r="N16" s="14">
        <f t="shared" si="3"/>
        <v>0.48148148148148145</v>
      </c>
    </row>
    <row r="17" spans="1:14" ht="15.75">
      <c r="A17" s="13" t="s">
        <v>35</v>
      </c>
      <c r="B17" s="24">
        <v>5000</v>
      </c>
      <c r="C17" s="30"/>
      <c r="D17" s="24"/>
      <c r="E17" s="24"/>
      <c r="F17" s="24">
        <f t="shared" si="0"/>
        <v>5000</v>
      </c>
      <c r="G17" s="26">
        <v>7500</v>
      </c>
      <c r="H17" s="23">
        <f t="shared" si="1"/>
        <v>0.66666666666666663</v>
      </c>
      <c r="I17" s="26">
        <v>90000</v>
      </c>
      <c r="J17" s="27">
        <f>'1'!F17+'2'!F17</f>
        <v>14460</v>
      </c>
      <c r="K17" s="15">
        <f t="shared" si="2"/>
        <v>0.16066666666666668</v>
      </c>
      <c r="L17" s="28">
        <f t="shared" si="4"/>
        <v>22500</v>
      </c>
      <c r="M17" s="29">
        <f>'1'!F17+'2'!F17</f>
        <v>14460</v>
      </c>
      <c r="N17" s="14">
        <f t="shared" si="3"/>
        <v>0.64266666666666672</v>
      </c>
    </row>
    <row r="18" spans="1:14" ht="15.75">
      <c r="A18" s="13" t="s">
        <v>36</v>
      </c>
      <c r="B18" s="24">
        <v>4500</v>
      </c>
      <c r="C18" s="30"/>
      <c r="D18" s="24"/>
      <c r="E18" s="24"/>
      <c r="F18" s="24">
        <f t="shared" si="0"/>
        <v>4500</v>
      </c>
      <c r="G18" s="26">
        <v>5833</v>
      </c>
      <c r="H18" s="23">
        <f t="shared" si="1"/>
        <v>0.77147265558031886</v>
      </c>
      <c r="I18" s="26">
        <v>70000</v>
      </c>
      <c r="J18" s="27">
        <f>'1'!F18+'2'!F18</f>
        <v>11000</v>
      </c>
      <c r="K18" s="15">
        <f t="shared" si="2"/>
        <v>0.15714285714285714</v>
      </c>
      <c r="L18" s="28">
        <f t="shared" si="4"/>
        <v>17500</v>
      </c>
      <c r="M18" s="29">
        <f>'1'!F18+'2'!F18</f>
        <v>11000</v>
      </c>
      <c r="N18" s="14">
        <f t="shared" si="3"/>
        <v>0.62857142857142856</v>
      </c>
    </row>
    <row r="19" spans="1:14" ht="15.75">
      <c r="A19" s="13" t="s">
        <v>37</v>
      </c>
      <c r="B19" s="24">
        <v>5000</v>
      </c>
      <c r="C19" s="30"/>
      <c r="D19" s="24"/>
      <c r="E19" s="24"/>
      <c r="F19" s="24">
        <f t="shared" si="0"/>
        <v>5000</v>
      </c>
      <c r="G19" s="26">
        <v>6667</v>
      </c>
      <c r="H19" s="23">
        <f t="shared" si="1"/>
        <v>0.74996250187490621</v>
      </c>
      <c r="I19" s="26">
        <v>80000</v>
      </c>
      <c r="J19" s="27">
        <f>'1'!F19+'2'!F19</f>
        <v>5000</v>
      </c>
      <c r="K19" s="15">
        <f t="shared" si="2"/>
        <v>6.25E-2</v>
      </c>
      <c r="L19" s="28">
        <f t="shared" si="4"/>
        <v>20000</v>
      </c>
      <c r="M19" s="29">
        <f>'1'!F19+'2'!F19</f>
        <v>5000</v>
      </c>
      <c r="N19" s="14">
        <f t="shared" si="3"/>
        <v>0.25</v>
      </c>
    </row>
    <row r="20" spans="1:14" ht="15.75">
      <c r="A20" s="13" t="s">
        <v>38</v>
      </c>
      <c r="B20" s="25"/>
      <c r="C20" s="30"/>
      <c r="D20" s="24"/>
      <c r="E20" s="24">
        <v>1380</v>
      </c>
      <c r="F20" s="24">
        <f t="shared" si="0"/>
        <v>1380</v>
      </c>
      <c r="G20" s="26">
        <v>3375</v>
      </c>
      <c r="H20" s="23">
        <f t="shared" si="1"/>
        <v>0.40888888888888891</v>
      </c>
      <c r="I20" s="26">
        <v>40500</v>
      </c>
      <c r="J20" s="27">
        <f>'1'!F20+'2'!F20</f>
        <v>4880</v>
      </c>
      <c r="K20" s="15">
        <f t="shared" si="2"/>
        <v>0.12049382716049382</v>
      </c>
      <c r="L20" s="28">
        <f t="shared" si="4"/>
        <v>10125</v>
      </c>
      <c r="M20" s="29">
        <f>'1'!F20+'2'!F20</f>
        <v>4880</v>
      </c>
      <c r="N20" s="14">
        <f t="shared" si="3"/>
        <v>0.4819753086419753</v>
      </c>
    </row>
    <row r="21" spans="1:14" ht="15.75">
      <c r="A21" s="17" t="s">
        <v>39</v>
      </c>
      <c r="B21" s="19">
        <v>500</v>
      </c>
      <c r="C21" s="31"/>
      <c r="D21" s="19"/>
      <c r="E21" s="19">
        <v>60</v>
      </c>
      <c r="F21" s="24">
        <f t="shared" si="0"/>
        <v>560</v>
      </c>
      <c r="G21" s="26">
        <v>208</v>
      </c>
      <c r="H21" s="22">
        <f t="shared" si="1"/>
        <v>2.6923076923076925</v>
      </c>
      <c r="I21" s="26">
        <v>2500</v>
      </c>
      <c r="J21" s="27">
        <f>'1'!F21+'2'!F21</f>
        <v>560</v>
      </c>
      <c r="K21" s="15">
        <f t="shared" si="2"/>
        <v>0.224</v>
      </c>
      <c r="L21" s="28">
        <f t="shared" si="4"/>
        <v>625</v>
      </c>
      <c r="M21" s="29">
        <f>'1'!F21+'2'!F21</f>
        <v>560</v>
      </c>
      <c r="N21" s="14">
        <f t="shared" si="3"/>
        <v>0.89600000000000002</v>
      </c>
    </row>
    <row r="22" spans="1:14" ht="15.75">
      <c r="A22" s="13" t="s">
        <v>46</v>
      </c>
      <c r="B22" s="19">
        <v>2000</v>
      </c>
      <c r="C22" s="31"/>
      <c r="D22" s="19"/>
      <c r="E22" s="19"/>
      <c r="F22" s="24">
        <f t="shared" si="0"/>
        <v>2000</v>
      </c>
      <c r="G22" s="26">
        <v>167</v>
      </c>
      <c r="H22" s="22">
        <f t="shared" si="1"/>
        <v>11.976047904191617</v>
      </c>
      <c r="I22" s="26">
        <v>2000</v>
      </c>
      <c r="J22" s="27">
        <f>'1'!F22+'2'!F22</f>
        <v>2000</v>
      </c>
      <c r="K22" s="15">
        <f t="shared" si="2"/>
        <v>1</v>
      </c>
      <c r="L22" s="28">
        <f t="shared" si="4"/>
        <v>500</v>
      </c>
      <c r="M22" s="29">
        <f>'1'!F22+'2'!F22</f>
        <v>2000</v>
      </c>
      <c r="N22" s="14">
        <f t="shared" si="3"/>
        <v>4</v>
      </c>
    </row>
    <row r="23" spans="1:14" ht="15.75">
      <c r="A23" s="18" t="s">
        <v>40</v>
      </c>
      <c r="B23" s="31"/>
      <c r="C23" s="31"/>
      <c r="D23" s="19"/>
      <c r="E23" s="19"/>
      <c r="F23" s="24">
        <f t="shared" si="0"/>
        <v>0</v>
      </c>
      <c r="G23" s="26">
        <v>250</v>
      </c>
      <c r="H23" s="23">
        <f t="shared" si="1"/>
        <v>0</v>
      </c>
      <c r="I23" s="26">
        <v>3000</v>
      </c>
      <c r="J23" s="27">
        <f>'1'!F23+'2'!F23</f>
        <v>0</v>
      </c>
      <c r="K23" s="15">
        <f t="shared" si="2"/>
        <v>0</v>
      </c>
      <c r="L23" s="28">
        <f t="shared" si="4"/>
        <v>750</v>
      </c>
      <c r="M23" s="29">
        <f>'1'!F23+'2'!F23</f>
        <v>0</v>
      </c>
      <c r="N23" s="14">
        <f t="shared" si="3"/>
        <v>0</v>
      </c>
    </row>
    <row r="24" spans="1:14" ht="15.75">
      <c r="A24" s="18" t="s">
        <v>41</v>
      </c>
      <c r="B24" s="31">
        <v>2000</v>
      </c>
      <c r="C24" s="31"/>
      <c r="D24" s="19"/>
      <c r="E24" s="19">
        <v>2128</v>
      </c>
      <c r="F24" s="24">
        <f t="shared" si="0"/>
        <v>4128</v>
      </c>
      <c r="G24" s="26">
        <v>2145</v>
      </c>
      <c r="H24" s="22">
        <f t="shared" si="1"/>
        <v>1.9244755244755245</v>
      </c>
      <c r="I24" s="26">
        <v>25736</v>
      </c>
      <c r="J24" s="27">
        <f>'1'!F24+'2'!F24</f>
        <v>4128</v>
      </c>
      <c r="K24" s="15">
        <f t="shared" si="2"/>
        <v>0.16039788622940629</v>
      </c>
      <c r="L24" s="28">
        <f t="shared" si="4"/>
        <v>6434</v>
      </c>
      <c r="M24" s="29">
        <f>'1'!F24+'2'!F24</f>
        <v>4128</v>
      </c>
      <c r="N24" s="14">
        <f t="shared" si="3"/>
        <v>0.64159154491762516</v>
      </c>
    </row>
    <row r="25" spans="1:14" ht="14.25">
      <c r="A25" s="19" t="s">
        <v>42</v>
      </c>
      <c r="B25" s="19">
        <f>SUM(B4:B24)</f>
        <v>68000</v>
      </c>
      <c r="C25" s="19">
        <f>SUM(C4:C24)</f>
        <v>0</v>
      </c>
      <c r="D25" s="19">
        <f>SUM(D4:D24)</f>
        <v>17000</v>
      </c>
      <c r="E25" s="19">
        <f>SUM(E4:E24)</f>
        <v>48860</v>
      </c>
      <c r="F25" s="19">
        <f>SUM(F4:F24)</f>
        <v>133860</v>
      </c>
      <c r="G25" s="32">
        <f>I25/12</f>
        <v>262732.83333333331</v>
      </c>
      <c r="H25" s="14">
        <f t="shared" si="1"/>
        <v>0.50949094676023876</v>
      </c>
      <c r="I25" s="19">
        <f>SUM(I4:I24)</f>
        <v>3152794</v>
      </c>
      <c r="J25" s="19">
        <f>SUM(J4:J24)</f>
        <v>354515</v>
      </c>
      <c r="K25" s="15">
        <f t="shared" si="2"/>
        <v>0.11244470777348599</v>
      </c>
      <c r="L25" s="28">
        <f>SUM(L4:L24)</f>
        <v>788198.5</v>
      </c>
      <c r="M25" s="33">
        <f>SUM(M4:M24)</f>
        <v>354515</v>
      </c>
      <c r="N25" s="14">
        <f>M25/L25</f>
        <v>0.44977883109394395</v>
      </c>
    </row>
    <row r="26" spans="1:14" ht="49.5" customHeight="1">
      <c r="A26" s="20" t="s">
        <v>43</v>
      </c>
      <c r="B26" s="43" t="s">
        <v>63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ht="14.25">
      <c r="A27" s="46" t="s">
        <v>50</v>
      </c>
      <c r="B27" s="47"/>
      <c r="C27" s="4"/>
      <c r="D27" s="4"/>
      <c r="E27" s="47" t="s">
        <v>44</v>
      </c>
      <c r="F27" s="47"/>
      <c r="G27" s="4"/>
      <c r="H27" s="36"/>
      <c r="I27" s="36"/>
      <c r="J27" s="36" t="s">
        <v>62</v>
      </c>
      <c r="K27" s="6"/>
      <c r="L27" s="7"/>
      <c r="M27" s="4"/>
      <c r="N27" s="4"/>
    </row>
  </sheetData>
  <mergeCells count="5">
    <mergeCell ref="A1:N1"/>
    <mergeCell ref="M2:N2"/>
    <mergeCell ref="B26:N26"/>
    <mergeCell ref="A27:B27"/>
    <mergeCell ref="E27:F27"/>
  </mergeCells>
  <phoneticPr fontId="1" type="noConversion"/>
  <conditionalFormatting sqref="H4:H25">
    <cfRule type="cellIs" dxfId="7" priority="2" stopIfTrue="1" operator="greaterThan">
      <formula>100</formula>
    </cfRule>
  </conditionalFormatting>
  <conditionalFormatting sqref="K4:K25">
    <cfRule type="cellIs" dxfId="6" priority="1" stopIfTrue="1" operator="greaterThan">
      <formula>8.4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pane ySplit="3" topLeftCell="A4" activePane="bottomLeft" state="frozen"/>
      <selection pane="bottomLeft" activeCell="A6" sqref="A6:XFD6"/>
    </sheetView>
  </sheetViews>
  <sheetFormatPr defaultRowHeight="13.5"/>
  <cols>
    <col min="1" max="1" width="19.5" customWidth="1"/>
    <col min="2" max="2" width="11.5" customWidth="1"/>
    <col min="3" max="4" width="10.375" customWidth="1"/>
    <col min="5" max="5" width="10.75" customWidth="1"/>
    <col min="6" max="7" width="10.5" customWidth="1"/>
    <col min="8" max="8" width="10.875" customWidth="1"/>
    <col min="9" max="9" width="10.5" customWidth="1"/>
    <col min="10" max="10" width="13.125" customWidth="1"/>
    <col min="11" max="11" width="10.625" customWidth="1"/>
    <col min="12" max="14" width="10.125" customWidth="1"/>
  </cols>
  <sheetData>
    <row r="1" spans="1:14" ht="18.75">
      <c r="A1" s="41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>
      <c r="A2" s="3"/>
      <c r="B2" s="4"/>
      <c r="C2" s="5"/>
      <c r="D2" s="4"/>
      <c r="E2" s="4"/>
      <c r="F2" s="4"/>
      <c r="G2" s="4"/>
      <c r="H2" s="6"/>
      <c r="I2" s="4"/>
      <c r="J2" s="4"/>
      <c r="K2" s="6"/>
      <c r="L2" s="7"/>
      <c r="M2" s="42" t="s">
        <v>15</v>
      </c>
      <c r="N2" s="42"/>
    </row>
    <row r="3" spans="1:14" ht="15">
      <c r="A3" s="8" t="s">
        <v>16</v>
      </c>
      <c r="B3" s="8" t="s">
        <v>17</v>
      </c>
      <c r="C3" s="9" t="s">
        <v>18</v>
      </c>
      <c r="D3" s="8" t="s">
        <v>19</v>
      </c>
      <c r="E3" s="8" t="s">
        <v>20</v>
      </c>
      <c r="F3" s="8" t="s">
        <v>66</v>
      </c>
      <c r="G3" s="8" t="s">
        <v>48</v>
      </c>
      <c r="H3" s="10" t="s">
        <v>21</v>
      </c>
      <c r="I3" s="8" t="s">
        <v>22</v>
      </c>
      <c r="J3" s="11" t="s">
        <v>45</v>
      </c>
      <c r="K3" s="10" t="s">
        <v>23</v>
      </c>
      <c r="L3" s="12" t="s">
        <v>24</v>
      </c>
      <c r="M3" s="8" t="s">
        <v>25</v>
      </c>
      <c r="N3" s="11" t="s">
        <v>26</v>
      </c>
    </row>
    <row r="4" spans="1:14" ht="15.75">
      <c r="A4" s="13" t="s">
        <v>27</v>
      </c>
      <c r="B4" s="24">
        <v>1000</v>
      </c>
      <c r="C4" s="25"/>
      <c r="D4" s="24"/>
      <c r="E4" s="24">
        <v>5916</v>
      </c>
      <c r="F4" s="24">
        <f t="shared" ref="F4:F24" si="0">B4+C4+D4+E4</f>
        <v>6916</v>
      </c>
      <c r="G4" s="26">
        <v>34480</v>
      </c>
      <c r="H4" s="23">
        <f t="shared" ref="H4:H25" si="1">F4/G4</f>
        <v>0.2005800464037123</v>
      </c>
      <c r="I4" s="26">
        <v>413761</v>
      </c>
      <c r="J4" s="27">
        <f>'1'!F4+'2'!F4+'3'!F4</f>
        <v>37652</v>
      </c>
      <c r="K4" s="15">
        <f t="shared" ref="K4:K25" si="2">J4/I4</f>
        <v>9.0999393369602263E-2</v>
      </c>
      <c r="L4" s="28">
        <f>I4/4</f>
        <v>103440.25</v>
      </c>
      <c r="M4" s="29">
        <f>'1'!F4+'2'!F4+'3'!F4</f>
        <v>37652</v>
      </c>
      <c r="N4" s="14">
        <f t="shared" ref="N4:N24" si="3">M4/L4</f>
        <v>0.36399757347840905</v>
      </c>
    </row>
    <row r="5" spans="1:14" ht="15.75">
      <c r="A5" s="13" t="s">
        <v>28</v>
      </c>
      <c r="B5" s="24">
        <v>10500</v>
      </c>
      <c r="C5" s="25"/>
      <c r="D5" s="24"/>
      <c r="E5" s="24">
        <v>30291</v>
      </c>
      <c r="F5" s="24">
        <f t="shared" si="0"/>
        <v>40791</v>
      </c>
      <c r="G5" s="26">
        <v>42500</v>
      </c>
      <c r="H5" s="23">
        <f t="shared" si="1"/>
        <v>0.95978823529411761</v>
      </c>
      <c r="I5" s="26">
        <v>510000</v>
      </c>
      <c r="J5" s="27">
        <f>'1'!F5+'2'!F5+'3'!F5</f>
        <v>109214</v>
      </c>
      <c r="K5" s="15">
        <f t="shared" si="2"/>
        <v>0.21414509803921569</v>
      </c>
      <c r="L5" s="28">
        <f t="shared" ref="L5:L24" si="4">I5/4</f>
        <v>127500</v>
      </c>
      <c r="M5" s="29">
        <f>'1'!F5+'2'!F5+'3'!F5</f>
        <v>109214</v>
      </c>
      <c r="N5" s="14">
        <f t="shared" si="3"/>
        <v>0.85658039215686277</v>
      </c>
    </row>
    <row r="6" spans="1:14" ht="15.75">
      <c r="A6" s="13" t="s">
        <v>53</v>
      </c>
      <c r="B6" s="25"/>
      <c r="C6" s="25"/>
      <c r="D6" s="25"/>
      <c r="E6" s="25"/>
      <c r="F6" s="24">
        <f t="shared" si="0"/>
        <v>0</v>
      </c>
      <c r="G6" s="26">
        <v>292</v>
      </c>
      <c r="H6" s="23">
        <f t="shared" si="1"/>
        <v>0</v>
      </c>
      <c r="I6" s="26">
        <v>3500</v>
      </c>
      <c r="J6" s="27">
        <f>'1'!F6+'2'!F6+'3'!F6</f>
        <v>0</v>
      </c>
      <c r="K6" s="15">
        <f t="shared" si="2"/>
        <v>0</v>
      </c>
      <c r="L6" s="28">
        <f t="shared" si="4"/>
        <v>875</v>
      </c>
      <c r="M6" s="29">
        <f>'1'!F6+'2'!F6+'3'!F6</f>
        <v>0</v>
      </c>
      <c r="N6" s="14">
        <f t="shared" si="3"/>
        <v>0</v>
      </c>
    </row>
    <row r="7" spans="1:14" ht="15.75">
      <c r="A7" s="13" t="s">
        <v>29</v>
      </c>
      <c r="B7" s="24">
        <v>6000</v>
      </c>
      <c r="C7" s="25"/>
      <c r="D7" s="24">
        <v>15000</v>
      </c>
      <c r="E7" s="24">
        <v>2160</v>
      </c>
      <c r="F7" s="24">
        <f t="shared" si="0"/>
        <v>23160</v>
      </c>
      <c r="G7" s="26">
        <v>58333</v>
      </c>
      <c r="H7" s="23">
        <f t="shared" si="1"/>
        <v>0.39703084017622958</v>
      </c>
      <c r="I7" s="26">
        <v>700000</v>
      </c>
      <c r="J7" s="27">
        <f>'1'!F7+'2'!F7+'3'!F7</f>
        <v>84160</v>
      </c>
      <c r="K7" s="15">
        <f t="shared" si="2"/>
        <v>0.12022857142857143</v>
      </c>
      <c r="L7" s="28">
        <f t="shared" si="4"/>
        <v>175000</v>
      </c>
      <c r="M7" s="29">
        <f>'1'!F7+'2'!F7+'3'!F7</f>
        <v>84160</v>
      </c>
      <c r="N7" s="14">
        <f t="shared" si="3"/>
        <v>0.48091428571428574</v>
      </c>
    </row>
    <row r="8" spans="1:14" ht="14.25">
      <c r="A8" s="13" t="s">
        <v>30</v>
      </c>
      <c r="B8" s="24"/>
      <c r="C8" s="24"/>
      <c r="D8" s="24"/>
      <c r="E8" s="24">
        <v>32102</v>
      </c>
      <c r="F8" s="24">
        <f t="shared" si="0"/>
        <v>32102</v>
      </c>
      <c r="G8" s="26">
        <v>29167</v>
      </c>
      <c r="H8" s="22">
        <f t="shared" si="1"/>
        <v>1.1006274214008982</v>
      </c>
      <c r="I8" s="26">
        <v>350000</v>
      </c>
      <c r="J8" s="27">
        <f>'1'!F8+'2'!F8+'3'!F8</f>
        <v>87130</v>
      </c>
      <c r="K8" s="15">
        <f t="shared" si="2"/>
        <v>0.24894285714285713</v>
      </c>
      <c r="L8" s="28">
        <f t="shared" si="4"/>
        <v>87500</v>
      </c>
      <c r="M8" s="29">
        <f>'1'!F8+'2'!F8+'3'!F8</f>
        <v>87130</v>
      </c>
      <c r="N8" s="14">
        <f t="shared" si="3"/>
        <v>0.99577142857142853</v>
      </c>
    </row>
    <row r="9" spans="1:14" ht="15.75">
      <c r="A9" s="13" t="s">
        <v>31</v>
      </c>
      <c r="B9" s="24">
        <v>5000</v>
      </c>
      <c r="C9" s="25"/>
      <c r="D9" s="24">
        <v>4000</v>
      </c>
      <c r="E9" s="24">
        <v>4591</v>
      </c>
      <c r="F9" s="24">
        <f t="shared" si="0"/>
        <v>13591</v>
      </c>
      <c r="G9" s="26">
        <v>14746</v>
      </c>
      <c r="H9" s="23">
        <f t="shared" si="1"/>
        <v>0.92167367421673674</v>
      </c>
      <c r="I9" s="26">
        <v>176955</v>
      </c>
      <c r="J9" s="27">
        <f>'1'!F9+'2'!F9+'3'!F9</f>
        <v>21142</v>
      </c>
      <c r="K9" s="15">
        <f t="shared" si="2"/>
        <v>0.11947670311661157</v>
      </c>
      <c r="L9" s="28">
        <f t="shared" si="4"/>
        <v>44238.75</v>
      </c>
      <c r="M9" s="29">
        <f>'1'!F9+'2'!F9+'3'!F9</f>
        <v>21142</v>
      </c>
      <c r="N9" s="14">
        <f t="shared" si="3"/>
        <v>0.47790681246644628</v>
      </c>
    </row>
    <row r="10" spans="1:14" ht="15.75">
      <c r="A10" s="13" t="s">
        <v>54</v>
      </c>
      <c r="B10" s="24"/>
      <c r="C10" s="25"/>
      <c r="D10" s="24"/>
      <c r="E10" s="24"/>
      <c r="F10" s="24">
        <f t="shared" si="0"/>
        <v>0</v>
      </c>
      <c r="G10" s="26">
        <v>3424</v>
      </c>
      <c r="H10" s="23">
        <f t="shared" si="1"/>
        <v>0</v>
      </c>
      <c r="I10" s="26">
        <v>41086</v>
      </c>
      <c r="J10" s="27">
        <f>'1'!F10+'2'!F10+'3'!F10</f>
        <v>0</v>
      </c>
      <c r="K10" s="15">
        <f t="shared" si="2"/>
        <v>0</v>
      </c>
      <c r="L10" s="28">
        <f t="shared" si="4"/>
        <v>10271.5</v>
      </c>
      <c r="M10" s="29">
        <f>'1'!F10+'2'!F10+'3'!F10</f>
        <v>0</v>
      </c>
      <c r="N10" s="14">
        <f t="shared" si="3"/>
        <v>0</v>
      </c>
    </row>
    <row r="11" spans="1:14" ht="15.75">
      <c r="A11" s="13" t="s">
        <v>55</v>
      </c>
      <c r="B11" s="24"/>
      <c r="C11" s="25"/>
      <c r="D11" s="24"/>
      <c r="E11" s="24"/>
      <c r="F11" s="24">
        <f t="shared" si="0"/>
        <v>0</v>
      </c>
      <c r="G11" s="26">
        <v>1500</v>
      </c>
      <c r="H11" s="23">
        <f t="shared" si="1"/>
        <v>0</v>
      </c>
      <c r="I11" s="26">
        <v>18000</v>
      </c>
      <c r="J11" s="27">
        <f>'1'!F11+'2'!F11+'3'!F11</f>
        <v>7500</v>
      </c>
      <c r="K11" s="15">
        <f t="shared" si="2"/>
        <v>0.41666666666666669</v>
      </c>
      <c r="L11" s="28">
        <f t="shared" si="4"/>
        <v>4500</v>
      </c>
      <c r="M11" s="29">
        <f>'1'!F11+'2'!F11+'3'!F11</f>
        <v>7500</v>
      </c>
      <c r="N11" s="14">
        <f t="shared" si="3"/>
        <v>1.6666666666666667</v>
      </c>
    </row>
    <row r="12" spans="1:14" ht="15.75">
      <c r="A12" s="13" t="s">
        <v>32</v>
      </c>
      <c r="B12" s="25"/>
      <c r="C12" s="25"/>
      <c r="D12" s="24"/>
      <c r="E12" s="24">
        <v>6262</v>
      </c>
      <c r="F12" s="24">
        <f t="shared" si="0"/>
        <v>6262</v>
      </c>
      <c r="G12" s="26">
        <v>12500</v>
      </c>
      <c r="H12" s="23">
        <f t="shared" si="1"/>
        <v>0.50095999999999996</v>
      </c>
      <c r="I12" s="26">
        <v>150000</v>
      </c>
      <c r="J12" s="27">
        <f>'1'!F12+'2'!F12+'3'!F12</f>
        <v>19051</v>
      </c>
      <c r="K12" s="15">
        <f t="shared" si="2"/>
        <v>0.12700666666666666</v>
      </c>
      <c r="L12" s="28">
        <f t="shared" si="4"/>
        <v>37500</v>
      </c>
      <c r="M12" s="29">
        <f>'1'!F12+'2'!F12+'3'!F12</f>
        <v>19051</v>
      </c>
      <c r="N12" s="14">
        <f t="shared" si="3"/>
        <v>0.50802666666666663</v>
      </c>
    </row>
    <row r="13" spans="1:14" ht="15.75">
      <c r="A13" s="13" t="s">
        <v>33</v>
      </c>
      <c r="B13" s="25"/>
      <c r="C13" s="25"/>
      <c r="D13" s="24"/>
      <c r="E13" s="24">
        <v>15195</v>
      </c>
      <c r="F13" s="24">
        <f t="shared" si="0"/>
        <v>15195</v>
      </c>
      <c r="G13" s="26">
        <v>15416</v>
      </c>
      <c r="H13" s="23">
        <f t="shared" si="1"/>
        <v>0.98566424494032179</v>
      </c>
      <c r="I13" s="26">
        <v>184996</v>
      </c>
      <c r="J13" s="27">
        <f>'1'!F13+'2'!F13+'3'!F13</f>
        <v>45585</v>
      </c>
      <c r="K13" s="15">
        <f t="shared" si="2"/>
        <v>0.24641073320504228</v>
      </c>
      <c r="L13" s="28">
        <f t="shared" si="4"/>
        <v>46249</v>
      </c>
      <c r="M13" s="29">
        <f>'1'!F13+'2'!F13+'3'!F13</f>
        <v>45585</v>
      </c>
      <c r="N13" s="14">
        <f t="shared" si="3"/>
        <v>0.98564293282016913</v>
      </c>
    </row>
    <row r="14" spans="1:14" ht="15.75">
      <c r="A14" s="13" t="s">
        <v>51</v>
      </c>
      <c r="B14" s="25">
        <v>10000</v>
      </c>
      <c r="C14" s="25"/>
      <c r="D14" s="25">
        <v>1000</v>
      </c>
      <c r="E14" s="25"/>
      <c r="F14" s="24">
        <f t="shared" si="0"/>
        <v>11000</v>
      </c>
      <c r="G14" s="26">
        <v>11188</v>
      </c>
      <c r="H14" s="23">
        <f t="shared" si="1"/>
        <v>0.9831962817304255</v>
      </c>
      <c r="I14" s="26">
        <v>134260</v>
      </c>
      <c r="J14" s="27">
        <f>'1'!F14+'2'!F14+'3'!F14</f>
        <v>32170</v>
      </c>
      <c r="K14" s="15">
        <f t="shared" si="2"/>
        <v>0.23960971249813795</v>
      </c>
      <c r="L14" s="28">
        <f t="shared" si="4"/>
        <v>33565</v>
      </c>
      <c r="M14" s="29">
        <f>'1'!F14+'2'!F14+'3'!F14</f>
        <v>32170</v>
      </c>
      <c r="N14" s="14">
        <f t="shared" si="3"/>
        <v>0.9584388499925518</v>
      </c>
    </row>
    <row r="15" spans="1:14" ht="15.75">
      <c r="A15" s="13" t="s">
        <v>56</v>
      </c>
      <c r="B15" s="24">
        <v>7500</v>
      </c>
      <c r="C15" s="25"/>
      <c r="D15" s="24"/>
      <c r="E15" s="24">
        <v>6750</v>
      </c>
      <c r="F15" s="24">
        <f t="shared" si="0"/>
        <v>14250</v>
      </c>
      <c r="G15" s="26">
        <v>8542</v>
      </c>
      <c r="H15" s="22">
        <f t="shared" si="1"/>
        <v>1.6682275813626786</v>
      </c>
      <c r="I15" s="26">
        <v>102500</v>
      </c>
      <c r="J15" s="27">
        <f>'1'!F15+'2'!F15+'3'!F15</f>
        <v>25650</v>
      </c>
      <c r="K15" s="15">
        <f t="shared" si="2"/>
        <v>0.25024390243902439</v>
      </c>
      <c r="L15" s="28">
        <f t="shared" si="4"/>
        <v>25625</v>
      </c>
      <c r="M15" s="29">
        <f>'1'!F15+'2'!F15+'3'!F15</f>
        <v>25650</v>
      </c>
      <c r="N15" s="14">
        <f t="shared" si="3"/>
        <v>1.0009756097560976</v>
      </c>
    </row>
    <row r="16" spans="1:14" ht="15.75">
      <c r="A16" s="13" t="s">
        <v>34</v>
      </c>
      <c r="B16" s="24">
        <v>4500</v>
      </c>
      <c r="C16" s="30"/>
      <c r="D16" s="24"/>
      <c r="E16" s="24"/>
      <c r="F16" s="24">
        <f t="shared" si="0"/>
        <v>4500</v>
      </c>
      <c r="G16" s="26">
        <v>4500</v>
      </c>
      <c r="H16" s="23">
        <f t="shared" si="1"/>
        <v>1</v>
      </c>
      <c r="I16" s="26">
        <v>54000</v>
      </c>
      <c r="J16" s="27">
        <f>'1'!F16+'2'!F16+'3'!F16</f>
        <v>11000</v>
      </c>
      <c r="K16" s="15">
        <f t="shared" si="2"/>
        <v>0.20370370370370369</v>
      </c>
      <c r="L16" s="28">
        <f t="shared" si="4"/>
        <v>13500</v>
      </c>
      <c r="M16" s="29">
        <f>'1'!F16+'2'!F16+'3'!F16</f>
        <v>11000</v>
      </c>
      <c r="N16" s="14">
        <f t="shared" si="3"/>
        <v>0.81481481481481477</v>
      </c>
    </row>
    <row r="17" spans="1:14" ht="15.75">
      <c r="A17" s="13" t="s">
        <v>35</v>
      </c>
      <c r="B17" s="24">
        <v>5000</v>
      </c>
      <c r="C17" s="30"/>
      <c r="D17" s="24"/>
      <c r="E17" s="24">
        <v>240</v>
      </c>
      <c r="F17" s="24">
        <f t="shared" si="0"/>
        <v>5240</v>
      </c>
      <c r="G17" s="26">
        <v>7500</v>
      </c>
      <c r="H17" s="23">
        <f t="shared" si="1"/>
        <v>0.69866666666666666</v>
      </c>
      <c r="I17" s="26">
        <v>90000</v>
      </c>
      <c r="J17" s="27">
        <f>'1'!F17+'2'!F17+'3'!F17</f>
        <v>19700</v>
      </c>
      <c r="K17" s="15">
        <f t="shared" si="2"/>
        <v>0.21888888888888888</v>
      </c>
      <c r="L17" s="28">
        <f t="shared" si="4"/>
        <v>22500</v>
      </c>
      <c r="M17" s="29">
        <f>'1'!F17+'2'!F17+'3'!F17</f>
        <v>19700</v>
      </c>
      <c r="N17" s="14">
        <f t="shared" si="3"/>
        <v>0.87555555555555553</v>
      </c>
    </row>
    <row r="18" spans="1:14" ht="15.75">
      <c r="A18" s="13" t="s">
        <v>36</v>
      </c>
      <c r="B18" s="24">
        <v>4500</v>
      </c>
      <c r="C18" s="30"/>
      <c r="D18" s="24"/>
      <c r="E18" s="24">
        <v>2000</v>
      </c>
      <c r="F18" s="24">
        <f t="shared" si="0"/>
        <v>6500</v>
      </c>
      <c r="G18" s="26">
        <v>5833</v>
      </c>
      <c r="H18" s="22">
        <f t="shared" si="1"/>
        <v>1.1143493913937939</v>
      </c>
      <c r="I18" s="26">
        <v>70000</v>
      </c>
      <c r="J18" s="27">
        <f>'1'!F18+'2'!F18+'3'!F18</f>
        <v>17500</v>
      </c>
      <c r="K18" s="15">
        <f t="shared" si="2"/>
        <v>0.25</v>
      </c>
      <c r="L18" s="28">
        <f t="shared" si="4"/>
        <v>17500</v>
      </c>
      <c r="M18" s="29">
        <f>'1'!F18+'2'!F18+'3'!F18</f>
        <v>17500</v>
      </c>
      <c r="N18" s="14">
        <f t="shared" si="3"/>
        <v>1</v>
      </c>
    </row>
    <row r="19" spans="1:14" ht="15.75">
      <c r="A19" s="13" t="s">
        <v>37</v>
      </c>
      <c r="B19" s="24">
        <v>5000</v>
      </c>
      <c r="C19" s="30"/>
      <c r="D19" s="24"/>
      <c r="E19" s="24"/>
      <c r="F19" s="24">
        <f t="shared" si="0"/>
        <v>5000</v>
      </c>
      <c r="G19" s="26">
        <v>6667</v>
      </c>
      <c r="H19" s="23">
        <f t="shared" si="1"/>
        <v>0.74996250187490621</v>
      </c>
      <c r="I19" s="26">
        <v>80000</v>
      </c>
      <c r="J19" s="27">
        <f>'1'!F19+'2'!F19+'3'!F19</f>
        <v>10000</v>
      </c>
      <c r="K19" s="15">
        <f t="shared" si="2"/>
        <v>0.125</v>
      </c>
      <c r="L19" s="28">
        <f t="shared" si="4"/>
        <v>20000</v>
      </c>
      <c r="M19" s="29">
        <f>'1'!F19+'2'!F19+'3'!F19</f>
        <v>10000</v>
      </c>
      <c r="N19" s="14">
        <f t="shared" si="3"/>
        <v>0.5</v>
      </c>
    </row>
    <row r="20" spans="1:14" ht="15.75">
      <c r="A20" s="13" t="s">
        <v>38</v>
      </c>
      <c r="B20" s="25"/>
      <c r="C20" s="30"/>
      <c r="D20" s="24"/>
      <c r="E20" s="24"/>
      <c r="F20" s="24">
        <f t="shared" si="0"/>
        <v>0</v>
      </c>
      <c r="G20" s="26">
        <v>3375</v>
      </c>
      <c r="H20" s="23">
        <f t="shared" si="1"/>
        <v>0</v>
      </c>
      <c r="I20" s="26">
        <v>40500</v>
      </c>
      <c r="J20" s="27">
        <f>'1'!F20+'2'!F20+'3'!F20</f>
        <v>4880</v>
      </c>
      <c r="K20" s="15">
        <f t="shared" si="2"/>
        <v>0.12049382716049382</v>
      </c>
      <c r="L20" s="28">
        <f t="shared" si="4"/>
        <v>10125</v>
      </c>
      <c r="M20" s="29">
        <f>'1'!F20+'2'!F20+'3'!F20</f>
        <v>4880</v>
      </c>
      <c r="N20" s="14">
        <f t="shared" si="3"/>
        <v>0.4819753086419753</v>
      </c>
    </row>
    <row r="21" spans="1:14" ht="15.75">
      <c r="A21" s="17" t="s">
        <v>39</v>
      </c>
      <c r="B21" s="19"/>
      <c r="C21" s="31"/>
      <c r="D21" s="19"/>
      <c r="E21" s="19"/>
      <c r="F21" s="24">
        <f t="shared" si="0"/>
        <v>0</v>
      </c>
      <c r="G21" s="26">
        <v>208</v>
      </c>
      <c r="H21" s="23">
        <f t="shared" si="1"/>
        <v>0</v>
      </c>
      <c r="I21" s="26">
        <v>2500</v>
      </c>
      <c r="J21" s="27">
        <f>'1'!F21+'2'!F21+'3'!F21</f>
        <v>560</v>
      </c>
      <c r="K21" s="15">
        <f t="shared" si="2"/>
        <v>0.224</v>
      </c>
      <c r="L21" s="28">
        <f t="shared" si="4"/>
        <v>625</v>
      </c>
      <c r="M21" s="29">
        <f>'1'!F21+'2'!F21+'3'!F21</f>
        <v>560</v>
      </c>
      <c r="N21" s="14">
        <f t="shared" si="3"/>
        <v>0.89600000000000002</v>
      </c>
    </row>
    <row r="22" spans="1:14" ht="15.75">
      <c r="A22" s="13" t="s">
        <v>46</v>
      </c>
      <c r="B22" s="19"/>
      <c r="C22" s="31"/>
      <c r="D22" s="19"/>
      <c r="E22" s="19"/>
      <c r="F22" s="24">
        <f t="shared" si="0"/>
        <v>0</v>
      </c>
      <c r="G22" s="26">
        <v>167</v>
      </c>
      <c r="H22" s="23">
        <f t="shared" si="1"/>
        <v>0</v>
      </c>
      <c r="I22" s="26">
        <v>2000</v>
      </c>
      <c r="J22" s="27">
        <f>'1'!F22+'2'!F22+'3'!F22</f>
        <v>2000</v>
      </c>
      <c r="K22" s="15">
        <f t="shared" si="2"/>
        <v>1</v>
      </c>
      <c r="L22" s="28">
        <f t="shared" si="4"/>
        <v>500</v>
      </c>
      <c r="M22" s="29">
        <f>'1'!F22+'2'!F22+'3'!F22</f>
        <v>2000</v>
      </c>
      <c r="N22" s="14">
        <f t="shared" si="3"/>
        <v>4</v>
      </c>
    </row>
    <row r="23" spans="1:14" ht="15.75">
      <c r="A23" s="18" t="s">
        <v>40</v>
      </c>
      <c r="B23" s="31">
        <v>500</v>
      </c>
      <c r="C23" s="31"/>
      <c r="D23" s="19"/>
      <c r="E23" s="19"/>
      <c r="F23" s="24">
        <f t="shared" si="0"/>
        <v>500</v>
      </c>
      <c r="G23" s="26">
        <v>250</v>
      </c>
      <c r="H23" s="23">
        <f t="shared" si="1"/>
        <v>2</v>
      </c>
      <c r="I23" s="26">
        <v>3000</v>
      </c>
      <c r="J23" s="27">
        <f>'1'!F23+'2'!F23+'3'!F23</f>
        <v>500</v>
      </c>
      <c r="K23" s="15">
        <f t="shared" si="2"/>
        <v>0.16666666666666666</v>
      </c>
      <c r="L23" s="28">
        <f t="shared" si="4"/>
        <v>750</v>
      </c>
      <c r="M23" s="29">
        <f>'1'!F23+'2'!F23+'3'!F23</f>
        <v>500</v>
      </c>
      <c r="N23" s="14">
        <f t="shared" si="3"/>
        <v>0.66666666666666663</v>
      </c>
    </row>
    <row r="24" spans="1:14" ht="15.75">
      <c r="A24" s="18" t="s">
        <v>41</v>
      </c>
      <c r="B24" s="31">
        <v>2000</v>
      </c>
      <c r="C24" s="31"/>
      <c r="D24" s="19"/>
      <c r="E24" s="19"/>
      <c r="F24" s="24">
        <f t="shared" si="0"/>
        <v>2000</v>
      </c>
      <c r="G24" s="26">
        <v>2145</v>
      </c>
      <c r="H24" s="23">
        <f t="shared" si="1"/>
        <v>0.93240093240093236</v>
      </c>
      <c r="I24" s="26">
        <v>25736</v>
      </c>
      <c r="J24" s="27">
        <f>'1'!F24+'2'!F24+'3'!F24</f>
        <v>6128</v>
      </c>
      <c r="K24" s="15">
        <f t="shared" si="2"/>
        <v>0.23811004041032016</v>
      </c>
      <c r="L24" s="28">
        <f t="shared" si="4"/>
        <v>6434</v>
      </c>
      <c r="M24" s="29">
        <f>'1'!F24+'2'!F24+'3'!F24</f>
        <v>6128</v>
      </c>
      <c r="N24" s="14">
        <f t="shared" si="3"/>
        <v>0.95244016164128065</v>
      </c>
    </row>
    <row r="25" spans="1:14" ht="14.25">
      <c r="A25" s="19" t="s">
        <v>42</v>
      </c>
      <c r="B25" s="19">
        <f>SUM(B4:B24)</f>
        <v>61500</v>
      </c>
      <c r="C25" s="19">
        <f>SUM(C4:C24)</f>
        <v>0</v>
      </c>
      <c r="D25" s="19">
        <f>SUM(D4:D24)</f>
        <v>20000</v>
      </c>
      <c r="E25" s="19">
        <f>SUM(E4:E24)</f>
        <v>105507</v>
      </c>
      <c r="F25" s="19">
        <f>SUM(F4:F24)</f>
        <v>187007</v>
      </c>
      <c r="G25" s="32">
        <f>I25/12</f>
        <v>262732.83333333331</v>
      </c>
      <c r="H25" s="14">
        <f t="shared" si="1"/>
        <v>0.71177628478105459</v>
      </c>
      <c r="I25" s="19">
        <f>SUM(I4:I24)</f>
        <v>3152794</v>
      </c>
      <c r="J25" s="19">
        <f>SUM(J4:J24)</f>
        <v>541522</v>
      </c>
      <c r="K25" s="15">
        <f t="shared" si="2"/>
        <v>0.17175939817190719</v>
      </c>
      <c r="L25" s="28">
        <f>SUM(L4:L24)</f>
        <v>788198.5</v>
      </c>
      <c r="M25" s="33">
        <f>SUM(M4:M24)</f>
        <v>541522</v>
      </c>
      <c r="N25" s="14">
        <f>M25/L25</f>
        <v>0.68703759268762876</v>
      </c>
    </row>
    <row r="26" spans="1:14" ht="49.5" customHeight="1">
      <c r="A26" s="20" t="s">
        <v>43</v>
      </c>
      <c r="B26" s="43" t="s">
        <v>68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ht="14.25">
      <c r="A27" s="46" t="s">
        <v>50</v>
      </c>
      <c r="B27" s="47"/>
      <c r="C27" s="4"/>
      <c r="D27" s="4"/>
      <c r="E27" s="47" t="s">
        <v>44</v>
      </c>
      <c r="F27" s="47"/>
      <c r="G27" s="4"/>
      <c r="H27" s="37"/>
      <c r="I27" s="37"/>
      <c r="J27" s="37" t="s">
        <v>65</v>
      </c>
      <c r="K27" s="6"/>
      <c r="L27" s="7"/>
      <c r="M27" s="4"/>
      <c r="N27" s="4"/>
    </row>
  </sheetData>
  <mergeCells count="5">
    <mergeCell ref="A1:N1"/>
    <mergeCell ref="M2:N2"/>
    <mergeCell ref="B26:N26"/>
    <mergeCell ref="A27:B27"/>
    <mergeCell ref="E27:F27"/>
  </mergeCells>
  <phoneticPr fontId="1" type="noConversion"/>
  <conditionalFormatting sqref="H4:H25">
    <cfRule type="cellIs" dxfId="5" priority="2" stopIfTrue="1" operator="greaterThan">
      <formula>100</formula>
    </cfRule>
  </conditionalFormatting>
  <conditionalFormatting sqref="K4:K25">
    <cfRule type="cellIs" dxfId="4" priority="1" stopIfTrue="1" operator="greaterThan">
      <formula>8.4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pane ySplit="3" topLeftCell="A4" activePane="bottomLeft" state="frozen"/>
      <selection pane="bottomLeft" activeCell="L9" sqref="L9"/>
    </sheetView>
  </sheetViews>
  <sheetFormatPr defaultRowHeight="13.5"/>
  <cols>
    <col min="1" max="1" width="19.5" customWidth="1"/>
    <col min="2" max="2" width="11.5" customWidth="1"/>
    <col min="3" max="4" width="10.375" customWidth="1"/>
    <col min="5" max="5" width="10.75" customWidth="1"/>
    <col min="6" max="7" width="10.5" customWidth="1"/>
    <col min="8" max="8" width="10.875" customWidth="1"/>
    <col min="9" max="9" width="10.5" customWidth="1"/>
    <col min="10" max="10" width="13.125" customWidth="1"/>
    <col min="11" max="11" width="10.625" customWidth="1"/>
    <col min="12" max="14" width="10.125" customWidth="1"/>
  </cols>
  <sheetData>
    <row r="1" spans="1:14" ht="18.75">
      <c r="A1" s="41" t="s">
        <v>69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>
      <c r="A2" s="3"/>
      <c r="B2" s="4"/>
      <c r="C2" s="5"/>
      <c r="D2" s="4"/>
      <c r="E2" s="4"/>
      <c r="F2" s="4"/>
      <c r="G2" s="4"/>
      <c r="H2" s="6"/>
      <c r="I2" s="4"/>
      <c r="J2" s="4"/>
      <c r="K2" s="6"/>
      <c r="L2" s="7"/>
      <c r="M2" s="42" t="s">
        <v>15</v>
      </c>
      <c r="N2" s="42"/>
    </row>
    <row r="3" spans="1:14" ht="15">
      <c r="A3" s="8" t="s">
        <v>16</v>
      </c>
      <c r="B3" s="8" t="s">
        <v>17</v>
      </c>
      <c r="C3" s="9" t="s">
        <v>18</v>
      </c>
      <c r="D3" s="8" t="s">
        <v>19</v>
      </c>
      <c r="E3" s="8" t="s">
        <v>20</v>
      </c>
      <c r="F3" s="8" t="s">
        <v>70</v>
      </c>
      <c r="G3" s="8" t="s">
        <v>48</v>
      </c>
      <c r="H3" s="10" t="s">
        <v>21</v>
      </c>
      <c r="I3" s="8" t="s">
        <v>22</v>
      </c>
      <c r="J3" s="11" t="s">
        <v>45</v>
      </c>
      <c r="K3" s="10" t="s">
        <v>23</v>
      </c>
      <c r="L3" s="12" t="s">
        <v>24</v>
      </c>
      <c r="M3" s="8" t="s">
        <v>25</v>
      </c>
      <c r="N3" s="11" t="s">
        <v>26</v>
      </c>
    </row>
    <row r="4" spans="1:14" ht="15.75">
      <c r="A4" s="13" t="s">
        <v>27</v>
      </c>
      <c r="B4" s="24">
        <v>3000</v>
      </c>
      <c r="C4" s="25"/>
      <c r="D4" s="24"/>
      <c r="E4" s="24">
        <v>3060</v>
      </c>
      <c r="F4" s="24">
        <f>SUM(B4:E4)</f>
        <v>6060</v>
      </c>
      <c r="G4" s="26">
        <v>34480</v>
      </c>
      <c r="H4" s="23">
        <f t="shared" ref="H4:H25" si="0">F4/G4</f>
        <v>0.17575406032482599</v>
      </c>
      <c r="I4" s="26">
        <v>413761</v>
      </c>
      <c r="J4" s="27">
        <f>'1'!F4+'2'!F4+'3'!F4+'4'!F4</f>
        <v>43712</v>
      </c>
      <c r="K4" s="15">
        <f t="shared" ref="K4:K25" si="1">J4/I4</f>
        <v>0.10564552966567656</v>
      </c>
      <c r="L4" s="28">
        <f>I4/4</f>
        <v>103440.25</v>
      </c>
      <c r="M4" s="29">
        <f>'4'!F4</f>
        <v>6060</v>
      </c>
      <c r="N4" s="14">
        <f t="shared" ref="N4:N24" si="2">M4/L4</f>
        <v>5.8584545184297218E-2</v>
      </c>
    </row>
    <row r="5" spans="1:14" ht="15.75">
      <c r="A5" s="13" t="s">
        <v>28</v>
      </c>
      <c r="B5" s="24">
        <v>3500</v>
      </c>
      <c r="C5" s="25"/>
      <c r="D5" s="24"/>
      <c r="E5" s="24">
        <v>16081</v>
      </c>
      <c r="F5" s="24">
        <f t="shared" ref="F5:F24" si="3">SUM(B5:E5)</f>
        <v>19581</v>
      </c>
      <c r="G5" s="26">
        <v>42500</v>
      </c>
      <c r="H5" s="23">
        <f t="shared" si="0"/>
        <v>0.46072941176470589</v>
      </c>
      <c r="I5" s="26">
        <v>510000</v>
      </c>
      <c r="J5" s="27">
        <f>'1'!F5+'2'!F5+'3'!F5+'4'!F5</f>
        <v>128795</v>
      </c>
      <c r="K5" s="15">
        <f t="shared" si="1"/>
        <v>0.25253921568627452</v>
      </c>
      <c r="L5" s="28">
        <f t="shared" ref="L5:L24" si="4">I5/4</f>
        <v>127500</v>
      </c>
      <c r="M5" s="29">
        <f>'4'!F5</f>
        <v>19581</v>
      </c>
      <c r="N5" s="14">
        <f t="shared" si="2"/>
        <v>0.15357647058823529</v>
      </c>
    </row>
    <row r="6" spans="1:14" ht="15.75">
      <c r="A6" s="13" t="s">
        <v>53</v>
      </c>
      <c r="B6" s="25">
        <v>1000</v>
      </c>
      <c r="C6" s="25"/>
      <c r="D6" s="25"/>
      <c r="E6" s="25"/>
      <c r="F6" s="24">
        <f t="shared" si="3"/>
        <v>1000</v>
      </c>
      <c r="G6" s="26">
        <v>292</v>
      </c>
      <c r="H6" s="23">
        <f t="shared" si="0"/>
        <v>3.4246575342465753</v>
      </c>
      <c r="I6" s="26">
        <v>42000</v>
      </c>
      <c r="J6" s="27">
        <f>'1'!F6+'2'!F6+'3'!F6+'4'!F6</f>
        <v>1000</v>
      </c>
      <c r="K6" s="15">
        <f t="shared" si="1"/>
        <v>2.3809523809523808E-2</v>
      </c>
      <c r="L6" s="28">
        <v>3500</v>
      </c>
      <c r="M6" s="29">
        <f>'4'!F6</f>
        <v>1000</v>
      </c>
      <c r="N6" s="14">
        <f t="shared" si="2"/>
        <v>0.2857142857142857</v>
      </c>
    </row>
    <row r="7" spans="1:14" ht="15.75">
      <c r="A7" s="13" t="s">
        <v>29</v>
      </c>
      <c r="B7" s="24"/>
      <c r="C7" s="25"/>
      <c r="D7" s="24"/>
      <c r="E7" s="24">
        <v>7814</v>
      </c>
      <c r="F7" s="24">
        <f t="shared" si="3"/>
        <v>7814</v>
      </c>
      <c r="G7" s="26">
        <v>33335</v>
      </c>
      <c r="H7" s="23">
        <f t="shared" si="0"/>
        <v>0.2344082795860207</v>
      </c>
      <c r="I7" s="26">
        <v>475014</v>
      </c>
      <c r="J7" s="27">
        <f>'1'!F7+'2'!F7+'3'!F7+'4'!F7</f>
        <v>91974</v>
      </c>
      <c r="K7" s="15">
        <f t="shared" si="1"/>
        <v>0.1936237668784499</v>
      </c>
      <c r="L7" s="28">
        <v>100005</v>
      </c>
      <c r="M7" s="29">
        <f>'4'!F7</f>
        <v>7814</v>
      </c>
      <c r="N7" s="14">
        <f t="shared" si="2"/>
        <v>7.8136093195340234E-2</v>
      </c>
    </row>
    <row r="8" spans="1:14" ht="14.25">
      <c r="A8" s="13" t="s">
        <v>30</v>
      </c>
      <c r="B8" s="24">
        <v>5000</v>
      </c>
      <c r="C8" s="24"/>
      <c r="D8" s="24"/>
      <c r="E8" s="24">
        <v>20047</v>
      </c>
      <c r="F8" s="24">
        <f t="shared" si="3"/>
        <v>25047</v>
      </c>
      <c r="G8" s="26">
        <v>29167</v>
      </c>
      <c r="H8" s="23">
        <f t="shared" si="0"/>
        <v>0.85874447149175437</v>
      </c>
      <c r="I8" s="26">
        <v>350000</v>
      </c>
      <c r="J8" s="27">
        <f>'1'!F8+'2'!F8+'3'!F8+'4'!F8</f>
        <v>112177</v>
      </c>
      <c r="K8" s="15">
        <f t="shared" si="1"/>
        <v>0.32050571428571428</v>
      </c>
      <c r="L8" s="28">
        <f t="shared" si="4"/>
        <v>87500</v>
      </c>
      <c r="M8" s="29">
        <f>'4'!F8</f>
        <v>25047</v>
      </c>
      <c r="N8" s="14">
        <f t="shared" si="2"/>
        <v>0.28625142857142855</v>
      </c>
    </row>
    <row r="9" spans="1:14" ht="15.75">
      <c r="A9" s="13" t="s">
        <v>31</v>
      </c>
      <c r="B9" s="24">
        <v>5000</v>
      </c>
      <c r="C9" s="25"/>
      <c r="D9" s="24">
        <v>3000</v>
      </c>
      <c r="E9" s="24">
        <v>2340</v>
      </c>
      <c r="F9" s="24">
        <f t="shared" si="3"/>
        <v>10340</v>
      </c>
      <c r="G9" s="26">
        <v>14746</v>
      </c>
      <c r="H9" s="23">
        <f t="shared" si="0"/>
        <v>0.70120710701207112</v>
      </c>
      <c r="I9" s="26">
        <v>176955</v>
      </c>
      <c r="J9" s="27">
        <f>'1'!F9+'2'!F9+'3'!F9+'4'!F9</f>
        <v>31482</v>
      </c>
      <c r="K9" s="15">
        <f t="shared" si="1"/>
        <v>0.17790963804357041</v>
      </c>
      <c r="L9" s="28">
        <f t="shared" si="4"/>
        <v>44238.75</v>
      </c>
      <c r="M9" s="29">
        <f>'4'!F9</f>
        <v>10340</v>
      </c>
      <c r="N9" s="14">
        <f t="shared" si="2"/>
        <v>0.23373173970783531</v>
      </c>
    </row>
    <row r="10" spans="1:14" ht="15.75">
      <c r="A10" s="13" t="s">
        <v>54</v>
      </c>
      <c r="B10" s="24"/>
      <c r="C10" s="25"/>
      <c r="D10" s="24"/>
      <c r="E10" s="24"/>
      <c r="F10" s="24">
        <f t="shared" si="3"/>
        <v>0</v>
      </c>
      <c r="G10" s="26">
        <v>3424</v>
      </c>
      <c r="H10" s="23">
        <f t="shared" si="0"/>
        <v>0</v>
      </c>
      <c r="I10" s="26">
        <v>41086</v>
      </c>
      <c r="J10" s="27">
        <f>'1'!F10+'2'!F10+'3'!F10+'4'!F10</f>
        <v>0</v>
      </c>
      <c r="K10" s="15">
        <f t="shared" si="1"/>
        <v>0</v>
      </c>
      <c r="L10" s="28">
        <f t="shared" si="4"/>
        <v>10271.5</v>
      </c>
      <c r="M10" s="29">
        <f>'4'!F10</f>
        <v>0</v>
      </c>
      <c r="N10" s="14">
        <f t="shared" si="2"/>
        <v>0</v>
      </c>
    </row>
    <row r="11" spans="1:14" ht="15.75">
      <c r="A11" s="13" t="s">
        <v>55</v>
      </c>
      <c r="B11" s="24"/>
      <c r="C11" s="25"/>
      <c r="D11" s="24"/>
      <c r="E11" s="24"/>
      <c r="F11" s="24">
        <f t="shared" si="3"/>
        <v>0</v>
      </c>
      <c r="G11" s="26">
        <v>1500</v>
      </c>
      <c r="H11" s="23">
        <f t="shared" si="0"/>
        <v>0</v>
      </c>
      <c r="I11" s="26">
        <v>18000</v>
      </c>
      <c r="J11" s="27">
        <f>'1'!F11+'2'!F11+'3'!F11+'4'!F11</f>
        <v>7500</v>
      </c>
      <c r="K11" s="15">
        <f t="shared" si="1"/>
        <v>0.41666666666666669</v>
      </c>
      <c r="L11" s="28">
        <f t="shared" si="4"/>
        <v>4500</v>
      </c>
      <c r="M11" s="29">
        <f>'4'!F11</f>
        <v>0</v>
      </c>
      <c r="N11" s="14">
        <f t="shared" si="2"/>
        <v>0</v>
      </c>
    </row>
    <row r="12" spans="1:14" ht="15.75">
      <c r="A12" s="13" t="s">
        <v>32</v>
      </c>
      <c r="B12" s="25">
        <v>6000</v>
      </c>
      <c r="C12" s="25"/>
      <c r="D12" s="24"/>
      <c r="E12" s="24"/>
      <c r="F12" s="24">
        <f t="shared" si="3"/>
        <v>6000</v>
      </c>
      <c r="G12" s="26">
        <v>12500</v>
      </c>
      <c r="H12" s="23">
        <f t="shared" si="0"/>
        <v>0.48</v>
      </c>
      <c r="I12" s="26">
        <v>150000</v>
      </c>
      <c r="J12" s="27">
        <f>'1'!F12+'2'!F12+'3'!F12+'4'!F12</f>
        <v>25051</v>
      </c>
      <c r="K12" s="15">
        <f t="shared" si="1"/>
        <v>0.16700666666666666</v>
      </c>
      <c r="L12" s="28">
        <f t="shared" si="4"/>
        <v>37500</v>
      </c>
      <c r="M12" s="29">
        <f>'4'!F12</f>
        <v>6000</v>
      </c>
      <c r="N12" s="14">
        <f t="shared" si="2"/>
        <v>0.16</v>
      </c>
    </row>
    <row r="13" spans="1:14" ht="15.75">
      <c r="A13" s="13" t="s">
        <v>33</v>
      </c>
      <c r="B13" s="25"/>
      <c r="C13" s="25"/>
      <c r="D13" s="24"/>
      <c r="E13" s="24">
        <v>4620</v>
      </c>
      <c r="F13" s="24">
        <f t="shared" si="3"/>
        <v>4620</v>
      </c>
      <c r="G13" s="26">
        <v>15416</v>
      </c>
      <c r="H13" s="23">
        <f t="shared" si="0"/>
        <v>0.29968863518422417</v>
      </c>
      <c r="I13" s="26">
        <v>184996</v>
      </c>
      <c r="J13" s="27">
        <f>'1'!F13+'2'!F13+'3'!F13+'4'!F13</f>
        <v>50205</v>
      </c>
      <c r="K13" s="15">
        <f t="shared" si="1"/>
        <v>0.2713842461458626</v>
      </c>
      <c r="L13" s="28">
        <f t="shared" si="4"/>
        <v>46249</v>
      </c>
      <c r="M13" s="29">
        <f>'4'!F13</f>
        <v>4620</v>
      </c>
      <c r="N13" s="14">
        <f t="shared" si="2"/>
        <v>9.9894051763281366E-2</v>
      </c>
    </row>
    <row r="14" spans="1:14" ht="15.75">
      <c r="A14" s="13" t="s">
        <v>51</v>
      </c>
      <c r="B14" s="25">
        <v>9000</v>
      </c>
      <c r="C14" s="25"/>
      <c r="D14" s="25"/>
      <c r="E14" s="25">
        <v>565</v>
      </c>
      <c r="F14" s="24">
        <f t="shared" si="3"/>
        <v>9565</v>
      </c>
      <c r="G14" s="26">
        <v>11188</v>
      </c>
      <c r="H14" s="23">
        <f t="shared" si="0"/>
        <v>0.85493385770468355</v>
      </c>
      <c r="I14" s="26">
        <v>134260</v>
      </c>
      <c r="J14" s="27">
        <f>'1'!F14+'2'!F14+'3'!F14+'4'!F14</f>
        <v>41735</v>
      </c>
      <c r="K14" s="15">
        <f t="shared" si="1"/>
        <v>0.31085207805750037</v>
      </c>
      <c r="L14" s="28">
        <f t="shared" si="4"/>
        <v>33565</v>
      </c>
      <c r="M14" s="29">
        <f>'4'!F14</f>
        <v>9565</v>
      </c>
      <c r="N14" s="14">
        <f t="shared" si="2"/>
        <v>0.28496946223744973</v>
      </c>
    </row>
    <row r="15" spans="1:14" ht="15.75">
      <c r="A15" s="13" t="s">
        <v>56</v>
      </c>
      <c r="B15" s="24">
        <v>4000</v>
      </c>
      <c r="C15" s="25"/>
      <c r="D15" s="24"/>
      <c r="E15" s="24"/>
      <c r="F15" s="24">
        <f t="shared" si="3"/>
        <v>4000</v>
      </c>
      <c r="G15" s="26">
        <v>8542</v>
      </c>
      <c r="H15" s="23">
        <f t="shared" si="0"/>
        <v>0.46827440880355886</v>
      </c>
      <c r="I15" s="26">
        <v>102500</v>
      </c>
      <c r="J15" s="27">
        <f>'1'!F15+'2'!F15+'3'!F15+'4'!F15</f>
        <v>29650</v>
      </c>
      <c r="K15" s="15">
        <f t="shared" si="1"/>
        <v>0.28926829268292681</v>
      </c>
      <c r="L15" s="28">
        <f t="shared" si="4"/>
        <v>25625</v>
      </c>
      <c r="M15" s="29">
        <f>'4'!F15</f>
        <v>4000</v>
      </c>
      <c r="N15" s="14">
        <f t="shared" si="2"/>
        <v>0.15609756097560976</v>
      </c>
    </row>
    <row r="16" spans="1:14" ht="15.75">
      <c r="A16" s="13" t="s">
        <v>34</v>
      </c>
      <c r="B16" s="24"/>
      <c r="C16" s="30"/>
      <c r="D16" s="24"/>
      <c r="E16" s="24"/>
      <c r="F16" s="24">
        <f t="shared" si="3"/>
        <v>0</v>
      </c>
      <c r="G16" s="26">
        <v>4500</v>
      </c>
      <c r="H16" s="23">
        <f t="shared" si="0"/>
        <v>0</v>
      </c>
      <c r="I16" s="26">
        <v>54000</v>
      </c>
      <c r="J16" s="27">
        <f>'1'!F16+'2'!F16+'3'!F16+'4'!F16</f>
        <v>11000</v>
      </c>
      <c r="K16" s="15">
        <f t="shared" si="1"/>
        <v>0.20370370370370369</v>
      </c>
      <c r="L16" s="28">
        <f t="shared" si="4"/>
        <v>13500</v>
      </c>
      <c r="M16" s="29">
        <f>'4'!F16</f>
        <v>0</v>
      </c>
      <c r="N16" s="14">
        <f t="shared" si="2"/>
        <v>0</v>
      </c>
    </row>
    <row r="17" spans="1:14" ht="15.75">
      <c r="A17" s="13" t="s">
        <v>35</v>
      </c>
      <c r="B17" s="24">
        <v>5000</v>
      </c>
      <c r="C17" s="30"/>
      <c r="D17" s="24"/>
      <c r="E17" s="24"/>
      <c r="F17" s="24">
        <f t="shared" si="3"/>
        <v>5000</v>
      </c>
      <c r="G17" s="26">
        <v>7500</v>
      </c>
      <c r="H17" s="23">
        <f t="shared" si="0"/>
        <v>0.66666666666666663</v>
      </c>
      <c r="I17" s="26">
        <v>90000</v>
      </c>
      <c r="J17" s="27">
        <f>'1'!F17+'2'!F17+'3'!F17+'4'!F17</f>
        <v>24700</v>
      </c>
      <c r="K17" s="15">
        <f t="shared" si="1"/>
        <v>0.27444444444444444</v>
      </c>
      <c r="L17" s="28">
        <f t="shared" si="4"/>
        <v>22500</v>
      </c>
      <c r="M17" s="29">
        <f>'4'!F17</f>
        <v>5000</v>
      </c>
      <c r="N17" s="14">
        <f t="shared" si="2"/>
        <v>0.22222222222222221</v>
      </c>
    </row>
    <row r="18" spans="1:14" ht="15.75">
      <c r="A18" s="13" t="s">
        <v>36</v>
      </c>
      <c r="B18" s="24">
        <v>4500</v>
      </c>
      <c r="C18" s="30"/>
      <c r="D18" s="24"/>
      <c r="E18" s="24"/>
      <c r="F18" s="24">
        <f t="shared" si="3"/>
        <v>4500</v>
      </c>
      <c r="G18" s="26">
        <v>5833</v>
      </c>
      <c r="H18" s="23">
        <f t="shared" si="0"/>
        <v>0.77147265558031886</v>
      </c>
      <c r="I18" s="26">
        <v>70000</v>
      </c>
      <c r="J18" s="27">
        <f>'1'!F18+'2'!F18+'3'!F18+'4'!F18</f>
        <v>22000</v>
      </c>
      <c r="K18" s="15">
        <f t="shared" si="1"/>
        <v>0.31428571428571428</v>
      </c>
      <c r="L18" s="28">
        <f t="shared" si="4"/>
        <v>17500</v>
      </c>
      <c r="M18" s="29">
        <f>'4'!F18</f>
        <v>4500</v>
      </c>
      <c r="N18" s="14">
        <f t="shared" si="2"/>
        <v>0.25714285714285712</v>
      </c>
    </row>
    <row r="19" spans="1:14" ht="15.75">
      <c r="A19" s="13" t="s">
        <v>37</v>
      </c>
      <c r="B19" s="24">
        <v>6500</v>
      </c>
      <c r="C19" s="30"/>
      <c r="D19" s="24"/>
      <c r="E19" s="24">
        <v>960</v>
      </c>
      <c r="F19" s="24">
        <f t="shared" si="3"/>
        <v>7460</v>
      </c>
      <c r="G19" s="26">
        <v>6667</v>
      </c>
      <c r="H19" s="22">
        <f t="shared" si="0"/>
        <v>1.1189440527973602</v>
      </c>
      <c r="I19" s="26">
        <v>80000</v>
      </c>
      <c r="J19" s="27">
        <f>'1'!F19+'2'!F19+'3'!F19+'4'!F19</f>
        <v>17460</v>
      </c>
      <c r="K19" s="15">
        <f t="shared" si="1"/>
        <v>0.21825</v>
      </c>
      <c r="L19" s="28">
        <f t="shared" si="4"/>
        <v>20000</v>
      </c>
      <c r="M19" s="29">
        <f>'4'!F19</f>
        <v>7460</v>
      </c>
      <c r="N19" s="14">
        <f t="shared" si="2"/>
        <v>0.373</v>
      </c>
    </row>
    <row r="20" spans="1:14" ht="15.75">
      <c r="A20" s="13" t="s">
        <v>38</v>
      </c>
      <c r="B20" s="25">
        <v>2630</v>
      </c>
      <c r="C20" s="30"/>
      <c r="D20" s="24"/>
      <c r="E20" s="24"/>
      <c r="F20" s="24">
        <f t="shared" si="3"/>
        <v>2630</v>
      </c>
      <c r="G20" s="26">
        <v>3375</v>
      </c>
      <c r="H20" s="23">
        <f t="shared" si="0"/>
        <v>0.77925925925925921</v>
      </c>
      <c r="I20" s="26">
        <v>40500</v>
      </c>
      <c r="J20" s="27">
        <f>'1'!F20+'2'!F20+'3'!F20+'4'!F20</f>
        <v>7510</v>
      </c>
      <c r="K20" s="15">
        <f t="shared" si="1"/>
        <v>0.1854320987654321</v>
      </c>
      <c r="L20" s="28">
        <f t="shared" si="4"/>
        <v>10125</v>
      </c>
      <c r="M20" s="29">
        <f>'4'!F20</f>
        <v>2630</v>
      </c>
      <c r="N20" s="14">
        <f t="shared" si="2"/>
        <v>0.25975308641975309</v>
      </c>
    </row>
    <row r="21" spans="1:14" ht="15.75">
      <c r="A21" s="17" t="s">
        <v>39</v>
      </c>
      <c r="B21" s="19"/>
      <c r="C21" s="31"/>
      <c r="D21" s="19"/>
      <c r="E21" s="19"/>
      <c r="F21" s="24">
        <f t="shared" si="3"/>
        <v>0</v>
      </c>
      <c r="G21" s="26">
        <v>208</v>
      </c>
      <c r="H21" s="23">
        <f t="shared" si="0"/>
        <v>0</v>
      </c>
      <c r="I21" s="26">
        <v>2500</v>
      </c>
      <c r="J21" s="27">
        <f>'1'!F21+'2'!F21+'3'!F21+'4'!F21</f>
        <v>560</v>
      </c>
      <c r="K21" s="15">
        <f t="shared" si="1"/>
        <v>0.224</v>
      </c>
      <c r="L21" s="28">
        <f t="shared" si="4"/>
        <v>625</v>
      </c>
      <c r="M21" s="29">
        <f>'4'!F21</f>
        <v>0</v>
      </c>
      <c r="N21" s="14">
        <f t="shared" si="2"/>
        <v>0</v>
      </c>
    </row>
    <row r="22" spans="1:14" ht="15.75">
      <c r="A22" s="13" t="s">
        <v>46</v>
      </c>
      <c r="B22" s="19"/>
      <c r="C22" s="31"/>
      <c r="D22" s="19"/>
      <c r="E22" s="19"/>
      <c r="F22" s="24">
        <f t="shared" si="3"/>
        <v>0</v>
      </c>
      <c r="G22" s="26">
        <v>167</v>
      </c>
      <c r="H22" s="23">
        <f t="shared" si="0"/>
        <v>0</v>
      </c>
      <c r="I22" s="26">
        <v>2000</v>
      </c>
      <c r="J22" s="27">
        <f>'1'!F22+'2'!F22+'3'!F22+'4'!F22</f>
        <v>2000</v>
      </c>
      <c r="K22" s="15">
        <f t="shared" si="1"/>
        <v>1</v>
      </c>
      <c r="L22" s="28">
        <f t="shared" si="4"/>
        <v>500</v>
      </c>
      <c r="M22" s="29">
        <f>'4'!F22</f>
        <v>0</v>
      </c>
      <c r="N22" s="14">
        <f t="shared" si="2"/>
        <v>0</v>
      </c>
    </row>
    <row r="23" spans="1:14" ht="15.75">
      <c r="A23" s="18" t="s">
        <v>40</v>
      </c>
      <c r="B23" s="31"/>
      <c r="C23" s="31"/>
      <c r="D23" s="19"/>
      <c r="E23" s="19"/>
      <c r="F23" s="24">
        <f t="shared" si="3"/>
        <v>0</v>
      </c>
      <c r="G23" s="26">
        <v>250</v>
      </c>
      <c r="H23" s="23">
        <f t="shared" si="0"/>
        <v>0</v>
      </c>
      <c r="I23" s="26">
        <v>3000</v>
      </c>
      <c r="J23" s="27">
        <f>'1'!F23+'2'!F23+'3'!F23+'4'!F23</f>
        <v>500</v>
      </c>
      <c r="K23" s="15">
        <f t="shared" si="1"/>
        <v>0.16666666666666666</v>
      </c>
      <c r="L23" s="28">
        <f t="shared" si="4"/>
        <v>750</v>
      </c>
      <c r="M23" s="29">
        <f>'4'!F23</f>
        <v>0</v>
      </c>
      <c r="N23" s="14">
        <f t="shared" si="2"/>
        <v>0</v>
      </c>
    </row>
    <row r="24" spans="1:14" ht="15.75">
      <c r="A24" s="18" t="s">
        <v>41</v>
      </c>
      <c r="B24" s="31">
        <v>2000</v>
      </c>
      <c r="C24" s="31"/>
      <c r="D24" s="19"/>
      <c r="E24" s="19"/>
      <c r="F24" s="24">
        <f t="shared" si="3"/>
        <v>2000</v>
      </c>
      <c r="G24" s="26">
        <v>2145</v>
      </c>
      <c r="H24" s="23">
        <f t="shared" si="0"/>
        <v>0.93240093240093236</v>
      </c>
      <c r="I24" s="26">
        <v>25736</v>
      </c>
      <c r="J24" s="27">
        <f>'1'!F24+'2'!F24+'3'!F24+'4'!F24</f>
        <v>8128</v>
      </c>
      <c r="K24" s="15">
        <f t="shared" si="1"/>
        <v>0.31582219459123406</v>
      </c>
      <c r="L24" s="28">
        <f t="shared" si="4"/>
        <v>6434</v>
      </c>
      <c r="M24" s="29">
        <f>'4'!F24</f>
        <v>2000</v>
      </c>
      <c r="N24" s="14">
        <f t="shared" si="2"/>
        <v>0.3108486167236556</v>
      </c>
    </row>
    <row r="25" spans="1:14" ht="14.25">
      <c r="A25" s="19" t="s">
        <v>42</v>
      </c>
      <c r="B25" s="19">
        <f>SUM(B4:B24)</f>
        <v>57130</v>
      </c>
      <c r="C25" s="19">
        <f>SUM(C4:C24)</f>
        <v>0</v>
      </c>
      <c r="D25" s="19">
        <f>SUM(D4:D24)</f>
        <v>3000</v>
      </c>
      <c r="E25" s="19">
        <f>SUM(E4:E24)</f>
        <v>55487</v>
      </c>
      <c r="F25" s="19">
        <f>SUM(F4:F24)</f>
        <v>115617</v>
      </c>
      <c r="G25" s="32">
        <f>I25/12</f>
        <v>247192.33333333334</v>
      </c>
      <c r="H25" s="14">
        <f t="shared" si="0"/>
        <v>0.46772081658411735</v>
      </c>
      <c r="I25" s="19">
        <f>SUM(I4:I24)</f>
        <v>2966308</v>
      </c>
      <c r="J25" s="19">
        <f>SUM(J4:J24)</f>
        <v>657139</v>
      </c>
      <c r="K25" s="15">
        <f t="shared" si="1"/>
        <v>0.22153431133921359</v>
      </c>
      <c r="L25" s="28">
        <f>SUM(L4:L24)</f>
        <v>715828.5</v>
      </c>
      <c r="M25" s="33">
        <f>SUM(M4:M24)</f>
        <v>115617</v>
      </c>
      <c r="N25" s="14">
        <f>M25/L25</f>
        <v>0.1615149438727293</v>
      </c>
    </row>
    <row r="26" spans="1:14" ht="49.5" customHeight="1">
      <c r="A26" s="20" t="s">
        <v>43</v>
      </c>
      <c r="B26" s="43" t="s">
        <v>72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ht="14.25">
      <c r="A27" s="46" t="s">
        <v>50</v>
      </c>
      <c r="B27" s="47"/>
      <c r="C27" s="4"/>
      <c r="D27" s="4"/>
      <c r="E27" s="47" t="s">
        <v>44</v>
      </c>
      <c r="F27" s="47"/>
      <c r="G27" s="4"/>
      <c r="H27" s="38"/>
      <c r="I27" s="38"/>
      <c r="J27" s="38" t="s">
        <v>71</v>
      </c>
      <c r="K27" s="6"/>
      <c r="L27" s="7"/>
      <c r="M27" s="4"/>
      <c r="N27" s="4"/>
    </row>
  </sheetData>
  <mergeCells count="5">
    <mergeCell ref="A1:N1"/>
    <mergeCell ref="M2:N2"/>
    <mergeCell ref="B26:N26"/>
    <mergeCell ref="A27:B27"/>
    <mergeCell ref="E27:F27"/>
  </mergeCells>
  <phoneticPr fontId="1" type="noConversion"/>
  <conditionalFormatting sqref="H4:H25">
    <cfRule type="cellIs" dxfId="3" priority="2" stopIfTrue="1" operator="greaterThan">
      <formula>100</formula>
    </cfRule>
  </conditionalFormatting>
  <conditionalFormatting sqref="K4:K25">
    <cfRule type="cellIs" dxfId="2" priority="1" stopIfTrue="1" operator="greaterThan">
      <formula>8.4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pane ySplit="3" topLeftCell="A7" activePane="bottomLeft" state="frozen"/>
      <selection pane="bottomLeft" activeCell="B28" sqref="B28"/>
    </sheetView>
  </sheetViews>
  <sheetFormatPr defaultRowHeight="13.5"/>
  <cols>
    <col min="1" max="1" width="19.5" customWidth="1"/>
    <col min="2" max="2" width="11.5" customWidth="1"/>
    <col min="3" max="4" width="10.375" customWidth="1"/>
    <col min="5" max="5" width="10.75" customWidth="1"/>
    <col min="6" max="7" width="10.5" customWidth="1"/>
    <col min="8" max="8" width="10.875" customWidth="1"/>
    <col min="9" max="9" width="10.5" customWidth="1"/>
    <col min="10" max="10" width="13.125" customWidth="1"/>
    <col min="11" max="11" width="10.625" customWidth="1"/>
    <col min="12" max="14" width="10.125" customWidth="1"/>
  </cols>
  <sheetData>
    <row r="1" spans="1:14" ht="18.75">
      <c r="A1" s="41" t="s">
        <v>73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75">
      <c r="A2" s="3"/>
      <c r="B2" s="4"/>
      <c r="C2" s="5"/>
      <c r="D2" s="4"/>
      <c r="E2" s="4"/>
      <c r="F2" s="4"/>
      <c r="G2" s="4"/>
      <c r="H2" s="6"/>
      <c r="I2" s="4"/>
      <c r="J2" s="4"/>
      <c r="K2" s="6"/>
      <c r="L2" s="7"/>
      <c r="M2" s="42" t="s">
        <v>15</v>
      </c>
      <c r="N2" s="42"/>
    </row>
    <row r="3" spans="1:14" ht="15">
      <c r="A3" s="8" t="s">
        <v>16</v>
      </c>
      <c r="B3" s="8" t="s">
        <v>17</v>
      </c>
      <c r="C3" s="9" t="s">
        <v>18</v>
      </c>
      <c r="D3" s="8" t="s">
        <v>19</v>
      </c>
      <c r="E3" s="8" t="s">
        <v>20</v>
      </c>
      <c r="F3" s="8" t="s">
        <v>74</v>
      </c>
      <c r="G3" s="8" t="s">
        <v>48</v>
      </c>
      <c r="H3" s="10" t="s">
        <v>21</v>
      </c>
      <c r="I3" s="8" t="s">
        <v>22</v>
      </c>
      <c r="J3" s="11" t="s">
        <v>45</v>
      </c>
      <c r="K3" s="10" t="s">
        <v>23</v>
      </c>
      <c r="L3" s="12" t="s">
        <v>24</v>
      </c>
      <c r="M3" s="8" t="s">
        <v>25</v>
      </c>
      <c r="N3" s="11" t="s">
        <v>26</v>
      </c>
    </row>
    <row r="4" spans="1:14" ht="15.75">
      <c r="A4" s="13" t="s">
        <v>27</v>
      </c>
      <c r="B4" s="24">
        <v>4500</v>
      </c>
      <c r="C4" s="25"/>
      <c r="D4" s="24"/>
      <c r="E4" s="24">
        <v>6114</v>
      </c>
      <c r="F4" s="24">
        <f>SUM(B4:E4)</f>
        <v>10614</v>
      </c>
      <c r="G4" s="26">
        <v>34480</v>
      </c>
      <c r="H4" s="23">
        <f t="shared" ref="H4:H25" si="0">F4/G4</f>
        <v>0.307830626450116</v>
      </c>
      <c r="I4" s="26">
        <v>413761</v>
      </c>
      <c r="J4" s="27">
        <f>'1'!F4+'2'!F4+'3'!F4+'4'!F4+'5'!F4</f>
        <v>54326</v>
      </c>
      <c r="K4" s="15">
        <f t="shared" ref="K4:K25" si="1">J4/I4</f>
        <v>0.13129801987137502</v>
      </c>
      <c r="L4" s="28">
        <f>I4/4</f>
        <v>103440.25</v>
      </c>
      <c r="M4" s="29">
        <f>'4'!F4+'5'!F4</f>
        <v>16674</v>
      </c>
      <c r="N4" s="14">
        <f t="shared" ref="N4:N24" si="2">M4/L4</f>
        <v>0.16119450600709104</v>
      </c>
    </row>
    <row r="5" spans="1:14" ht="15.75">
      <c r="A5" s="13" t="s">
        <v>28</v>
      </c>
      <c r="B5" s="24">
        <v>7500</v>
      </c>
      <c r="C5" s="25"/>
      <c r="D5" s="24"/>
      <c r="E5" s="24">
        <v>14926</v>
      </c>
      <c r="F5" s="24">
        <f t="shared" ref="F5:F24" si="3">SUM(B5:E5)</f>
        <v>22426</v>
      </c>
      <c r="G5" s="26">
        <v>42500</v>
      </c>
      <c r="H5" s="23">
        <f t="shared" si="0"/>
        <v>0.52767058823529411</v>
      </c>
      <c r="I5" s="26">
        <v>510000</v>
      </c>
      <c r="J5" s="27">
        <f>'1'!F5+'2'!F5+'3'!F5+'4'!F5+'5'!F5</f>
        <v>151221</v>
      </c>
      <c r="K5" s="15">
        <f t="shared" si="1"/>
        <v>0.29651176470588236</v>
      </c>
      <c r="L5" s="28">
        <f t="shared" ref="L5:L24" si="4">I5/4</f>
        <v>127500</v>
      </c>
      <c r="M5" s="29">
        <f>'4'!F5+'5'!F5</f>
        <v>42007</v>
      </c>
      <c r="N5" s="14">
        <f t="shared" si="2"/>
        <v>0.32946666666666669</v>
      </c>
    </row>
    <row r="6" spans="1:14" ht="15.75">
      <c r="A6" s="13" t="s">
        <v>53</v>
      </c>
      <c r="B6" s="25"/>
      <c r="C6" s="25"/>
      <c r="D6" s="25"/>
      <c r="E6" s="25"/>
      <c r="F6" s="24">
        <f t="shared" si="3"/>
        <v>0</v>
      </c>
      <c r="G6" s="26">
        <v>292</v>
      </c>
      <c r="H6" s="23">
        <f t="shared" si="0"/>
        <v>0</v>
      </c>
      <c r="I6" s="26">
        <v>42000</v>
      </c>
      <c r="J6" s="27">
        <f>'1'!F6+'2'!F6+'3'!F6+'4'!F6+'5'!F6</f>
        <v>1000</v>
      </c>
      <c r="K6" s="15">
        <f t="shared" si="1"/>
        <v>2.3809523809523808E-2</v>
      </c>
      <c r="L6" s="28">
        <v>3500</v>
      </c>
      <c r="M6" s="29">
        <f>'4'!F6+'5'!F6</f>
        <v>1000</v>
      </c>
      <c r="N6" s="14">
        <f t="shared" si="2"/>
        <v>0.2857142857142857</v>
      </c>
    </row>
    <row r="7" spans="1:14" ht="15.75">
      <c r="A7" s="13" t="s">
        <v>29</v>
      </c>
      <c r="B7" s="24"/>
      <c r="C7" s="25"/>
      <c r="D7" s="24">
        <v>33000</v>
      </c>
      <c r="E7" s="24"/>
      <c r="F7" s="24">
        <f t="shared" si="3"/>
        <v>33000</v>
      </c>
      <c r="G7" s="26">
        <v>33335</v>
      </c>
      <c r="H7" s="23">
        <f t="shared" si="0"/>
        <v>0.98995050247487626</v>
      </c>
      <c r="I7" s="26">
        <v>475014</v>
      </c>
      <c r="J7" s="27">
        <f>'1'!F7+'2'!F7+'3'!F7+'4'!F7+'5'!F7</f>
        <v>124974</v>
      </c>
      <c r="K7" s="15">
        <f t="shared" si="1"/>
        <v>0.26309540350389671</v>
      </c>
      <c r="L7" s="28">
        <v>100005</v>
      </c>
      <c r="M7" s="29">
        <f>'4'!F7+'5'!F7</f>
        <v>40814</v>
      </c>
      <c r="N7" s="14">
        <f t="shared" si="2"/>
        <v>0.40811959402029896</v>
      </c>
    </row>
    <row r="8" spans="1:14" s="53" customFormat="1" ht="14.25">
      <c r="A8" s="13" t="s">
        <v>30</v>
      </c>
      <c r="B8" s="48">
        <v>7500</v>
      </c>
      <c r="C8" s="48"/>
      <c r="D8" s="48">
        <v>22973</v>
      </c>
      <c r="E8" s="48"/>
      <c r="F8" s="48">
        <f t="shared" si="3"/>
        <v>30473</v>
      </c>
      <c r="G8" s="26">
        <v>34167</v>
      </c>
      <c r="H8" s="49">
        <f t="shared" si="0"/>
        <v>0.89188398161969151</v>
      </c>
      <c r="I8" s="26">
        <v>390000</v>
      </c>
      <c r="J8" s="27">
        <f>'1'!F8+'2'!F8+'3'!F8+'4'!F8+'5'!F8</f>
        <v>142650</v>
      </c>
      <c r="K8" s="50">
        <f t="shared" si="1"/>
        <v>0.36576923076923079</v>
      </c>
      <c r="L8" s="51">
        <v>97501</v>
      </c>
      <c r="M8" s="29">
        <f>'4'!F8+'5'!F8</f>
        <v>55520</v>
      </c>
      <c r="N8" s="52">
        <f t="shared" si="2"/>
        <v>0.56943005712761918</v>
      </c>
    </row>
    <row r="9" spans="1:14" ht="15.75">
      <c r="A9" s="13" t="s">
        <v>31</v>
      </c>
      <c r="B9" s="24">
        <v>10000</v>
      </c>
      <c r="C9" s="25"/>
      <c r="D9" s="24">
        <v>4720</v>
      </c>
      <c r="E9" s="24"/>
      <c r="F9" s="24">
        <f t="shared" si="3"/>
        <v>14720</v>
      </c>
      <c r="G9" s="26">
        <v>14746</v>
      </c>
      <c r="H9" s="23">
        <f t="shared" si="0"/>
        <v>0.99823680998236808</v>
      </c>
      <c r="I9" s="26">
        <v>176955</v>
      </c>
      <c r="J9" s="27">
        <f>'1'!F9+'2'!F9+'3'!F9+'4'!F9+'5'!F9</f>
        <v>46202</v>
      </c>
      <c r="K9" s="15">
        <f t="shared" si="1"/>
        <v>0.26109462857788701</v>
      </c>
      <c r="L9" s="28">
        <f t="shared" si="4"/>
        <v>44238.75</v>
      </c>
      <c r="M9" s="29">
        <f>'4'!F9+'5'!F9</f>
        <v>25060</v>
      </c>
      <c r="N9" s="14">
        <f t="shared" si="2"/>
        <v>0.56647170184510187</v>
      </c>
    </row>
    <row r="10" spans="1:14" ht="15.75">
      <c r="A10" s="13" t="s">
        <v>54</v>
      </c>
      <c r="B10" s="24"/>
      <c r="C10" s="25"/>
      <c r="D10" s="24"/>
      <c r="E10" s="24"/>
      <c r="F10" s="24">
        <f t="shared" si="3"/>
        <v>0</v>
      </c>
      <c r="G10" s="26">
        <v>3424</v>
      </c>
      <c r="H10" s="23">
        <f t="shared" si="0"/>
        <v>0</v>
      </c>
      <c r="I10" s="26">
        <v>41086</v>
      </c>
      <c r="J10" s="27">
        <f>'1'!F10+'2'!F10+'3'!F10+'4'!F10+'5'!F10</f>
        <v>0</v>
      </c>
      <c r="K10" s="15">
        <f t="shared" si="1"/>
        <v>0</v>
      </c>
      <c r="L10" s="28">
        <f t="shared" si="4"/>
        <v>10271.5</v>
      </c>
      <c r="M10" s="29">
        <f>'4'!F10+'5'!F10</f>
        <v>0</v>
      </c>
      <c r="N10" s="14">
        <f t="shared" si="2"/>
        <v>0</v>
      </c>
    </row>
    <row r="11" spans="1:14" ht="15.75">
      <c r="A11" s="13" t="s">
        <v>55</v>
      </c>
      <c r="B11" s="24"/>
      <c r="C11" s="25"/>
      <c r="D11" s="24"/>
      <c r="E11" s="24"/>
      <c r="F11" s="24">
        <f t="shared" si="3"/>
        <v>0</v>
      </c>
      <c r="G11" s="26">
        <v>1500</v>
      </c>
      <c r="H11" s="23">
        <f t="shared" si="0"/>
        <v>0</v>
      </c>
      <c r="I11" s="26">
        <v>18000</v>
      </c>
      <c r="J11" s="27">
        <f>'1'!F11+'2'!F11+'3'!F11+'4'!F11+'5'!F11</f>
        <v>7500</v>
      </c>
      <c r="K11" s="15">
        <f t="shared" si="1"/>
        <v>0.41666666666666669</v>
      </c>
      <c r="L11" s="28">
        <f t="shared" si="4"/>
        <v>4500</v>
      </c>
      <c r="M11" s="29">
        <f>'4'!F11+'5'!F11</f>
        <v>0</v>
      </c>
      <c r="N11" s="14">
        <f t="shared" si="2"/>
        <v>0</v>
      </c>
    </row>
    <row r="12" spans="1:14" ht="15.75">
      <c r="A12" s="13" t="s">
        <v>32</v>
      </c>
      <c r="B12" s="25"/>
      <c r="C12" s="25"/>
      <c r="D12" s="24"/>
      <c r="E12" s="24">
        <v>14</v>
      </c>
      <c r="F12" s="24">
        <f t="shared" si="3"/>
        <v>14</v>
      </c>
      <c r="G12" s="26">
        <v>12500</v>
      </c>
      <c r="H12" s="23">
        <f t="shared" si="0"/>
        <v>1.1199999999999999E-3</v>
      </c>
      <c r="I12" s="26">
        <v>150000</v>
      </c>
      <c r="J12" s="27">
        <f>'1'!F12+'2'!F12+'3'!F12+'4'!F12+'5'!F12</f>
        <v>25065</v>
      </c>
      <c r="K12" s="15">
        <f t="shared" si="1"/>
        <v>0.1671</v>
      </c>
      <c r="L12" s="28">
        <f t="shared" si="4"/>
        <v>37500</v>
      </c>
      <c r="M12" s="29">
        <f>'4'!F12+'5'!F12</f>
        <v>6014</v>
      </c>
      <c r="N12" s="14">
        <f t="shared" si="2"/>
        <v>0.16037333333333334</v>
      </c>
    </row>
    <row r="13" spans="1:14" ht="15.75">
      <c r="A13" s="13" t="s">
        <v>33</v>
      </c>
      <c r="B13" s="25"/>
      <c r="C13" s="25"/>
      <c r="D13" s="24"/>
      <c r="E13" s="24">
        <v>3042</v>
      </c>
      <c r="F13" s="24">
        <f t="shared" si="3"/>
        <v>3042</v>
      </c>
      <c r="G13" s="26">
        <v>15416</v>
      </c>
      <c r="H13" s="23">
        <f t="shared" si="0"/>
        <v>0.19732745199792423</v>
      </c>
      <c r="I13" s="26">
        <v>184996</v>
      </c>
      <c r="J13" s="27">
        <f>'1'!F13+'2'!F13+'3'!F13+'4'!F13+'5'!F13</f>
        <v>53247</v>
      </c>
      <c r="K13" s="15">
        <f t="shared" si="1"/>
        <v>0.28782784492637681</v>
      </c>
      <c r="L13" s="28">
        <f t="shared" si="4"/>
        <v>46249</v>
      </c>
      <c r="M13" s="29">
        <f>'4'!F13+'5'!F13</f>
        <v>7662</v>
      </c>
      <c r="N13" s="14">
        <f t="shared" si="2"/>
        <v>0.16566844688533805</v>
      </c>
    </row>
    <row r="14" spans="1:14" ht="15.75">
      <c r="A14" s="13" t="s">
        <v>51</v>
      </c>
      <c r="B14" s="25">
        <v>10000</v>
      </c>
      <c r="C14" s="25"/>
      <c r="D14" s="25">
        <v>1000</v>
      </c>
      <c r="E14" s="25"/>
      <c r="F14" s="24">
        <f t="shared" si="3"/>
        <v>11000</v>
      </c>
      <c r="G14" s="26">
        <v>11188</v>
      </c>
      <c r="H14" s="23">
        <f t="shared" si="0"/>
        <v>0.9831962817304255</v>
      </c>
      <c r="I14" s="26">
        <v>134260</v>
      </c>
      <c r="J14" s="27">
        <f>'1'!F14+'2'!F14+'3'!F14+'4'!F14+'5'!F14</f>
        <v>52735</v>
      </c>
      <c r="K14" s="15">
        <f t="shared" si="1"/>
        <v>0.39278266050945926</v>
      </c>
      <c r="L14" s="28">
        <f t="shared" si="4"/>
        <v>33565</v>
      </c>
      <c r="M14" s="29">
        <f>'4'!F14+'5'!F14</f>
        <v>20565</v>
      </c>
      <c r="N14" s="14">
        <f t="shared" si="2"/>
        <v>0.61269179204528523</v>
      </c>
    </row>
    <row r="15" spans="1:14" ht="15.75">
      <c r="A15" s="13" t="s">
        <v>56</v>
      </c>
      <c r="B15" s="24">
        <v>4500</v>
      </c>
      <c r="C15" s="25"/>
      <c r="D15" s="24"/>
      <c r="E15" s="24">
        <v>5400</v>
      </c>
      <c r="F15" s="24">
        <f t="shared" si="3"/>
        <v>9900</v>
      </c>
      <c r="G15" s="26">
        <v>8542</v>
      </c>
      <c r="H15" s="22">
        <f t="shared" si="0"/>
        <v>1.1589791617888083</v>
      </c>
      <c r="I15" s="26">
        <v>102500</v>
      </c>
      <c r="J15" s="27">
        <f>'1'!F15+'2'!F15+'3'!F15+'4'!F15+'5'!F15</f>
        <v>39550</v>
      </c>
      <c r="K15" s="15">
        <f t="shared" si="1"/>
        <v>0.38585365853658538</v>
      </c>
      <c r="L15" s="28">
        <f t="shared" si="4"/>
        <v>25625</v>
      </c>
      <c r="M15" s="29">
        <f>'4'!F15+'5'!F15</f>
        <v>13900</v>
      </c>
      <c r="N15" s="14">
        <f t="shared" si="2"/>
        <v>0.54243902439024394</v>
      </c>
    </row>
    <row r="16" spans="1:14" ht="15.75">
      <c r="A16" s="13" t="s">
        <v>34</v>
      </c>
      <c r="B16" s="24">
        <v>4500</v>
      </c>
      <c r="C16" s="30"/>
      <c r="D16" s="24"/>
      <c r="E16" s="24"/>
      <c r="F16" s="24">
        <f t="shared" si="3"/>
        <v>4500</v>
      </c>
      <c r="G16" s="26">
        <v>4500</v>
      </c>
      <c r="H16" s="23">
        <f t="shared" si="0"/>
        <v>1</v>
      </c>
      <c r="I16" s="26">
        <v>54000</v>
      </c>
      <c r="J16" s="27">
        <f>'1'!F16+'2'!F16+'3'!F16+'4'!F16+'5'!F16</f>
        <v>15500</v>
      </c>
      <c r="K16" s="15">
        <f t="shared" si="1"/>
        <v>0.28703703703703703</v>
      </c>
      <c r="L16" s="28">
        <f t="shared" si="4"/>
        <v>13500</v>
      </c>
      <c r="M16" s="29">
        <f>'4'!F16+'5'!F16</f>
        <v>4500</v>
      </c>
      <c r="N16" s="14">
        <f t="shared" si="2"/>
        <v>0.33333333333333331</v>
      </c>
    </row>
    <row r="17" spans="1:14" ht="15.75">
      <c r="A17" s="13" t="s">
        <v>35</v>
      </c>
      <c r="B17" s="24">
        <v>5000</v>
      </c>
      <c r="C17" s="30"/>
      <c r="D17" s="24"/>
      <c r="E17" s="24"/>
      <c r="F17" s="24">
        <f t="shared" si="3"/>
        <v>5000</v>
      </c>
      <c r="G17" s="26">
        <v>7500</v>
      </c>
      <c r="H17" s="23">
        <f t="shared" si="0"/>
        <v>0.66666666666666663</v>
      </c>
      <c r="I17" s="26">
        <v>90000</v>
      </c>
      <c r="J17" s="27">
        <f>'1'!F17+'2'!F17+'3'!F17+'4'!F17+'5'!F17</f>
        <v>29700</v>
      </c>
      <c r="K17" s="15">
        <f t="shared" si="1"/>
        <v>0.33</v>
      </c>
      <c r="L17" s="28">
        <f t="shared" si="4"/>
        <v>22500</v>
      </c>
      <c r="M17" s="29">
        <f>'4'!F17+'5'!F17</f>
        <v>10000</v>
      </c>
      <c r="N17" s="14">
        <f t="shared" si="2"/>
        <v>0.44444444444444442</v>
      </c>
    </row>
    <row r="18" spans="1:14" ht="15.75">
      <c r="A18" s="13" t="s">
        <v>36</v>
      </c>
      <c r="B18" s="24">
        <v>4500</v>
      </c>
      <c r="C18" s="30"/>
      <c r="D18" s="24">
        <v>1000</v>
      </c>
      <c r="E18" s="24"/>
      <c r="F18" s="24">
        <f t="shared" si="3"/>
        <v>5500</v>
      </c>
      <c r="G18" s="26">
        <v>5833</v>
      </c>
      <c r="H18" s="23">
        <f t="shared" si="0"/>
        <v>0.94291102348705635</v>
      </c>
      <c r="I18" s="26">
        <v>70000</v>
      </c>
      <c r="J18" s="27">
        <f>'1'!F18+'2'!F18+'3'!F18+'4'!F18+'5'!F18</f>
        <v>27500</v>
      </c>
      <c r="K18" s="15">
        <f t="shared" si="1"/>
        <v>0.39285714285714285</v>
      </c>
      <c r="L18" s="28">
        <f t="shared" si="4"/>
        <v>17500</v>
      </c>
      <c r="M18" s="29">
        <f>'4'!F18+'5'!F18</f>
        <v>10000</v>
      </c>
      <c r="N18" s="14">
        <f t="shared" si="2"/>
        <v>0.5714285714285714</v>
      </c>
    </row>
    <row r="19" spans="1:14" ht="15.75">
      <c r="A19" s="13" t="s">
        <v>37</v>
      </c>
      <c r="B19" s="24">
        <v>5000</v>
      </c>
      <c r="C19" s="30"/>
      <c r="D19" s="24"/>
      <c r="E19" s="24"/>
      <c r="F19" s="24">
        <f t="shared" si="3"/>
        <v>5000</v>
      </c>
      <c r="G19" s="26">
        <v>6667</v>
      </c>
      <c r="H19" s="23">
        <f t="shared" si="0"/>
        <v>0.74996250187490621</v>
      </c>
      <c r="I19" s="26">
        <v>80000</v>
      </c>
      <c r="J19" s="27">
        <f>'1'!F19+'2'!F19+'3'!F19+'4'!F19+'5'!F19</f>
        <v>22460</v>
      </c>
      <c r="K19" s="15">
        <f t="shared" si="1"/>
        <v>0.28075</v>
      </c>
      <c r="L19" s="28">
        <f t="shared" si="4"/>
        <v>20000</v>
      </c>
      <c r="M19" s="29">
        <f>'4'!F19+'5'!F19</f>
        <v>12460</v>
      </c>
      <c r="N19" s="14">
        <f t="shared" si="2"/>
        <v>0.623</v>
      </c>
    </row>
    <row r="20" spans="1:14" ht="15.75">
      <c r="A20" s="13" t="s">
        <v>38</v>
      </c>
      <c r="B20" s="25">
        <v>3000</v>
      </c>
      <c r="C20" s="30"/>
      <c r="D20" s="24"/>
      <c r="E20" s="24">
        <v>1084</v>
      </c>
      <c r="F20" s="24">
        <f t="shared" si="3"/>
        <v>4084</v>
      </c>
      <c r="G20" s="26">
        <v>3375</v>
      </c>
      <c r="H20" s="22">
        <f t="shared" si="0"/>
        <v>1.2100740740740741</v>
      </c>
      <c r="I20" s="26">
        <v>40500</v>
      </c>
      <c r="J20" s="27">
        <f>'1'!F20+'2'!F20+'3'!F20+'4'!F20+'5'!F20</f>
        <v>11594</v>
      </c>
      <c r="K20" s="15">
        <f t="shared" si="1"/>
        <v>0.28627160493827158</v>
      </c>
      <c r="L20" s="28">
        <f t="shared" si="4"/>
        <v>10125</v>
      </c>
      <c r="M20" s="29">
        <f>'4'!F20+'5'!F20</f>
        <v>6714</v>
      </c>
      <c r="N20" s="14">
        <f t="shared" si="2"/>
        <v>0.6631111111111111</v>
      </c>
    </row>
    <row r="21" spans="1:14" ht="15.75">
      <c r="A21" s="17" t="s">
        <v>39</v>
      </c>
      <c r="B21" s="19"/>
      <c r="C21" s="31"/>
      <c r="D21" s="19"/>
      <c r="E21" s="19"/>
      <c r="F21" s="24">
        <f t="shared" si="3"/>
        <v>0</v>
      </c>
      <c r="G21" s="26">
        <v>208</v>
      </c>
      <c r="H21" s="23">
        <f t="shared" si="0"/>
        <v>0</v>
      </c>
      <c r="I21" s="26">
        <v>2500</v>
      </c>
      <c r="J21" s="27">
        <f>'1'!F21+'2'!F21+'3'!F21+'4'!F21+'5'!F21</f>
        <v>560</v>
      </c>
      <c r="K21" s="15">
        <f t="shared" si="1"/>
        <v>0.224</v>
      </c>
      <c r="L21" s="28">
        <f t="shared" si="4"/>
        <v>625</v>
      </c>
      <c r="M21" s="29">
        <f>'4'!F21+'5'!F21</f>
        <v>0</v>
      </c>
      <c r="N21" s="14">
        <f t="shared" si="2"/>
        <v>0</v>
      </c>
    </row>
    <row r="22" spans="1:14" ht="15.75">
      <c r="A22" s="13" t="s">
        <v>46</v>
      </c>
      <c r="B22" s="19"/>
      <c r="C22" s="31"/>
      <c r="D22" s="19"/>
      <c r="E22" s="19"/>
      <c r="F22" s="24">
        <f t="shared" si="3"/>
        <v>0</v>
      </c>
      <c r="G22" s="26">
        <v>167</v>
      </c>
      <c r="H22" s="23">
        <f t="shared" si="0"/>
        <v>0</v>
      </c>
      <c r="I22" s="26">
        <v>2000</v>
      </c>
      <c r="J22" s="27">
        <f>'1'!F22+'2'!F22+'3'!F22+'4'!F22+'5'!F22</f>
        <v>2000</v>
      </c>
      <c r="K22" s="15">
        <f t="shared" si="1"/>
        <v>1</v>
      </c>
      <c r="L22" s="28">
        <f t="shared" si="4"/>
        <v>500</v>
      </c>
      <c r="M22" s="29">
        <f>'4'!F22+'5'!F22</f>
        <v>0</v>
      </c>
      <c r="N22" s="14">
        <f t="shared" si="2"/>
        <v>0</v>
      </c>
    </row>
    <row r="23" spans="1:14" ht="15.75">
      <c r="A23" s="18" t="s">
        <v>40</v>
      </c>
      <c r="B23" s="31"/>
      <c r="C23" s="31"/>
      <c r="D23" s="19"/>
      <c r="E23" s="19"/>
      <c r="F23" s="24">
        <f t="shared" si="3"/>
        <v>0</v>
      </c>
      <c r="G23" s="26">
        <v>250</v>
      </c>
      <c r="H23" s="23">
        <f t="shared" si="0"/>
        <v>0</v>
      </c>
      <c r="I23" s="26">
        <v>3000</v>
      </c>
      <c r="J23" s="27">
        <f>'1'!F23+'2'!F23+'3'!F23+'4'!F23+'5'!F23</f>
        <v>500</v>
      </c>
      <c r="K23" s="15">
        <f t="shared" si="1"/>
        <v>0.16666666666666666</v>
      </c>
      <c r="L23" s="28">
        <f t="shared" si="4"/>
        <v>750</v>
      </c>
      <c r="M23" s="29">
        <f>'4'!F23+'5'!F23</f>
        <v>0</v>
      </c>
      <c r="N23" s="14">
        <f t="shared" si="2"/>
        <v>0</v>
      </c>
    </row>
    <row r="24" spans="1:14" ht="15.75">
      <c r="A24" s="18" t="s">
        <v>41</v>
      </c>
      <c r="B24" s="31"/>
      <c r="C24" s="31"/>
      <c r="D24" s="19"/>
      <c r="E24" s="19">
        <v>756</v>
      </c>
      <c r="F24" s="24">
        <f t="shared" si="3"/>
        <v>756</v>
      </c>
      <c r="G24" s="26">
        <v>2145</v>
      </c>
      <c r="H24" s="23">
        <f t="shared" si="0"/>
        <v>0.35244755244755244</v>
      </c>
      <c r="I24" s="26">
        <v>25736</v>
      </c>
      <c r="J24" s="27">
        <f>'1'!F24+'2'!F24+'3'!F24+'4'!F24+'5'!F24</f>
        <v>8884</v>
      </c>
      <c r="K24" s="15">
        <f t="shared" si="1"/>
        <v>0.34519738887161955</v>
      </c>
      <c r="L24" s="28">
        <f t="shared" si="4"/>
        <v>6434</v>
      </c>
      <c r="M24" s="29">
        <f>'4'!F24+'5'!F24</f>
        <v>2756</v>
      </c>
      <c r="N24" s="14">
        <f t="shared" si="2"/>
        <v>0.42834939384519738</v>
      </c>
    </row>
    <row r="25" spans="1:14" ht="14.25">
      <c r="A25" s="19" t="s">
        <v>42</v>
      </c>
      <c r="B25" s="19">
        <f>SUM(B4:B24)</f>
        <v>66000</v>
      </c>
      <c r="C25" s="19">
        <f>SUM(C4:C24)</f>
        <v>0</v>
      </c>
      <c r="D25" s="19">
        <f>SUM(D4:D24)</f>
        <v>62693</v>
      </c>
      <c r="E25" s="19">
        <f>SUM(E4:E24)</f>
        <v>31336</v>
      </c>
      <c r="F25" s="19">
        <f>SUM(F4:F24)</f>
        <v>160029</v>
      </c>
      <c r="G25" s="32">
        <f>I25/12</f>
        <v>250525.66666666666</v>
      </c>
      <c r="H25" s="14">
        <f t="shared" si="0"/>
        <v>0.63877287357117107</v>
      </c>
      <c r="I25" s="19">
        <f>SUM(I4:I24)</f>
        <v>3006308</v>
      </c>
      <c r="J25" s="19">
        <f>SUM(J4:J24)</f>
        <v>817168</v>
      </c>
      <c r="K25" s="15">
        <f t="shared" si="1"/>
        <v>0.27181779112452881</v>
      </c>
      <c r="L25" s="28">
        <f>SUM(L4:L24)</f>
        <v>725829.5</v>
      </c>
      <c r="M25" s="33">
        <f>SUM(M4:M24)</f>
        <v>275646</v>
      </c>
      <c r="N25" s="14">
        <f>M25/L25</f>
        <v>0.37976687362527978</v>
      </c>
    </row>
    <row r="26" spans="1:14" ht="49.5" customHeight="1">
      <c r="A26" s="20" t="s">
        <v>43</v>
      </c>
      <c r="B26" s="43" t="s">
        <v>76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</row>
    <row r="27" spans="1:14" ht="14.25">
      <c r="A27" s="46" t="s">
        <v>50</v>
      </c>
      <c r="B27" s="47"/>
      <c r="C27" s="4"/>
      <c r="D27" s="4"/>
      <c r="E27" s="47" t="s">
        <v>44</v>
      </c>
      <c r="F27" s="47"/>
      <c r="G27" s="4"/>
      <c r="H27" s="39"/>
      <c r="I27" s="39"/>
      <c r="J27" s="40" t="s">
        <v>75</v>
      </c>
      <c r="K27" s="6"/>
      <c r="L27" s="7"/>
      <c r="M27" s="4"/>
      <c r="N27" s="4"/>
    </row>
  </sheetData>
  <mergeCells count="5">
    <mergeCell ref="A1:N1"/>
    <mergeCell ref="M2:N2"/>
    <mergeCell ref="B26:N26"/>
    <mergeCell ref="A27:B27"/>
    <mergeCell ref="E27:F27"/>
  </mergeCells>
  <phoneticPr fontId="1" type="noConversion"/>
  <conditionalFormatting sqref="H4:H25">
    <cfRule type="cellIs" dxfId="1" priority="2" stopIfTrue="1" operator="greaterThan">
      <formula>100</formula>
    </cfRule>
  </conditionalFormatting>
  <conditionalFormatting sqref="K4:K25">
    <cfRule type="cellIs" dxfId="0" priority="1" stopIfTrue="1" operator="greaterThan">
      <formula>8.4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F6" sqref="F6"/>
    </sheetView>
  </sheetViews>
  <sheetFormatPr defaultRowHeight="13.5"/>
  <cols>
    <col min="1" max="1" width="10.625" customWidth="1"/>
  </cols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 s="35">
        <v>246872</v>
      </c>
      <c r="C2" s="35">
        <v>217149</v>
      </c>
      <c r="D2" s="35">
        <v>283826</v>
      </c>
      <c r="E2" s="35">
        <v>279739</v>
      </c>
      <c r="F2" s="35">
        <v>312246</v>
      </c>
      <c r="G2" s="35">
        <v>280537</v>
      </c>
      <c r="H2" s="35">
        <v>267023</v>
      </c>
      <c r="I2" s="35">
        <v>228333</v>
      </c>
      <c r="J2" s="35">
        <v>257155</v>
      </c>
      <c r="K2" s="35">
        <v>244699</v>
      </c>
      <c r="L2" s="35">
        <v>317435</v>
      </c>
      <c r="M2" s="35">
        <v>342934</v>
      </c>
      <c r="N2" s="35">
        <v>3277948</v>
      </c>
    </row>
    <row r="3" spans="1:14">
      <c r="A3" s="1" t="s">
        <v>14</v>
      </c>
      <c r="B3" s="35">
        <f>'[1]1'!F23</f>
        <v>161176</v>
      </c>
      <c r="C3" s="35">
        <f>'[1]2'!F23</f>
        <v>277943</v>
      </c>
      <c r="D3" s="35">
        <f>'[1]3'!F23</f>
        <v>238640</v>
      </c>
      <c r="E3" s="35">
        <f>'[1]4'!F23</f>
        <v>234822</v>
      </c>
      <c r="F3" s="35">
        <f>'[1]5'!F23</f>
        <v>199818</v>
      </c>
      <c r="G3" s="35">
        <f>'[1]6'!F23</f>
        <v>242554</v>
      </c>
      <c r="H3" s="35">
        <f>'[1]７'!F23</f>
        <v>195612</v>
      </c>
      <c r="I3" s="35">
        <f>'[1]8'!F23</f>
        <v>172979</v>
      </c>
      <c r="J3" s="35">
        <f>'[1]9'!F23</f>
        <v>276422</v>
      </c>
      <c r="K3" s="35">
        <f>'[1]10'!F23</f>
        <v>335270</v>
      </c>
      <c r="L3" s="35">
        <f>'[1]11'!F23</f>
        <v>283975</v>
      </c>
      <c r="M3" s="35">
        <f>'[1]12'!F23</f>
        <v>233108.3</v>
      </c>
      <c r="N3" s="35">
        <f>SUM(B3:M3)</f>
        <v>2852319.3</v>
      </c>
    </row>
    <row r="4" spans="1:14">
      <c r="A4" s="1" t="s">
        <v>49</v>
      </c>
      <c r="B4" s="35">
        <v>331298.40000000002</v>
      </c>
      <c r="C4" s="35">
        <v>123265</v>
      </c>
      <c r="D4" s="35">
        <v>231837</v>
      </c>
      <c r="E4" s="35">
        <v>258403</v>
      </c>
      <c r="F4" s="35">
        <v>254815</v>
      </c>
      <c r="G4" s="35">
        <v>248047</v>
      </c>
      <c r="H4" s="35">
        <v>254080</v>
      </c>
      <c r="I4" s="35">
        <v>282770</v>
      </c>
      <c r="J4" s="35">
        <v>282781</v>
      </c>
      <c r="K4" s="35">
        <v>260552</v>
      </c>
      <c r="L4" s="35">
        <v>190001</v>
      </c>
      <c r="M4" s="35">
        <v>253956</v>
      </c>
      <c r="N4" s="35">
        <v>2971805.4</v>
      </c>
    </row>
    <row r="5" spans="1:14">
      <c r="A5" s="1" t="s">
        <v>57</v>
      </c>
      <c r="B5" s="35">
        <v>262732.83333333331</v>
      </c>
      <c r="C5" s="35">
        <v>262732.83333333331</v>
      </c>
      <c r="D5" s="35">
        <v>262732.83333333302</v>
      </c>
      <c r="E5" s="35">
        <v>262732.83333333302</v>
      </c>
      <c r="F5" s="35">
        <v>262732.83333333302</v>
      </c>
      <c r="G5" s="35">
        <v>262732.83333333302</v>
      </c>
      <c r="H5" s="35">
        <v>262732.83333333302</v>
      </c>
      <c r="I5" s="35">
        <v>262732.83333333302</v>
      </c>
      <c r="J5" s="35">
        <v>262732.83333333302</v>
      </c>
      <c r="K5" s="35">
        <v>262732.83333333302</v>
      </c>
      <c r="L5" s="35">
        <v>262732.83333333302</v>
      </c>
      <c r="M5" s="35">
        <v>262732.83333333302</v>
      </c>
      <c r="N5" s="35">
        <v>262732.83333333302</v>
      </c>
    </row>
    <row r="6" spans="1:14">
      <c r="A6" s="1" t="s">
        <v>58</v>
      </c>
      <c r="B6" s="2">
        <f>'1'!F25</f>
        <v>220655</v>
      </c>
      <c r="C6" s="2">
        <f>'2'!F25</f>
        <v>133860</v>
      </c>
      <c r="D6" s="2">
        <f>'3'!F25</f>
        <v>187007</v>
      </c>
      <c r="E6" s="2">
        <f>'4'!F25</f>
        <v>115617</v>
      </c>
      <c r="F6" s="2">
        <f>'5'!F25</f>
        <v>160029</v>
      </c>
      <c r="G6" s="2"/>
      <c r="H6" s="2"/>
      <c r="I6" s="2"/>
      <c r="J6" s="2"/>
      <c r="K6" s="2"/>
      <c r="L6" s="2"/>
      <c r="M6" s="2"/>
      <c r="N6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1~12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2014-06-03T08:31:08Z</dcterms:modified>
</cp:coreProperties>
</file>