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ustClass\110-碩二上\射出成型實驗室\20220125_KevinData\L45_rebuild(base)\iris_feature_importances\data\"/>
    </mc:Choice>
  </mc:AlternateContent>
  <xr:revisionPtr revIDLastSave="0" documentId="13_ncr:1_{A9015361-408C-4EA4-BD6A-94CE76D7E94C}" xr6:coauthVersionLast="47" xr6:coauthVersionMax="47" xr10:uidLastSave="{00000000-0000-0000-0000-000000000000}"/>
  <bookViews>
    <workbookView xWindow="-108" yWindow="-108" windowWidth="23256" windowHeight="12576" activeTab="2" xr2:uid="{AA6ACFF7-3257-4550-8069-0788D8D817CC}"/>
  </bookViews>
  <sheets>
    <sheet name="工作表1" sheetId="1" r:id="rId1"/>
    <sheet name="轉成數值" sheetId="2" r:id="rId2"/>
    <sheet name="factor_levels" sheetId="4" r:id="rId3"/>
    <sheet name="length" sheetId="5" r:id="rId4"/>
    <sheet name="warp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6" l="1"/>
  <c r="AP22" i="5"/>
  <c r="AP52" i="5"/>
  <c r="AP51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1" i="5"/>
  <c r="AP20" i="5"/>
  <c r="AP19" i="5"/>
  <c r="AP18" i="5"/>
  <c r="W40" i="5"/>
  <c r="W39" i="5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2" i="5"/>
  <c r="AF29" i="5"/>
  <c r="AF28" i="5"/>
  <c r="AF27" i="5"/>
  <c r="AF26" i="5"/>
  <c r="AE29" i="5"/>
  <c r="AE28" i="5"/>
  <c r="AE27" i="5"/>
  <c r="AE26" i="5"/>
  <c r="AD29" i="5"/>
  <c r="AD28" i="5"/>
  <c r="AD27" i="5"/>
  <c r="AD26" i="5"/>
  <c r="AC29" i="5"/>
  <c r="AC28" i="5"/>
  <c r="AC27" i="5"/>
  <c r="AC26" i="5"/>
  <c r="AD25" i="5"/>
  <c r="AB29" i="5"/>
  <c r="AB28" i="5"/>
  <c r="AB27" i="5"/>
  <c r="AB26" i="5"/>
  <c r="AA29" i="5"/>
  <c r="AA28" i="5"/>
  <c r="AA27" i="5"/>
  <c r="AA26" i="5"/>
  <c r="Z29" i="5"/>
  <c r="Z28" i="5"/>
  <c r="Z27" i="5"/>
  <c r="Z26" i="5"/>
  <c r="Y29" i="5"/>
  <c r="Y28" i="5"/>
  <c r="Y27" i="5"/>
  <c r="Y26" i="5"/>
  <c r="AF25" i="5"/>
  <c r="AE25" i="5"/>
  <c r="AC25" i="5"/>
  <c r="AB25" i="5"/>
  <c r="AA25" i="5"/>
  <c r="Z25" i="5"/>
  <c r="Y25" i="5"/>
  <c r="X29" i="5"/>
  <c r="X28" i="5"/>
  <c r="X27" i="5"/>
  <c r="X26" i="5"/>
  <c r="X25" i="5"/>
  <c r="W27" i="5"/>
  <c r="W26" i="5"/>
  <c r="W25" i="5"/>
  <c r="V27" i="5"/>
  <c r="V26" i="5"/>
  <c r="V25" i="5"/>
  <c r="Q3" i="5"/>
  <c r="Q4" i="5"/>
  <c r="Q5" i="5"/>
  <c r="R5" i="5" s="1"/>
  <c r="Q6" i="5"/>
  <c r="Q7" i="5"/>
  <c r="Q8" i="5"/>
  <c r="Q9" i="5"/>
  <c r="Q10" i="5"/>
  <c r="Q11" i="5"/>
  <c r="Q12" i="5"/>
  <c r="Q13" i="5"/>
  <c r="R13" i="5" s="1"/>
  <c r="Q14" i="5"/>
  <c r="Q15" i="5"/>
  <c r="Q16" i="5"/>
  <c r="Q17" i="5"/>
  <c r="Q18" i="5"/>
  <c r="Q19" i="5"/>
  <c r="Q20" i="5"/>
  <c r="Q21" i="5"/>
  <c r="R21" i="5" s="1"/>
  <c r="Q22" i="5"/>
  <c r="Q23" i="5"/>
  <c r="Q24" i="5"/>
  <c r="Q25" i="5"/>
  <c r="Q26" i="5"/>
  <c r="Q27" i="5"/>
  <c r="Q28" i="5"/>
  <c r="Q29" i="5"/>
  <c r="R29" i="5" s="1"/>
  <c r="Q30" i="5"/>
  <c r="Q31" i="5"/>
  <c r="Q32" i="5"/>
  <c r="Q33" i="5"/>
  <c r="Q34" i="5"/>
  <c r="Q35" i="5"/>
  <c r="Q36" i="5"/>
  <c r="Q37" i="5"/>
  <c r="R37" i="5" s="1"/>
  <c r="Q38" i="5"/>
  <c r="Q39" i="5"/>
  <c r="Q40" i="5"/>
  <c r="Q41" i="5"/>
  <c r="Q42" i="5"/>
  <c r="Q43" i="5"/>
  <c r="Q44" i="5"/>
  <c r="Q45" i="5"/>
  <c r="R45" i="5" s="1"/>
  <c r="Q46" i="5"/>
  <c r="Q2" i="5"/>
  <c r="P2" i="5"/>
  <c r="AF18" i="5" s="1"/>
  <c r="P3" i="5"/>
  <c r="AP9" i="5" s="1"/>
  <c r="P4" i="5"/>
  <c r="AC16" i="5" s="1"/>
  <c r="P5" i="5"/>
  <c r="AI18" i="5" s="1"/>
  <c r="P6" i="5"/>
  <c r="AP17" i="5" s="1"/>
  <c r="P7" i="5"/>
  <c r="AH20" i="5" s="1"/>
  <c r="P8" i="5"/>
  <c r="P9" i="5"/>
  <c r="AP10" i="5" s="1"/>
  <c r="P10" i="5"/>
  <c r="P11" i="5"/>
  <c r="P12" i="5"/>
  <c r="AP7" i="5" s="1"/>
  <c r="P13" i="5"/>
  <c r="P14" i="5"/>
  <c r="P15" i="5"/>
  <c r="AD16" i="5" s="1"/>
  <c r="P16" i="5"/>
  <c r="P17" i="5"/>
  <c r="V14" i="5" s="1"/>
  <c r="P18" i="5"/>
  <c r="P19" i="5"/>
  <c r="P20" i="5"/>
  <c r="P21" i="5"/>
  <c r="P22" i="5"/>
  <c r="P23" i="5"/>
  <c r="AJ18" i="5" s="1"/>
  <c r="P24" i="5"/>
  <c r="P25" i="5"/>
  <c r="P26" i="5"/>
  <c r="P27" i="5"/>
  <c r="P28" i="5"/>
  <c r="P29" i="5"/>
  <c r="P30" i="5"/>
  <c r="P31" i="5"/>
  <c r="P32" i="5"/>
  <c r="W14" i="5" s="1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X14" i="5" l="1"/>
  <c r="AB18" i="5"/>
  <c r="Y14" i="5"/>
  <c r="AG14" i="5"/>
  <c r="AE16" i="5"/>
  <c r="AC18" i="5"/>
  <c r="AA20" i="5"/>
  <c r="AI20" i="5"/>
  <c r="AP3" i="5"/>
  <c r="AP11" i="5"/>
  <c r="Z14" i="5"/>
  <c r="AH14" i="5"/>
  <c r="AF16" i="5"/>
  <c r="AD18" i="5"/>
  <c r="AB20" i="5"/>
  <c r="AJ20" i="5"/>
  <c r="AP4" i="5"/>
  <c r="AP12" i="5"/>
  <c r="AP2" i="5"/>
  <c r="R42" i="5"/>
  <c r="R34" i="5"/>
  <c r="R26" i="5"/>
  <c r="R18" i="5"/>
  <c r="R10" i="5"/>
  <c r="AC14" i="5"/>
  <c r="AI14" i="5"/>
  <c r="AG16" i="5"/>
  <c r="AE18" i="5"/>
  <c r="AC20" i="5"/>
  <c r="AA22" i="5"/>
  <c r="AP5" i="5"/>
  <c r="AP13" i="5"/>
  <c r="R41" i="5"/>
  <c r="R33" i="5"/>
  <c r="R25" i="5"/>
  <c r="R17" i="5"/>
  <c r="R9" i="5"/>
  <c r="AB14" i="5"/>
  <c r="AJ14" i="5"/>
  <c r="AH16" i="5"/>
  <c r="AD20" i="5"/>
  <c r="AB22" i="5"/>
  <c r="AP6" i="5"/>
  <c r="AP14" i="5"/>
  <c r="AF14" i="5"/>
  <c r="P47" i="5"/>
  <c r="U14" i="5"/>
  <c r="AA14" i="5"/>
  <c r="AA16" i="5"/>
  <c r="AI16" i="5"/>
  <c r="AG18" i="5"/>
  <c r="AE20" i="5"/>
  <c r="AC22" i="5"/>
  <c r="AP15" i="5"/>
  <c r="S47" i="5"/>
  <c r="AD14" i="5"/>
  <c r="AB16" i="5"/>
  <c r="AJ16" i="5"/>
  <c r="AH18" i="5"/>
  <c r="AF20" i="5"/>
  <c r="AD22" i="5"/>
  <c r="AP8" i="5"/>
  <c r="AP16" i="5"/>
  <c r="AE14" i="5"/>
  <c r="AA18" i="5"/>
  <c r="AG20" i="5"/>
  <c r="AE22" i="5"/>
  <c r="R2" i="5"/>
  <c r="R39" i="5"/>
  <c r="R31" i="5"/>
  <c r="AM35" i="5" s="1"/>
  <c r="R23" i="5"/>
  <c r="R15" i="5"/>
  <c r="AD4" i="5" s="1"/>
  <c r="R7" i="5"/>
  <c r="AM17" i="5" s="1"/>
  <c r="R46" i="5"/>
  <c r="R38" i="5"/>
  <c r="R30" i="5"/>
  <c r="R22" i="5"/>
  <c r="R14" i="5"/>
  <c r="AH2" i="5" s="1"/>
  <c r="R6" i="5"/>
  <c r="R44" i="5"/>
  <c r="R36" i="5"/>
  <c r="R28" i="5"/>
  <c r="AA8" i="5" s="1"/>
  <c r="R20" i="5"/>
  <c r="R12" i="5"/>
  <c r="R4" i="5"/>
  <c r="R43" i="5"/>
  <c r="R35" i="5"/>
  <c r="R27" i="5"/>
  <c r="R19" i="5"/>
  <c r="V2" i="5" s="1"/>
  <c r="R11" i="5"/>
  <c r="AM43" i="5" s="1"/>
  <c r="R3" i="5"/>
  <c r="Q47" i="5"/>
  <c r="W38" i="5" s="1"/>
  <c r="R40" i="5"/>
  <c r="R32" i="5"/>
  <c r="R24" i="5"/>
  <c r="R16" i="5"/>
  <c r="R8" i="5"/>
  <c r="AM13" i="5" s="1"/>
  <c r="AM41" i="5"/>
  <c r="AM45" i="5"/>
  <c r="Z2" i="5"/>
  <c r="AM6" i="5" s="1"/>
  <c r="AH6" i="5"/>
  <c r="AM33" i="5"/>
  <c r="AG4" i="5"/>
  <c r="AM28" i="5"/>
  <c r="AC2" i="5" l="1"/>
  <c r="AM9" i="5" s="1"/>
  <c r="AF6" i="5"/>
  <c r="AM42" i="5"/>
  <c r="AE2" i="5"/>
  <c r="AM16" i="5"/>
  <c r="AH4" i="5"/>
  <c r="AG8" i="5"/>
  <c r="AM39" i="5"/>
  <c r="AM25" i="5"/>
  <c r="Y2" i="5"/>
  <c r="AM5" i="5" s="1"/>
  <c r="W2" i="5"/>
  <c r="AM21" i="5"/>
  <c r="U2" i="5"/>
  <c r="AM38" i="5"/>
  <c r="AM48" i="5"/>
  <c r="AC8" i="5"/>
  <c r="AM46" i="5"/>
  <c r="AI4" i="5"/>
  <c r="AM40" i="5"/>
  <c r="AD2" i="5"/>
  <c r="AM19" i="5"/>
  <c r="AF2" i="5"/>
  <c r="AI6" i="5"/>
  <c r="AI2" i="5"/>
  <c r="AE10" i="5"/>
  <c r="AE6" i="5"/>
  <c r="AF8" i="5"/>
  <c r="AB2" i="5"/>
  <c r="AM8" i="5" s="1"/>
  <c r="AM12" i="5"/>
  <c r="AA2" i="5"/>
  <c r="AM7" i="5" s="1"/>
  <c r="AM30" i="5"/>
  <c r="AM50" i="5"/>
  <c r="AC4" i="5"/>
  <c r="AM26" i="5"/>
  <c r="AB6" i="5"/>
  <c r="AB10" i="5"/>
  <c r="AM29" i="5"/>
  <c r="AM49" i="5"/>
  <c r="AA6" i="5"/>
  <c r="AF4" i="5"/>
  <c r="AM27" i="5"/>
  <c r="AI8" i="5"/>
  <c r="AE4" i="5"/>
  <c r="AE8" i="5"/>
  <c r="AA4" i="5"/>
  <c r="AJ6" i="5"/>
  <c r="AM44" i="5"/>
  <c r="AH8" i="5"/>
  <c r="AM37" i="5"/>
  <c r="AM15" i="5"/>
  <c r="AM23" i="5"/>
  <c r="AM34" i="5"/>
  <c r="AD6" i="5"/>
  <c r="AJ4" i="5"/>
  <c r="AJ8" i="5"/>
  <c r="W37" i="5"/>
  <c r="AM24" i="5"/>
  <c r="AM47" i="5"/>
  <c r="AD8" i="5"/>
  <c r="AJ2" i="5"/>
  <c r="R47" i="5"/>
  <c r="AM18" i="5"/>
  <c r="AM32" i="5"/>
  <c r="AD10" i="5"/>
  <c r="AM31" i="5"/>
  <c r="AM51" i="5"/>
  <c r="AB4" i="5"/>
  <c r="AG6" i="5"/>
  <c r="AM14" i="5"/>
  <c r="AM22" i="5"/>
  <c r="AM20" i="5"/>
  <c r="AB8" i="5"/>
  <c r="AG2" i="5"/>
  <c r="AC6" i="5"/>
  <c r="AC10" i="5"/>
  <c r="X2" i="5"/>
  <c r="AA10" i="5"/>
  <c r="AM36" i="5"/>
</calcChain>
</file>

<file path=xl/sharedStrings.xml><?xml version="1.0" encoding="utf-8"?>
<sst xmlns="http://schemas.openxmlformats.org/spreadsheetml/2006/main" count="368" uniqueCount="127">
  <si>
    <t>Level1</t>
    <phoneticPr fontId="1" type="noConversion"/>
  </si>
  <si>
    <t>Level2</t>
    <phoneticPr fontId="1" type="noConversion"/>
  </si>
  <si>
    <t>Level3</t>
    <phoneticPr fontId="1" type="noConversion"/>
  </si>
  <si>
    <t>Level4</t>
    <phoneticPr fontId="1" type="noConversion"/>
  </si>
  <si>
    <t>Level5</t>
    <phoneticPr fontId="1" type="noConversion"/>
  </si>
  <si>
    <t>cooling_time</t>
  </si>
  <si>
    <t>cooling_time</t>
    <phoneticPr fontId="1" type="noConversion"/>
  </si>
  <si>
    <t>packing_time</t>
  </si>
  <si>
    <t>packing_time</t>
    <phoneticPr fontId="1" type="noConversion"/>
  </si>
  <si>
    <t>injection_speed</t>
  </si>
  <si>
    <t>injection_speed</t>
    <phoneticPr fontId="1" type="noConversion"/>
  </si>
  <si>
    <t>VP_position</t>
  </si>
  <si>
    <t>VP_position</t>
    <phoneticPr fontId="1" type="noConversion"/>
  </si>
  <si>
    <t>packing_pressure1</t>
  </si>
  <si>
    <t>packing_pressure1</t>
    <phoneticPr fontId="1" type="noConversion"/>
  </si>
  <si>
    <t>packing_pressure2</t>
  </si>
  <si>
    <t>packing_pressure2</t>
    <phoneticPr fontId="1" type="noConversion"/>
  </si>
  <si>
    <t>packing_pressure3</t>
  </si>
  <si>
    <t>packing_pressure3</t>
    <phoneticPr fontId="1" type="noConversion"/>
  </si>
  <si>
    <t>material_temperature</t>
  </si>
  <si>
    <t>material_temperature</t>
    <phoneticPr fontId="1" type="noConversion"/>
  </si>
  <si>
    <t>mold_temperature</t>
  </si>
  <si>
    <t>mold_temperature</t>
    <phoneticPr fontId="1" type="noConversion"/>
  </si>
  <si>
    <t>packing_time1</t>
  </si>
  <si>
    <t>packing_time1</t>
    <phoneticPr fontId="1" type="noConversion"/>
  </si>
  <si>
    <t>packing_time2</t>
  </si>
  <si>
    <t>packing_time2</t>
    <phoneticPr fontId="1" type="noConversion"/>
  </si>
  <si>
    <t>no</t>
  </si>
  <si>
    <t>L1</t>
  </si>
  <si>
    <t>L2</t>
  </si>
  <si>
    <t>L3</t>
  </si>
  <si>
    <t>W1</t>
  </si>
  <si>
    <t>W2</t>
  </si>
  <si>
    <t>W3</t>
  </si>
  <si>
    <t>warpage</t>
  </si>
  <si>
    <t>weight</t>
  </si>
  <si>
    <t>L45</t>
  </si>
  <si>
    <t>L45</t>
    <phoneticPr fontId="1" type="noConversion"/>
  </si>
  <si>
    <t>因子</t>
    <phoneticPr fontId="1" type="noConversion"/>
  </si>
  <si>
    <t>說明</t>
    <phoneticPr fontId="1" type="noConversion"/>
  </si>
  <si>
    <t>leve1</t>
    <phoneticPr fontId="1" type="noConversion"/>
  </si>
  <si>
    <t>level2</t>
    <phoneticPr fontId="1" type="noConversion"/>
  </si>
  <si>
    <t>level3</t>
    <phoneticPr fontId="1" type="noConversion"/>
  </si>
  <si>
    <t>level4</t>
    <phoneticPr fontId="1" type="noConversion"/>
  </si>
  <si>
    <t>level5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</si>
  <si>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</si>
  <si>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</si>
  <si>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</si>
  <si>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</si>
  <si>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</si>
  <si>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</si>
  <si>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</si>
  <si>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</si>
  <si>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</si>
  <si>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</si>
  <si>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</si>
  <si>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Cooling time</t>
    <phoneticPr fontId="1" type="noConversion"/>
  </si>
  <si>
    <t>Packing time</t>
    <phoneticPr fontId="1" type="noConversion"/>
  </si>
  <si>
    <t>Injection speed</t>
    <phoneticPr fontId="1" type="noConversion"/>
  </si>
  <si>
    <t>VP position</t>
    <phoneticPr fontId="1" type="noConversion"/>
  </si>
  <si>
    <t xml:space="preserve">1st Packing pressure </t>
    <phoneticPr fontId="1" type="noConversion"/>
  </si>
  <si>
    <t xml:space="preserve">2nd Packing pressure </t>
    <phoneticPr fontId="1" type="noConversion"/>
  </si>
  <si>
    <t xml:space="preserve">3rd Packing pressure </t>
    <phoneticPr fontId="1" type="noConversion"/>
  </si>
  <si>
    <t>1st Packing time</t>
    <phoneticPr fontId="1" type="noConversion"/>
  </si>
  <si>
    <t>2nd Packing time</t>
    <phoneticPr fontId="1" type="noConversion"/>
  </si>
  <si>
    <t>Material temperature</t>
    <phoneticPr fontId="1" type="noConversion"/>
  </si>
  <si>
    <t>Mold temperature</t>
    <phoneticPr fontId="1" type="noConversion"/>
  </si>
  <si>
    <t>L_bar</t>
    <phoneticPr fontId="1" type="noConversion"/>
  </si>
  <si>
    <t>S/N ratio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</si>
  <si>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</si>
  <si>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</si>
  <si>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</si>
  <si>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</si>
  <si>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</si>
  <si>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</si>
  <si>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</si>
  <si>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</si>
  <si>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</si>
  <si>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</si>
  <si>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</si>
  <si>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</si>
  <si>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</si>
  <si>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</si>
  <si>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</si>
  <si>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</si>
  <si>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</si>
  <si>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</si>
  <si>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</si>
  <si>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</si>
  <si>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</si>
  <si>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</si>
  <si>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</si>
  <si>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</si>
  <si>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</si>
  <si>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</si>
  <si>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</si>
  <si>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</si>
  <si>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</si>
  <si>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</si>
  <si>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</si>
  <si>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</si>
  <si>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</si>
  <si>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</si>
  <si>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</si>
  <si>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H5</t>
    <phoneticPr fontId="1" type="noConversion"/>
  </si>
  <si>
    <t>I1</t>
    <phoneticPr fontId="1" type="noConversion"/>
  </si>
  <si>
    <t>I2</t>
    <phoneticPr fontId="1" type="noConversion"/>
  </si>
  <si>
    <t>I3</t>
    <phoneticPr fontId="1" type="noConversion"/>
  </si>
  <si>
    <t>I5</t>
    <phoneticPr fontId="1" type="noConversion"/>
  </si>
  <si>
    <t>I4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</si>
  <si>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</si>
  <si>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</si>
  <si>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</si>
  <si>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J4</t>
    <phoneticPr fontId="1" type="noConversion"/>
  </si>
  <si>
    <t>J5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</si>
  <si>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</si>
  <si>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</si>
  <si>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</si>
  <si>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</si>
  <si>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</si>
  <si>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count</t>
    <phoneticPr fontId="1" type="noConversion"/>
  </si>
  <si>
    <t>S_L</t>
    <phoneticPr fontId="1" type="noConversion"/>
  </si>
  <si>
    <t>R</t>
    <phoneticPr fontId="1" type="noConversion"/>
  </si>
  <si>
    <t>UCL</t>
    <phoneticPr fontId="1" type="noConversion"/>
  </si>
  <si>
    <t>LCL</t>
    <phoneticPr fontId="1" type="noConversion"/>
  </si>
  <si>
    <t>xbar(用s)管制圖</t>
    <phoneticPr fontId="1" type="noConversion"/>
  </si>
  <si>
    <t>品質特性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</si>
</sst>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Length Response Graph</a:t>
            </a:r>
            <a:r>
              <a:rPr lang="zh-TW" altLang="en-US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(S/N)</a:t>
            </a:r>
          </a:p>
        </c:rich>
      </c:tx>
      <c:layout>
        <c:manualLayout>
          <c:xMode val="edge"/>
          <c:yMode val="edge"/>
          <c:x val="0.37708680070376116"/>
          <c:y val="2.483528534765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040340444806684"/>
          <c:y val="0.1199018243570399"/>
          <c:w val="0.86025888456513666"/>
          <c:h val="0.740186151219119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11-4C7B-A6B9-353EAF5B584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1-4C7B-A6B9-353EAF5B584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1-4C7B-A6B9-353EAF5B5842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D11-4C7B-A6B9-353EAF5B5842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11-4C7B-A6B9-353EAF5B5842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11-4C7B-A6B9-353EAF5B5842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11-4C7B-A6B9-353EAF5B5842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D11-4C7B-A6B9-353EAF5B5842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11-4C7B-A6B9-353EAF5B5842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D11-4C7B-A6B9-353EAF5B5842}"/>
              </c:ext>
            </c:extLst>
          </c:dPt>
          <c:cat>
            <c:strRef>
              <c:f>length!$AL$1:$AL$51</c:f>
              <c:strCache>
                <c:ptCount val="5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C4</c:v>
                </c:pt>
                <c:pt idx="10">
                  <c:v>C5</c:v>
                </c:pt>
                <c:pt idx="11">
                  <c:v>D1</c:v>
                </c:pt>
                <c:pt idx="12">
                  <c:v>D2</c:v>
                </c:pt>
                <c:pt idx="13">
                  <c:v>D3</c:v>
                </c:pt>
                <c:pt idx="14">
                  <c:v>D4</c:v>
                </c:pt>
                <c:pt idx="15">
                  <c:v>D5</c:v>
                </c:pt>
                <c:pt idx="16">
                  <c:v>E1</c:v>
                </c:pt>
                <c:pt idx="17">
                  <c:v>E2</c:v>
                </c:pt>
                <c:pt idx="18">
                  <c:v>E3</c:v>
                </c:pt>
                <c:pt idx="19">
                  <c:v>E4</c:v>
                </c:pt>
                <c:pt idx="20">
                  <c:v>E5</c:v>
                </c:pt>
                <c:pt idx="21">
                  <c:v>F1</c:v>
                </c:pt>
                <c:pt idx="22">
                  <c:v>F2</c:v>
                </c:pt>
                <c:pt idx="23">
                  <c:v>F3</c:v>
                </c:pt>
                <c:pt idx="24">
                  <c:v>F4</c:v>
                </c:pt>
                <c:pt idx="25">
                  <c:v>F5</c:v>
                </c:pt>
                <c:pt idx="26">
                  <c:v>G1</c:v>
                </c:pt>
                <c:pt idx="27">
                  <c:v>G2</c:v>
                </c:pt>
                <c:pt idx="28">
                  <c:v>G3</c:v>
                </c:pt>
                <c:pt idx="29">
                  <c:v>G4</c:v>
                </c:pt>
                <c:pt idx="30">
                  <c:v>G5</c:v>
                </c:pt>
                <c:pt idx="31">
                  <c:v>H1</c:v>
                </c:pt>
                <c:pt idx="32">
                  <c:v>H2</c:v>
                </c:pt>
                <c:pt idx="33">
                  <c:v>H3</c:v>
                </c:pt>
                <c:pt idx="34">
                  <c:v>H4</c:v>
                </c:pt>
                <c:pt idx="35">
                  <c:v>H5</c:v>
                </c:pt>
                <c:pt idx="36">
                  <c:v>I1</c:v>
                </c:pt>
                <c:pt idx="37">
                  <c:v>I2</c:v>
                </c:pt>
                <c:pt idx="38">
                  <c:v>I3</c:v>
                </c:pt>
                <c:pt idx="39">
                  <c:v>I4</c:v>
                </c:pt>
                <c:pt idx="40">
                  <c:v>I5</c:v>
                </c:pt>
                <c:pt idx="41">
                  <c:v>J1</c:v>
                </c:pt>
                <c:pt idx="42">
                  <c:v>J2</c:v>
                </c:pt>
                <c:pt idx="43">
                  <c:v>J3</c:v>
                </c:pt>
                <c:pt idx="44">
                  <c:v>J4</c:v>
                </c:pt>
                <c:pt idx="45">
                  <c:v>J5</c:v>
                </c:pt>
                <c:pt idx="46">
                  <c:v>K1</c:v>
                </c:pt>
                <c:pt idx="47">
                  <c:v>K2</c:v>
                </c:pt>
                <c:pt idx="48">
                  <c:v>K3</c:v>
                </c:pt>
                <c:pt idx="49">
                  <c:v>K4</c:v>
                </c:pt>
                <c:pt idx="50">
                  <c:v>K5</c:v>
                </c:pt>
              </c:strCache>
            </c:strRef>
          </c:cat>
          <c:val>
            <c:numRef>
              <c:f>length!$AM$1:$AM$51</c:f>
              <c:numCache>
                <c:formatCode>General</c:formatCode>
                <c:ptCount val="51"/>
                <c:pt idx="0">
                  <c:v>100.45458165169933</c:v>
                </c:pt>
                <c:pt idx="1">
                  <c:v>101.62871350999835</c:v>
                </c:pt>
                <c:pt idx="2">
                  <c:v>100.02773409989919</c:v>
                </c:pt>
                <c:pt idx="3">
                  <c:v>98.848210908740242</c:v>
                </c:pt>
                <c:pt idx="4">
                  <c:v>103.07973885660982</c:v>
                </c:pt>
                <c:pt idx="5">
                  <c:v>100.18307949624686</c:v>
                </c:pt>
                <c:pt idx="6">
                  <c:v>92.829558134988574</c:v>
                </c:pt>
                <c:pt idx="7">
                  <c:v>99.970600888813877</c:v>
                </c:pt>
                <c:pt idx="8">
                  <c:v>106.4317614958927</c:v>
                </c:pt>
                <c:pt idx="9">
                  <c:v>103.49539461324191</c:v>
                </c:pt>
                <c:pt idx="10">
                  <c:v>103.49539461324191</c:v>
                </c:pt>
                <c:pt idx="11">
                  <c:v>93.386158755919666</c:v>
                </c:pt>
                <c:pt idx="12">
                  <c:v>96.89598505726434</c:v>
                </c:pt>
                <c:pt idx="13">
                  <c:v>100.35754962315816</c:v>
                </c:pt>
                <c:pt idx="14">
                  <c:v>104.42803874859221</c:v>
                </c:pt>
                <c:pt idx="15">
                  <c:v>108.45064991772715</c:v>
                </c:pt>
                <c:pt idx="16">
                  <c:v>99.879110572398787</c:v>
                </c:pt>
                <c:pt idx="17">
                  <c:v>101.008329748557</c:v>
                </c:pt>
                <c:pt idx="18">
                  <c:v>96.567371113801954</c:v>
                </c:pt>
                <c:pt idx="19">
                  <c:v>102.80595135508321</c:v>
                </c:pt>
                <c:pt idx="20">
                  <c:v>103.25761931282061</c:v>
                </c:pt>
                <c:pt idx="21">
                  <c:v>97.366500280159329</c:v>
                </c:pt>
                <c:pt idx="22">
                  <c:v>95.679042878569675</c:v>
                </c:pt>
                <c:pt idx="23">
                  <c:v>99.69298243446633</c:v>
                </c:pt>
                <c:pt idx="24">
                  <c:v>104.79755277565241</c:v>
                </c:pt>
                <c:pt idx="25">
                  <c:v>105.98230373381381</c:v>
                </c:pt>
                <c:pt idx="26">
                  <c:v>102.53672840407199</c:v>
                </c:pt>
                <c:pt idx="27">
                  <c:v>98.30726921593444</c:v>
                </c:pt>
                <c:pt idx="28">
                  <c:v>95.345421050743695</c:v>
                </c:pt>
                <c:pt idx="29">
                  <c:v>101.35232644293674</c:v>
                </c:pt>
                <c:pt idx="30">
                  <c:v>105.97663698897469</c:v>
                </c:pt>
                <c:pt idx="31">
                  <c:v>101.90482185035526</c:v>
                </c:pt>
                <c:pt idx="32">
                  <c:v>100.29447223148372</c:v>
                </c:pt>
                <c:pt idx="33">
                  <c:v>98.674383304666904</c:v>
                </c:pt>
                <c:pt idx="34">
                  <c:v>100.55571067489629</c:v>
                </c:pt>
                <c:pt idx="35">
                  <c:v>102.08899404125935</c:v>
                </c:pt>
                <c:pt idx="36">
                  <c:v>100.79868647414015</c:v>
                </c:pt>
                <c:pt idx="37">
                  <c:v>100.94587896738817</c:v>
                </c:pt>
                <c:pt idx="38">
                  <c:v>98.167488177194485</c:v>
                </c:pt>
                <c:pt idx="39">
                  <c:v>100.93662100251667</c:v>
                </c:pt>
                <c:pt idx="40">
                  <c:v>102.66970748142209</c:v>
                </c:pt>
                <c:pt idx="41">
                  <c:v>101.13565945934738</c:v>
                </c:pt>
                <c:pt idx="42">
                  <c:v>103.51348826050599</c:v>
                </c:pt>
                <c:pt idx="43">
                  <c:v>97.270176674790861</c:v>
                </c:pt>
                <c:pt idx="44">
                  <c:v>100.60525079454264</c:v>
                </c:pt>
                <c:pt idx="45">
                  <c:v>100.9938069134747</c:v>
                </c:pt>
                <c:pt idx="46">
                  <c:v>102.26231970980503</c:v>
                </c:pt>
                <c:pt idx="47">
                  <c:v>101.76868757156262</c:v>
                </c:pt>
                <c:pt idx="48">
                  <c:v>99.264510857741499</c:v>
                </c:pt>
                <c:pt idx="49">
                  <c:v>101.63766306318072</c:v>
                </c:pt>
                <c:pt idx="50">
                  <c:v>98.585200900371646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1-4C7B-A6B9-353EAF5B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47759"/>
        <c:axId val="2001541935"/>
      </c:lineChart>
      <c:catAx>
        <c:axId val="20015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Factors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37113684547521"/>
              <c:y val="0.93013384458821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01541935"/>
        <c:crosses val="autoZero"/>
        <c:auto val="1"/>
        <c:lblAlgn val="ctr"/>
        <c:lblOffset val="100"/>
        <c:noMultiLvlLbl val="0"/>
      </c:catAx>
      <c:valAx>
        <c:axId val="2001541935"/>
        <c:scaling>
          <c:orientation val="minMax"/>
          <c:min val="9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S/N</a:t>
                </a:r>
                <a:r>
                  <a:rPr lang="en-US" altLang="zh-TW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370520433165674E-2"/>
              <c:y val="0.435431778057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0154775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 w="22225" cmpd="dbl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Response Graph</a:t>
            </a:r>
            <a:r>
              <a:rPr lang="zh-TW" altLang="en-US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(S/N)</a:t>
            </a:r>
          </a:p>
        </c:rich>
      </c:tx>
      <c:layout>
        <c:manualLayout>
          <c:xMode val="edge"/>
          <c:yMode val="edge"/>
          <c:x val="0.37708680070376116"/>
          <c:y val="2.483528534765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040340444806684"/>
          <c:y val="0.1199018243570399"/>
          <c:w val="0.86025888456513666"/>
          <c:h val="0.740186151219119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C-4A5E-8282-CCB414AF327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C-4A5E-8282-CCB414AF327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C-4A5E-8282-CCB414AF327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C-4A5E-8282-CCB414AF327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9C-4A5E-8282-CCB414AF327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9C-4A5E-8282-CCB414AF327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9C-4A5E-8282-CCB414AF327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9C-4A5E-8282-CCB414AF327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9C-4A5E-8282-CCB414AF327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9C-4A5E-8282-CCB414AF3279}"/>
              </c:ext>
            </c:extLst>
          </c:dPt>
          <c:cat>
            <c:strRef>
              <c:f>length!$AL$1:$AL$51</c:f>
              <c:strCache>
                <c:ptCount val="5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C4</c:v>
                </c:pt>
                <c:pt idx="10">
                  <c:v>C5</c:v>
                </c:pt>
                <c:pt idx="11">
                  <c:v>D1</c:v>
                </c:pt>
                <c:pt idx="12">
                  <c:v>D2</c:v>
                </c:pt>
                <c:pt idx="13">
                  <c:v>D3</c:v>
                </c:pt>
                <c:pt idx="14">
                  <c:v>D4</c:v>
                </c:pt>
                <c:pt idx="15">
                  <c:v>D5</c:v>
                </c:pt>
                <c:pt idx="16">
                  <c:v>E1</c:v>
                </c:pt>
                <c:pt idx="17">
                  <c:v>E2</c:v>
                </c:pt>
                <c:pt idx="18">
                  <c:v>E3</c:v>
                </c:pt>
                <c:pt idx="19">
                  <c:v>E4</c:v>
                </c:pt>
                <c:pt idx="20">
                  <c:v>E5</c:v>
                </c:pt>
                <c:pt idx="21">
                  <c:v>F1</c:v>
                </c:pt>
                <c:pt idx="22">
                  <c:v>F2</c:v>
                </c:pt>
                <c:pt idx="23">
                  <c:v>F3</c:v>
                </c:pt>
                <c:pt idx="24">
                  <c:v>F4</c:v>
                </c:pt>
                <c:pt idx="25">
                  <c:v>F5</c:v>
                </c:pt>
                <c:pt idx="26">
                  <c:v>G1</c:v>
                </c:pt>
                <c:pt idx="27">
                  <c:v>G2</c:v>
                </c:pt>
                <c:pt idx="28">
                  <c:v>G3</c:v>
                </c:pt>
                <c:pt idx="29">
                  <c:v>G4</c:v>
                </c:pt>
                <c:pt idx="30">
                  <c:v>G5</c:v>
                </c:pt>
                <c:pt idx="31">
                  <c:v>H1</c:v>
                </c:pt>
                <c:pt idx="32">
                  <c:v>H2</c:v>
                </c:pt>
                <c:pt idx="33">
                  <c:v>H3</c:v>
                </c:pt>
                <c:pt idx="34">
                  <c:v>H4</c:v>
                </c:pt>
                <c:pt idx="35">
                  <c:v>H5</c:v>
                </c:pt>
                <c:pt idx="36">
                  <c:v>I1</c:v>
                </c:pt>
                <c:pt idx="37">
                  <c:v>I2</c:v>
                </c:pt>
                <c:pt idx="38">
                  <c:v>I3</c:v>
                </c:pt>
                <c:pt idx="39">
                  <c:v>I4</c:v>
                </c:pt>
                <c:pt idx="40">
                  <c:v>I5</c:v>
                </c:pt>
                <c:pt idx="41">
                  <c:v>J1</c:v>
                </c:pt>
                <c:pt idx="42">
                  <c:v>J2</c:v>
                </c:pt>
                <c:pt idx="43">
                  <c:v>J3</c:v>
                </c:pt>
                <c:pt idx="44">
                  <c:v>J4</c:v>
                </c:pt>
                <c:pt idx="45">
                  <c:v>J5</c:v>
                </c:pt>
                <c:pt idx="46">
                  <c:v>K1</c:v>
                </c:pt>
                <c:pt idx="47">
                  <c:v>K2</c:v>
                </c:pt>
                <c:pt idx="48">
                  <c:v>K3</c:v>
                </c:pt>
                <c:pt idx="49">
                  <c:v>K4</c:v>
                </c:pt>
                <c:pt idx="50">
                  <c:v>K5</c:v>
                </c:pt>
              </c:strCache>
            </c:strRef>
          </c:cat>
          <c:val>
            <c:numRef>
              <c:f>length!$AM$1:$AM$51</c:f>
              <c:numCache>
                <c:formatCode>General</c:formatCode>
                <c:ptCount val="51"/>
                <c:pt idx="0">
                  <c:v>100.45458165169933</c:v>
                </c:pt>
                <c:pt idx="1">
                  <c:v>101.62871350999835</c:v>
                </c:pt>
                <c:pt idx="2">
                  <c:v>100.02773409989919</c:v>
                </c:pt>
                <c:pt idx="3">
                  <c:v>98.848210908740242</c:v>
                </c:pt>
                <c:pt idx="4">
                  <c:v>103.07973885660982</c:v>
                </c:pt>
                <c:pt idx="5">
                  <c:v>100.18307949624686</c:v>
                </c:pt>
                <c:pt idx="6">
                  <c:v>92.829558134988574</c:v>
                </c:pt>
                <c:pt idx="7">
                  <c:v>99.970600888813877</c:v>
                </c:pt>
                <c:pt idx="8">
                  <c:v>106.4317614958927</c:v>
                </c:pt>
                <c:pt idx="9">
                  <c:v>103.49539461324191</c:v>
                </c:pt>
                <c:pt idx="10">
                  <c:v>103.49539461324191</c:v>
                </c:pt>
                <c:pt idx="11">
                  <c:v>93.386158755919666</c:v>
                </c:pt>
                <c:pt idx="12">
                  <c:v>96.89598505726434</c:v>
                </c:pt>
                <c:pt idx="13">
                  <c:v>100.35754962315816</c:v>
                </c:pt>
                <c:pt idx="14">
                  <c:v>104.42803874859221</c:v>
                </c:pt>
                <c:pt idx="15">
                  <c:v>108.45064991772715</c:v>
                </c:pt>
                <c:pt idx="16">
                  <c:v>99.879110572398787</c:v>
                </c:pt>
                <c:pt idx="17">
                  <c:v>101.008329748557</c:v>
                </c:pt>
                <c:pt idx="18">
                  <c:v>96.567371113801954</c:v>
                </c:pt>
                <c:pt idx="19">
                  <c:v>102.80595135508321</c:v>
                </c:pt>
                <c:pt idx="20">
                  <c:v>103.25761931282061</c:v>
                </c:pt>
                <c:pt idx="21">
                  <c:v>97.366500280159329</c:v>
                </c:pt>
                <c:pt idx="22">
                  <c:v>95.679042878569675</c:v>
                </c:pt>
                <c:pt idx="23">
                  <c:v>99.69298243446633</c:v>
                </c:pt>
                <c:pt idx="24">
                  <c:v>104.79755277565241</c:v>
                </c:pt>
                <c:pt idx="25">
                  <c:v>105.98230373381381</c:v>
                </c:pt>
                <c:pt idx="26">
                  <c:v>102.53672840407199</c:v>
                </c:pt>
                <c:pt idx="27">
                  <c:v>98.30726921593444</c:v>
                </c:pt>
                <c:pt idx="28">
                  <c:v>95.345421050743695</c:v>
                </c:pt>
                <c:pt idx="29">
                  <c:v>101.35232644293674</c:v>
                </c:pt>
                <c:pt idx="30">
                  <c:v>105.97663698897469</c:v>
                </c:pt>
                <c:pt idx="31">
                  <c:v>101.90482185035526</c:v>
                </c:pt>
                <c:pt idx="32">
                  <c:v>100.29447223148372</c:v>
                </c:pt>
                <c:pt idx="33">
                  <c:v>98.674383304666904</c:v>
                </c:pt>
                <c:pt idx="34">
                  <c:v>100.55571067489629</c:v>
                </c:pt>
                <c:pt idx="35">
                  <c:v>102.08899404125935</c:v>
                </c:pt>
                <c:pt idx="36">
                  <c:v>100.79868647414015</c:v>
                </c:pt>
                <c:pt idx="37">
                  <c:v>100.94587896738817</c:v>
                </c:pt>
                <c:pt idx="38">
                  <c:v>98.167488177194485</c:v>
                </c:pt>
                <c:pt idx="39">
                  <c:v>100.93662100251667</c:v>
                </c:pt>
                <c:pt idx="40">
                  <c:v>102.66970748142209</c:v>
                </c:pt>
                <c:pt idx="41">
                  <c:v>101.13565945934738</c:v>
                </c:pt>
                <c:pt idx="42">
                  <c:v>103.51348826050599</c:v>
                </c:pt>
                <c:pt idx="43">
                  <c:v>97.270176674790861</c:v>
                </c:pt>
                <c:pt idx="44">
                  <c:v>100.60525079454264</c:v>
                </c:pt>
                <c:pt idx="45">
                  <c:v>100.9938069134747</c:v>
                </c:pt>
                <c:pt idx="46">
                  <c:v>102.26231970980503</c:v>
                </c:pt>
                <c:pt idx="47">
                  <c:v>101.76868757156262</c:v>
                </c:pt>
                <c:pt idx="48">
                  <c:v>99.264510857741499</c:v>
                </c:pt>
                <c:pt idx="49">
                  <c:v>101.63766306318072</c:v>
                </c:pt>
                <c:pt idx="50">
                  <c:v>98.585200900371646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9C-4A5E-8282-CCB414AF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47759"/>
        <c:axId val="2001541935"/>
      </c:lineChart>
      <c:catAx>
        <c:axId val="20015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Factors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37113684547521"/>
              <c:y val="0.93013384458821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01541935"/>
        <c:crosses val="autoZero"/>
        <c:auto val="1"/>
        <c:lblAlgn val="ctr"/>
        <c:lblOffset val="100"/>
        <c:noMultiLvlLbl val="0"/>
      </c:catAx>
      <c:valAx>
        <c:axId val="2001541935"/>
        <c:scaling>
          <c:orientation val="minMax"/>
          <c:min val="9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S/N</a:t>
                </a:r>
                <a:r>
                  <a:rPr lang="en-US" altLang="zh-TW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370520433165674E-2"/>
              <c:y val="0.435431778057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0154775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 w="22225" cmpd="dbl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Response Graph</a:t>
            </a:r>
            <a:r>
              <a:rPr lang="zh-TW" altLang="en-US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(Length)</a:t>
            </a:r>
          </a:p>
        </c:rich>
      </c:tx>
      <c:layout>
        <c:manualLayout>
          <c:xMode val="edge"/>
          <c:yMode val="edge"/>
          <c:x val="0.37708680070376116"/>
          <c:y val="2.483528534765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040340444806684"/>
          <c:y val="0.1199018243570399"/>
          <c:w val="0.86025888456513666"/>
          <c:h val="0.740186151219119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length!$AL$1:$AL$51</c:f>
              <c:strCache>
                <c:ptCount val="5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C4</c:v>
                </c:pt>
                <c:pt idx="10">
                  <c:v>C5</c:v>
                </c:pt>
                <c:pt idx="11">
                  <c:v>D1</c:v>
                </c:pt>
                <c:pt idx="12">
                  <c:v>D2</c:v>
                </c:pt>
                <c:pt idx="13">
                  <c:v>D3</c:v>
                </c:pt>
                <c:pt idx="14">
                  <c:v>D4</c:v>
                </c:pt>
                <c:pt idx="15">
                  <c:v>D5</c:v>
                </c:pt>
                <c:pt idx="16">
                  <c:v>E1</c:v>
                </c:pt>
                <c:pt idx="17">
                  <c:v>E2</c:v>
                </c:pt>
                <c:pt idx="18">
                  <c:v>E3</c:v>
                </c:pt>
                <c:pt idx="19">
                  <c:v>E4</c:v>
                </c:pt>
                <c:pt idx="20">
                  <c:v>E5</c:v>
                </c:pt>
                <c:pt idx="21">
                  <c:v>F1</c:v>
                </c:pt>
                <c:pt idx="22">
                  <c:v>F2</c:v>
                </c:pt>
                <c:pt idx="23">
                  <c:v>F3</c:v>
                </c:pt>
                <c:pt idx="24">
                  <c:v>F4</c:v>
                </c:pt>
                <c:pt idx="25">
                  <c:v>F5</c:v>
                </c:pt>
                <c:pt idx="26">
                  <c:v>G1</c:v>
                </c:pt>
                <c:pt idx="27">
                  <c:v>G2</c:v>
                </c:pt>
                <c:pt idx="28">
                  <c:v>G3</c:v>
                </c:pt>
                <c:pt idx="29">
                  <c:v>G4</c:v>
                </c:pt>
                <c:pt idx="30">
                  <c:v>G5</c:v>
                </c:pt>
                <c:pt idx="31">
                  <c:v>H1</c:v>
                </c:pt>
                <c:pt idx="32">
                  <c:v>H2</c:v>
                </c:pt>
                <c:pt idx="33">
                  <c:v>H3</c:v>
                </c:pt>
                <c:pt idx="34">
                  <c:v>H4</c:v>
                </c:pt>
                <c:pt idx="35">
                  <c:v>H5</c:v>
                </c:pt>
                <c:pt idx="36">
                  <c:v>I1</c:v>
                </c:pt>
                <c:pt idx="37">
                  <c:v>I2</c:v>
                </c:pt>
                <c:pt idx="38">
                  <c:v>I3</c:v>
                </c:pt>
                <c:pt idx="39">
                  <c:v>I4</c:v>
                </c:pt>
                <c:pt idx="40">
                  <c:v>I5</c:v>
                </c:pt>
                <c:pt idx="41">
                  <c:v>J1</c:v>
                </c:pt>
                <c:pt idx="42">
                  <c:v>J2</c:v>
                </c:pt>
                <c:pt idx="43">
                  <c:v>J3</c:v>
                </c:pt>
                <c:pt idx="44">
                  <c:v>J4</c:v>
                </c:pt>
                <c:pt idx="45">
                  <c:v>J5</c:v>
                </c:pt>
                <c:pt idx="46">
                  <c:v>K1</c:v>
                </c:pt>
                <c:pt idx="47">
                  <c:v>K2</c:v>
                </c:pt>
                <c:pt idx="48">
                  <c:v>K3</c:v>
                </c:pt>
                <c:pt idx="49">
                  <c:v>K4</c:v>
                </c:pt>
                <c:pt idx="50">
                  <c:v>K5</c:v>
                </c:pt>
              </c:strCache>
            </c:strRef>
          </c:cat>
          <c:val>
            <c:numRef>
              <c:f>length!$AP$2:$AP$52</c:f>
              <c:numCache>
                <c:formatCode>General</c:formatCode>
                <c:ptCount val="51"/>
                <c:pt idx="0">
                  <c:v>299.14039984888888</c:v>
                </c:pt>
                <c:pt idx="1">
                  <c:v>299.08554416444446</c:v>
                </c:pt>
                <c:pt idx="2">
                  <c:v>299.00004950888894</c:v>
                </c:pt>
                <c:pt idx="3">
                  <c:v>299.16130574888888</c:v>
                </c:pt>
                <c:pt idx="4">
                  <c:v>298.99949273555552</c:v>
                </c:pt>
                <c:pt idx="5">
                  <c:v>299.06519503777781</c:v>
                </c:pt>
                <c:pt idx="6">
                  <c:v>299.20470174814818</c:v>
                </c:pt>
                <c:pt idx="7">
                  <c:v>299.06875949629631</c:v>
                </c:pt>
                <c:pt idx="8">
                  <c:v>299.00211136296298</c:v>
                </c:pt>
                <c:pt idx="9">
                  <c:v>298.98224102962962</c:v>
                </c:pt>
                <c:pt idx="10">
                  <c:v>299.11884223333334</c:v>
                </c:pt>
                <c:pt idx="11">
                  <c:v>299.15634155555551</c:v>
                </c:pt>
                <c:pt idx="12">
                  <c:v>299.30820832962968</c:v>
                </c:pt>
                <c:pt idx="13">
                  <c:v>299.14033338888891</c:v>
                </c:pt>
                <c:pt idx="14">
                  <c:v>298.98276774074077</c:v>
                </c:pt>
                <c:pt idx="15">
                  <c:v>298.78900485555556</c:v>
                </c:pt>
                <c:pt idx="16">
                  <c:v>298.86764752962961</c:v>
                </c:pt>
                <c:pt idx="17">
                  <c:v>299.04135810370371</c:v>
                </c:pt>
                <c:pt idx="18">
                  <c:v>299.22866142592585</c:v>
                </c:pt>
                <c:pt idx="19">
                  <c:v>299.18632903333332</c:v>
                </c:pt>
                <c:pt idx="20">
                  <c:v>299.05265977777776</c:v>
                </c:pt>
                <c:pt idx="21">
                  <c:v>299.04303768888883</c:v>
                </c:pt>
                <c:pt idx="22">
                  <c:v>299.01507569259252</c:v>
                </c:pt>
                <c:pt idx="23">
                  <c:v>299.06685723703703</c:v>
                </c:pt>
                <c:pt idx="24">
                  <c:v>299.08153844814819</c:v>
                </c:pt>
                <c:pt idx="25">
                  <c:v>299.17014680370374</c:v>
                </c:pt>
                <c:pt idx="26">
                  <c:v>299.0658060703704</c:v>
                </c:pt>
                <c:pt idx="27">
                  <c:v>299.01145878518514</c:v>
                </c:pt>
                <c:pt idx="28">
                  <c:v>299.0360220481482</c:v>
                </c:pt>
                <c:pt idx="29">
                  <c:v>299.16286214444443</c:v>
                </c:pt>
                <c:pt idx="30">
                  <c:v>299.10050682222226</c:v>
                </c:pt>
                <c:pt idx="31">
                  <c:v>299.04416911481474</c:v>
                </c:pt>
                <c:pt idx="32">
                  <c:v>299.03075720370373</c:v>
                </c:pt>
                <c:pt idx="33">
                  <c:v>298.94752220000004</c:v>
                </c:pt>
                <c:pt idx="34">
                  <c:v>299.10618647407404</c:v>
                </c:pt>
                <c:pt idx="35">
                  <c:v>299.24802087777778</c:v>
                </c:pt>
                <c:pt idx="36">
                  <c:v>299.20225016296297</c:v>
                </c:pt>
                <c:pt idx="37">
                  <c:v>299.03719527037038</c:v>
                </c:pt>
                <c:pt idx="38">
                  <c:v>298.91936917037037</c:v>
                </c:pt>
                <c:pt idx="39">
                  <c:v>299.02569354444438</c:v>
                </c:pt>
                <c:pt idx="40">
                  <c:v>299.19214772222227</c:v>
                </c:pt>
                <c:pt idx="41">
                  <c:v>299.42345740370371</c:v>
                </c:pt>
                <c:pt idx="42">
                  <c:v>299.13492047037039</c:v>
                </c:pt>
                <c:pt idx="43">
                  <c:v>298.98352615925927</c:v>
                </c:pt>
                <c:pt idx="44">
                  <c:v>298.90180008888888</c:v>
                </c:pt>
                <c:pt idx="45">
                  <c:v>298.93295174814807</c:v>
                </c:pt>
                <c:pt idx="46">
                  <c:v>299.1431918703704</c:v>
                </c:pt>
                <c:pt idx="47">
                  <c:v>299.19788954074073</c:v>
                </c:pt>
                <c:pt idx="48">
                  <c:v>299.1022847555555</c:v>
                </c:pt>
                <c:pt idx="49">
                  <c:v>299.00938020000007</c:v>
                </c:pt>
                <c:pt idx="50">
                  <c:v>298.92390950370367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02-49CF-A963-6590C5FC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47759"/>
        <c:axId val="2001541935"/>
      </c:lineChart>
      <c:catAx>
        <c:axId val="20015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Factors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37113684547521"/>
              <c:y val="0.93013384458821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01541935"/>
        <c:crosses val="autoZero"/>
        <c:auto val="1"/>
        <c:lblAlgn val="ctr"/>
        <c:lblOffset val="100"/>
        <c:noMultiLvlLbl val="0"/>
      </c:catAx>
      <c:valAx>
        <c:axId val="2001541935"/>
        <c:scaling>
          <c:orientation val="minMax"/>
          <c:max val="299.5"/>
          <c:min val="298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 (mm)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370520433165674E-2"/>
              <c:y val="0.435431778057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0154775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 w="22225" cmpd="dbl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651845</xdr:colOff>
      <xdr:row>49</xdr:row>
      <xdr:rowOff>65331</xdr:rowOff>
    </xdr:from>
    <xdr:to>
      <xdr:col>34</xdr:col>
      <xdr:colOff>222212</xdr:colOff>
      <xdr:row>73</xdr:row>
      <xdr:rowOff>69140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E1B54F-C9C1-4690-BAEB-76DC775DA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77</xdr:row>
      <xdr:rowOff>33617</xdr:rowOff>
    </xdr:from>
    <xdr:to>
      <xdr:col>34</xdr:col>
      <xdr:colOff>134247</xdr:colOff>
      <xdr:row>101</xdr:row>
      <xdr:rowOff>37427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8DBD44C-1D1B-49F2-B515-6B51290BA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33</xdr:col>
      <xdr:colOff>179967</xdr:colOff>
      <xdr:row>133</xdr:row>
      <xdr:rowOff>3809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3703A5F-A189-4150-AC26-F7B18900E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0.12051</cdr:x>
      <cdr:y>0.42753</cdr:y>
    </cdr:from>
    <cdr:to>
      <cdr:x>0.15285</cdr:x>
      <cdr:y>0.49762</cdr:y>
    </cdr:to>
    <cdr:sp macro="" textlink="">
      <cdr:nvSpPr>
        <cdr:cNvPr id="2" name="橢圓 1">
          <a:extLst xmlns:a="http://schemas.openxmlformats.org/drawingml/2006/main">
            <a:ext uri="{FF2B5EF4-FFF2-40B4-BE49-F238E27FC236}">
              <a16:creationId xmlns:a16="http://schemas.microsoft.com/office/drawing/2014/main" id="{AE5694CA-641F-4140-8033-86027E73532F}"/>
            </a:ext>
          </a:extLst>
        </cdr:cNvPr>
        <cdr:cNvSpPr/>
      </cdr:nvSpPr>
      <cdr:spPr>
        <a:xfrm xmlns:a="http://schemas.openxmlformats.org/drawingml/2006/main">
          <a:off x="1378324" y="2187052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0.16852</cdr:x>
      <cdr:y>0.37495</cdr:y>
    </cdr:from>
    <cdr:to>
      <cdr:x>0.20085</cdr:x>
      <cdr:y>0.44505</cdr:y>
    </cdr:to>
    <cdr:sp macro="" textlink="">
      <cdr:nvSpPr>
        <cdr:cNvPr id="3" name="橢圓 2">
          <a:extLst xmlns:a="http://schemas.openxmlformats.org/drawingml/2006/main">
            <a:ext uri="{FF2B5EF4-FFF2-40B4-BE49-F238E27FC236}">
              <a16:creationId xmlns:a16="http://schemas.microsoft.com/office/drawing/2014/main" id="{DB5F2431-E6D2-43AE-A952-D2E67440E035}"/>
            </a:ext>
          </a:extLst>
        </cdr:cNvPr>
        <cdr:cNvSpPr/>
      </cdr:nvSpPr>
      <cdr:spPr>
        <a:xfrm xmlns:a="http://schemas.openxmlformats.org/drawingml/2006/main">
          <a:off x="1927412" y="1918111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0.23515</cdr:x>
      <cdr:y>0.23476</cdr:y>
    </cdr:from>
    <cdr:to>
      <cdr:x>0.26748</cdr:x>
      <cdr:y>0.30486</cdr:y>
    </cdr:to>
    <cdr:sp macro="" textlink="">
      <cdr:nvSpPr>
        <cdr:cNvPr id="4" name="橢圓 3">
          <a:extLst xmlns:a="http://schemas.openxmlformats.org/drawingml/2006/main">
            <a:ext uri="{FF2B5EF4-FFF2-40B4-BE49-F238E27FC236}">
              <a16:creationId xmlns:a16="http://schemas.microsoft.com/office/drawing/2014/main" id="{B446D3B9-0B96-4B7A-82BE-FC87FE51E427}"/>
            </a:ext>
          </a:extLst>
        </cdr:cNvPr>
        <cdr:cNvSpPr/>
      </cdr:nvSpPr>
      <cdr:spPr>
        <a:xfrm xmlns:a="http://schemas.openxmlformats.org/drawingml/2006/main">
          <a:off x="2689412" y="1200934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0.35272</cdr:x>
      <cdr:y>0.15371</cdr:y>
    </cdr:from>
    <cdr:to>
      <cdr:x>0.38505</cdr:x>
      <cdr:y>0.22381</cdr:y>
    </cdr:to>
    <cdr:sp macro="" textlink="">
      <cdr:nvSpPr>
        <cdr:cNvPr id="5" name="橢圓 4">
          <a:extLst xmlns:a="http://schemas.openxmlformats.org/drawingml/2006/main">
            <a:ext uri="{FF2B5EF4-FFF2-40B4-BE49-F238E27FC236}">
              <a16:creationId xmlns:a16="http://schemas.microsoft.com/office/drawing/2014/main" id="{F6250728-C048-408F-A7B7-2FAB1FD482F4}"/>
            </a:ext>
          </a:extLst>
        </cdr:cNvPr>
        <cdr:cNvSpPr/>
      </cdr:nvSpPr>
      <cdr:spPr>
        <a:xfrm xmlns:a="http://schemas.openxmlformats.org/drawingml/2006/main">
          <a:off x="4034118" y="786317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0.4409</cdr:x>
      <cdr:y>0.34867</cdr:y>
    </cdr:from>
    <cdr:to>
      <cdr:x>0.47323</cdr:x>
      <cdr:y>0.41876</cdr:y>
    </cdr:to>
    <cdr:sp macro="" textlink="">
      <cdr:nvSpPr>
        <cdr:cNvPr id="6" name="橢圓 5">
          <a:extLst xmlns:a="http://schemas.openxmlformats.org/drawingml/2006/main">
            <a:ext uri="{FF2B5EF4-FFF2-40B4-BE49-F238E27FC236}">
              <a16:creationId xmlns:a16="http://schemas.microsoft.com/office/drawing/2014/main" id="{1DBF5797-19BF-4332-A72A-FD919D648293}"/>
            </a:ext>
          </a:extLst>
        </cdr:cNvPr>
        <cdr:cNvSpPr/>
      </cdr:nvSpPr>
      <cdr:spPr>
        <a:xfrm xmlns:a="http://schemas.openxmlformats.org/drawingml/2006/main">
          <a:off x="5042647" y="1783640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0.5232</cdr:x>
      <cdr:y>0.25228</cdr:y>
    </cdr:from>
    <cdr:to>
      <cdr:x>0.55553</cdr:x>
      <cdr:y>0.32238</cdr:y>
    </cdr:to>
    <cdr:sp macro="" textlink="">
      <cdr:nvSpPr>
        <cdr:cNvPr id="7" name="橢圓 6">
          <a:extLst xmlns:a="http://schemas.openxmlformats.org/drawingml/2006/main">
            <a:ext uri="{FF2B5EF4-FFF2-40B4-BE49-F238E27FC236}">
              <a16:creationId xmlns:a16="http://schemas.microsoft.com/office/drawing/2014/main" id="{ACC0FB2B-6AFD-4F83-BD9A-E7FD47C202A3}"/>
            </a:ext>
          </a:extLst>
        </cdr:cNvPr>
        <cdr:cNvSpPr/>
      </cdr:nvSpPr>
      <cdr:spPr>
        <a:xfrm xmlns:a="http://schemas.openxmlformats.org/drawingml/2006/main">
          <a:off x="5983941" y="1290582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0.60746</cdr:x>
      <cdr:y>0.25009</cdr:y>
    </cdr:from>
    <cdr:to>
      <cdr:x>0.63979</cdr:x>
      <cdr:y>0.32019</cdr:y>
    </cdr:to>
    <cdr:sp macro="" textlink="">
      <cdr:nvSpPr>
        <cdr:cNvPr id="8" name="橢圓 7">
          <a:extLst xmlns:a="http://schemas.openxmlformats.org/drawingml/2006/main">
            <a:ext uri="{FF2B5EF4-FFF2-40B4-BE49-F238E27FC236}">
              <a16:creationId xmlns:a16="http://schemas.microsoft.com/office/drawing/2014/main" id="{7A5562B0-2B17-4C22-80E2-489A38F38561}"/>
            </a:ext>
          </a:extLst>
        </cdr:cNvPr>
        <cdr:cNvSpPr/>
      </cdr:nvSpPr>
      <cdr:spPr>
        <a:xfrm xmlns:a="http://schemas.openxmlformats.org/drawingml/2006/main">
          <a:off x="6947646" y="1279376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0.69074</cdr:x>
      <cdr:y>0.40343</cdr:y>
    </cdr:from>
    <cdr:to>
      <cdr:x>0.72308</cdr:x>
      <cdr:y>0.47353</cdr:y>
    </cdr:to>
    <cdr:sp macro="" textlink="">
      <cdr:nvSpPr>
        <cdr:cNvPr id="9" name="橢圓 8">
          <a:extLst xmlns:a="http://schemas.openxmlformats.org/drawingml/2006/main">
            <a:ext uri="{FF2B5EF4-FFF2-40B4-BE49-F238E27FC236}">
              <a16:creationId xmlns:a16="http://schemas.microsoft.com/office/drawing/2014/main" id="{A4D816E1-C9DC-4194-9658-3EDA66ABD8C0}"/>
            </a:ext>
          </a:extLst>
        </cdr:cNvPr>
        <cdr:cNvSpPr/>
      </cdr:nvSpPr>
      <cdr:spPr>
        <a:xfrm xmlns:a="http://schemas.openxmlformats.org/drawingml/2006/main">
          <a:off x="7900146" y="2063788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0.76913</cdr:x>
      <cdr:y>0.39248</cdr:y>
    </cdr:from>
    <cdr:to>
      <cdr:x>0.80146</cdr:x>
      <cdr:y>0.46257</cdr:y>
    </cdr:to>
    <cdr:sp macro="" textlink="">
      <cdr:nvSpPr>
        <cdr:cNvPr id="10" name="橢圓 9">
          <a:extLst xmlns:a="http://schemas.openxmlformats.org/drawingml/2006/main">
            <a:ext uri="{FF2B5EF4-FFF2-40B4-BE49-F238E27FC236}">
              <a16:creationId xmlns:a16="http://schemas.microsoft.com/office/drawing/2014/main" id="{59A9F7C6-D370-4BE4-A597-08EAE73C7638}"/>
            </a:ext>
          </a:extLst>
        </cdr:cNvPr>
        <cdr:cNvSpPr/>
      </cdr:nvSpPr>
      <cdr:spPr>
        <a:xfrm xmlns:a="http://schemas.openxmlformats.org/drawingml/2006/main">
          <a:off x="8796617" y="2007758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0.81126</cdr:x>
      <cdr:y>0.34867</cdr:y>
    </cdr:from>
    <cdr:to>
      <cdr:x>0.84359</cdr:x>
      <cdr:y>0.41876</cdr:y>
    </cdr:to>
    <cdr:sp macro="" textlink="">
      <cdr:nvSpPr>
        <cdr:cNvPr id="11" name="橢圓 10">
          <a:extLst xmlns:a="http://schemas.openxmlformats.org/drawingml/2006/main">
            <a:ext uri="{FF2B5EF4-FFF2-40B4-BE49-F238E27FC236}">
              <a16:creationId xmlns:a16="http://schemas.microsoft.com/office/drawing/2014/main" id="{D0F2600F-D4DA-44BA-964B-4F89208E7967}"/>
            </a:ext>
          </a:extLst>
        </cdr:cNvPr>
        <cdr:cNvSpPr/>
      </cdr:nvSpPr>
      <cdr:spPr>
        <a:xfrm xmlns:a="http://schemas.openxmlformats.org/drawingml/2006/main">
          <a:off x="9278470" y="1783640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0.872</cdr:x>
      <cdr:y>0.39467</cdr:y>
    </cdr:from>
    <cdr:to>
      <cdr:x>0.90433</cdr:x>
      <cdr:y>0.46477</cdr:y>
    </cdr:to>
    <cdr:sp macro="" textlink="">
      <cdr:nvSpPr>
        <cdr:cNvPr id="12" name="橢圓 11">
          <a:extLst xmlns:a="http://schemas.openxmlformats.org/drawingml/2006/main">
            <a:ext uri="{FF2B5EF4-FFF2-40B4-BE49-F238E27FC236}">
              <a16:creationId xmlns:a16="http://schemas.microsoft.com/office/drawing/2014/main" id="{77B60E36-8856-4CC6-A84D-F3B371633F7A}"/>
            </a:ext>
          </a:extLst>
        </cdr:cNvPr>
        <cdr:cNvSpPr/>
      </cdr:nvSpPr>
      <cdr:spPr>
        <a:xfrm xmlns:a="http://schemas.openxmlformats.org/drawingml/2006/main">
          <a:off x="9973235" y="2018963"/>
          <a:ext cx="369794" cy="3585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6664-4B65-4D61-970B-2EAA5AB0BD93}">
  <dimension ref="A1:T56"/>
  <sheetViews>
    <sheetView zoomScale="70" zoomScaleNormal="70" workbookViewId="0">
      <selection sqref="A1:L6"/>
    </sheetView>
  </sheetViews>
  <sheetFormatPr defaultRowHeight="16.2" x14ac:dyDescent="0.3"/>
  <cols>
    <col min="1" max="1" width="7.6640625" bestFit="1" customWidth="1"/>
    <col min="2" max="2" width="13.21875" bestFit="1" customWidth="1"/>
    <col min="3" max="3" width="13.77734375" bestFit="1" customWidth="1"/>
    <col min="4" max="4" width="15.6640625" bestFit="1" customWidth="1"/>
    <col min="5" max="5" width="12.44140625" bestFit="1" customWidth="1"/>
    <col min="6" max="8" width="18.77734375" bestFit="1" customWidth="1"/>
    <col min="9" max="10" width="18.77734375" customWidth="1"/>
    <col min="11" max="11" width="21" bestFit="1" customWidth="1"/>
    <col min="12" max="12" width="18.21875" bestFit="1" customWidth="1"/>
  </cols>
  <sheetData>
    <row r="1" spans="1:20" x14ac:dyDescent="0.3">
      <c r="A1" s="2"/>
      <c r="B1" s="2" t="s">
        <v>6</v>
      </c>
      <c r="C1" s="2" t="s">
        <v>8</v>
      </c>
      <c r="D1" s="2" t="s">
        <v>10</v>
      </c>
      <c r="E1" s="2" t="s">
        <v>12</v>
      </c>
      <c r="F1" s="2" t="s">
        <v>14</v>
      </c>
      <c r="G1" s="2" t="s">
        <v>16</v>
      </c>
      <c r="H1" s="2" t="s">
        <v>18</v>
      </c>
      <c r="I1" s="2" t="s">
        <v>24</v>
      </c>
      <c r="J1" s="2" t="s">
        <v>26</v>
      </c>
      <c r="K1" s="2" t="s">
        <v>20</v>
      </c>
      <c r="L1" s="2" t="s">
        <v>22</v>
      </c>
    </row>
    <row r="2" spans="1:20" x14ac:dyDescent="0.3">
      <c r="A2" s="2" t="s">
        <v>0</v>
      </c>
      <c r="B2" s="1">
        <v>18</v>
      </c>
      <c r="C2" s="1">
        <v>10</v>
      </c>
      <c r="D2" s="1">
        <v>10</v>
      </c>
      <c r="E2" s="1">
        <v>14</v>
      </c>
      <c r="F2" s="1">
        <v>40</v>
      </c>
      <c r="G2" s="1">
        <v>20</v>
      </c>
      <c r="H2" s="1">
        <v>10</v>
      </c>
      <c r="I2" s="1">
        <v>1</v>
      </c>
      <c r="J2" s="1">
        <v>2</v>
      </c>
      <c r="K2" s="1">
        <v>190</v>
      </c>
      <c r="L2" s="1">
        <v>40</v>
      </c>
    </row>
    <row r="3" spans="1:20" x14ac:dyDescent="0.3">
      <c r="A3" s="2" t="s">
        <v>1</v>
      </c>
      <c r="B3" s="1">
        <v>23</v>
      </c>
      <c r="C3" s="1">
        <v>11.5</v>
      </c>
      <c r="D3" s="1">
        <v>15</v>
      </c>
      <c r="E3" s="1">
        <v>15</v>
      </c>
      <c r="F3" s="1">
        <v>45</v>
      </c>
      <c r="G3" s="1">
        <v>25</v>
      </c>
      <c r="H3" s="1">
        <v>12.5</v>
      </c>
      <c r="I3" s="1">
        <v>1.5</v>
      </c>
      <c r="J3" s="1">
        <v>2.5</v>
      </c>
      <c r="K3" s="1">
        <v>200</v>
      </c>
      <c r="L3" s="1">
        <v>50</v>
      </c>
    </row>
    <row r="4" spans="1:20" x14ac:dyDescent="0.3">
      <c r="A4" s="2" t="s">
        <v>2</v>
      </c>
      <c r="B4" s="1">
        <v>28</v>
      </c>
      <c r="C4" s="1">
        <v>13</v>
      </c>
      <c r="D4" s="1">
        <v>20</v>
      </c>
      <c r="E4" s="1">
        <v>16</v>
      </c>
      <c r="F4" s="1">
        <v>50</v>
      </c>
      <c r="G4" s="1">
        <v>30</v>
      </c>
      <c r="H4" s="1">
        <v>15</v>
      </c>
      <c r="I4" s="1">
        <v>2</v>
      </c>
      <c r="J4" s="1">
        <v>3</v>
      </c>
      <c r="K4" s="1">
        <v>210</v>
      </c>
      <c r="L4" s="1">
        <v>60</v>
      </c>
    </row>
    <row r="5" spans="1:20" x14ac:dyDescent="0.3">
      <c r="A5" s="2" t="s">
        <v>3</v>
      </c>
      <c r="B5" s="13"/>
      <c r="C5" s="13"/>
      <c r="D5" s="1">
        <v>25</v>
      </c>
      <c r="E5" s="1">
        <v>17</v>
      </c>
      <c r="F5" s="1">
        <v>55</v>
      </c>
      <c r="G5" s="1">
        <v>35</v>
      </c>
      <c r="H5" s="1">
        <v>17.5</v>
      </c>
      <c r="I5" s="1">
        <v>2.5</v>
      </c>
      <c r="J5" s="1">
        <v>3.5</v>
      </c>
      <c r="K5" s="1">
        <v>220</v>
      </c>
      <c r="L5" s="1">
        <v>70</v>
      </c>
    </row>
    <row r="6" spans="1:20" x14ac:dyDescent="0.3">
      <c r="A6" s="2" t="s">
        <v>4</v>
      </c>
      <c r="B6" s="13"/>
      <c r="C6" s="13"/>
      <c r="D6" s="1">
        <v>30</v>
      </c>
      <c r="E6" s="1">
        <v>18</v>
      </c>
      <c r="F6" s="1">
        <v>60</v>
      </c>
      <c r="G6" s="1">
        <v>40</v>
      </c>
      <c r="H6" s="1">
        <v>20</v>
      </c>
      <c r="I6" s="1">
        <v>3</v>
      </c>
      <c r="J6" s="1">
        <v>4</v>
      </c>
      <c r="K6" s="1">
        <v>230</v>
      </c>
      <c r="L6" s="1">
        <v>80</v>
      </c>
    </row>
    <row r="11" spans="1:20" x14ac:dyDescent="0.3">
      <c r="A11" t="s">
        <v>27</v>
      </c>
      <c r="B11" t="s">
        <v>5</v>
      </c>
      <c r="C11" t="s">
        <v>7</v>
      </c>
      <c r="D11" t="s">
        <v>9</v>
      </c>
      <c r="E11" t="s">
        <v>11</v>
      </c>
      <c r="F11" t="s">
        <v>13</v>
      </c>
      <c r="G11" t="s">
        <v>15</v>
      </c>
      <c r="H11" t="s">
        <v>17</v>
      </c>
      <c r="I11" t="s">
        <v>23</v>
      </c>
      <c r="J11" t="s">
        <v>25</v>
      </c>
      <c r="K11" t="s">
        <v>19</v>
      </c>
      <c r="L11" t="s">
        <v>21</v>
      </c>
      <c r="M11" t="s">
        <v>28</v>
      </c>
      <c r="N11" t="s">
        <v>29</v>
      </c>
      <c r="O11" t="s">
        <v>30</v>
      </c>
      <c r="P11" t="s">
        <v>31</v>
      </c>
      <c r="Q11" t="s">
        <v>32</v>
      </c>
      <c r="R11" t="s">
        <v>33</v>
      </c>
      <c r="S11" t="s">
        <v>34</v>
      </c>
      <c r="T11" t="s">
        <v>35</v>
      </c>
    </row>
    <row r="12" spans="1:20" x14ac:dyDescent="0.3">
      <c r="A12">
        <v>1</v>
      </c>
      <c r="B12">
        <v>18</v>
      </c>
      <c r="C12">
        <v>10</v>
      </c>
      <c r="D12">
        <v>10</v>
      </c>
      <c r="E12">
        <v>14</v>
      </c>
      <c r="F12">
        <v>40</v>
      </c>
      <c r="G12">
        <v>20</v>
      </c>
      <c r="H12">
        <v>10</v>
      </c>
      <c r="I12">
        <v>1</v>
      </c>
      <c r="J12">
        <v>2</v>
      </c>
      <c r="K12">
        <v>190</v>
      </c>
      <c r="L12">
        <v>40</v>
      </c>
      <c r="M12">
        <v>299.6102295</v>
      </c>
      <c r="N12">
        <v>299.59399409999997</v>
      </c>
      <c r="O12">
        <v>299.61016849999999</v>
      </c>
      <c r="P12">
        <v>99.891288759999995</v>
      </c>
      <c r="Q12">
        <v>99.869766240000004</v>
      </c>
      <c r="R12">
        <v>99.857307430000006</v>
      </c>
      <c r="S12">
        <v>9.0305739999999995E-2</v>
      </c>
      <c r="T12">
        <v>100.968</v>
      </c>
    </row>
    <row r="13" spans="1:20" x14ac:dyDescent="0.3">
      <c r="A13">
        <v>2</v>
      </c>
      <c r="B13">
        <v>18</v>
      </c>
      <c r="C13">
        <v>10</v>
      </c>
      <c r="D13">
        <v>15</v>
      </c>
      <c r="E13">
        <v>15</v>
      </c>
      <c r="F13">
        <v>45</v>
      </c>
      <c r="G13">
        <v>25</v>
      </c>
      <c r="H13">
        <v>12.5</v>
      </c>
      <c r="I13">
        <v>1.5</v>
      </c>
      <c r="J13">
        <v>2.5</v>
      </c>
      <c r="K13">
        <v>200</v>
      </c>
      <c r="L13">
        <v>50</v>
      </c>
      <c r="M13">
        <v>299.26116939999997</v>
      </c>
      <c r="N13">
        <v>299.24975590000003</v>
      </c>
      <c r="O13">
        <v>299.26181029999998</v>
      </c>
      <c r="P13">
        <v>99.750442500000005</v>
      </c>
      <c r="Q13">
        <v>99.760192869999997</v>
      </c>
      <c r="R13">
        <v>99.75033569</v>
      </c>
      <c r="S13">
        <v>0.16222618499999999</v>
      </c>
      <c r="T13">
        <v>100.51900000000001</v>
      </c>
    </row>
    <row r="14" spans="1:20" x14ac:dyDescent="0.3">
      <c r="A14">
        <v>3</v>
      </c>
      <c r="B14">
        <v>18</v>
      </c>
      <c r="C14">
        <v>10</v>
      </c>
      <c r="D14">
        <v>20</v>
      </c>
      <c r="E14">
        <v>16</v>
      </c>
      <c r="F14">
        <v>50</v>
      </c>
      <c r="G14">
        <v>30</v>
      </c>
      <c r="H14">
        <v>15</v>
      </c>
      <c r="I14">
        <v>2</v>
      </c>
      <c r="J14">
        <v>3</v>
      </c>
      <c r="K14">
        <v>210</v>
      </c>
      <c r="L14">
        <v>60</v>
      </c>
      <c r="M14">
        <v>299.13812259999997</v>
      </c>
      <c r="N14">
        <v>299.133667</v>
      </c>
      <c r="O14">
        <v>299.13873289999998</v>
      </c>
      <c r="P14">
        <v>99.709434509999994</v>
      </c>
      <c r="Q14">
        <v>99.716995240000003</v>
      </c>
      <c r="R14">
        <v>99.714126590000006</v>
      </c>
      <c r="S14">
        <v>6.9754828000000005E-2</v>
      </c>
      <c r="T14">
        <v>100.383</v>
      </c>
    </row>
    <row r="15" spans="1:20" x14ac:dyDescent="0.3">
      <c r="A15">
        <v>4</v>
      </c>
      <c r="B15">
        <v>18</v>
      </c>
      <c r="C15">
        <v>10</v>
      </c>
      <c r="D15">
        <v>25</v>
      </c>
      <c r="E15">
        <v>17</v>
      </c>
      <c r="F15">
        <v>55</v>
      </c>
      <c r="G15">
        <v>35</v>
      </c>
      <c r="H15">
        <v>17.5</v>
      </c>
      <c r="I15">
        <v>2.5</v>
      </c>
      <c r="J15">
        <v>3.5</v>
      </c>
      <c r="K15">
        <v>220</v>
      </c>
      <c r="L15">
        <v>70</v>
      </c>
      <c r="M15">
        <v>299.05258179999998</v>
      </c>
      <c r="N15">
        <v>299.0505981</v>
      </c>
      <c r="O15">
        <v>299.05346680000002</v>
      </c>
      <c r="P15">
        <v>99.678848270000003</v>
      </c>
      <c r="Q15">
        <v>99.685317990000001</v>
      </c>
      <c r="R15">
        <v>99.689788820000004</v>
      </c>
      <c r="S15">
        <v>7.3773986E-2</v>
      </c>
      <c r="T15">
        <v>100.261</v>
      </c>
    </row>
    <row r="16" spans="1:20" x14ac:dyDescent="0.3">
      <c r="A16">
        <v>5</v>
      </c>
      <c r="B16">
        <v>18</v>
      </c>
      <c r="C16">
        <v>10</v>
      </c>
      <c r="D16">
        <v>30</v>
      </c>
      <c r="E16">
        <v>18</v>
      </c>
      <c r="F16">
        <v>60</v>
      </c>
      <c r="G16">
        <v>40</v>
      </c>
      <c r="H16">
        <v>20</v>
      </c>
      <c r="I16">
        <v>3</v>
      </c>
      <c r="J16">
        <v>4</v>
      </c>
      <c r="K16">
        <v>230</v>
      </c>
      <c r="L16">
        <v>80</v>
      </c>
      <c r="M16">
        <v>299.12841800000001</v>
      </c>
      <c r="N16">
        <v>299.1306763</v>
      </c>
      <c r="O16">
        <v>299.12942500000003</v>
      </c>
      <c r="P16">
        <v>99.702056880000001</v>
      </c>
      <c r="Q16">
        <v>99.709442139999993</v>
      </c>
      <c r="R16">
        <v>99.717285160000003</v>
      </c>
      <c r="S16">
        <v>7.0359662000000003E-2</v>
      </c>
      <c r="T16">
        <v>100.25</v>
      </c>
    </row>
    <row r="17" spans="1:20" x14ac:dyDescent="0.3">
      <c r="A17">
        <v>6</v>
      </c>
      <c r="B17">
        <v>18</v>
      </c>
      <c r="C17">
        <v>11.5</v>
      </c>
      <c r="D17">
        <v>10</v>
      </c>
      <c r="E17">
        <v>14</v>
      </c>
      <c r="F17">
        <v>40</v>
      </c>
      <c r="G17">
        <v>25</v>
      </c>
      <c r="H17">
        <v>12.5</v>
      </c>
      <c r="I17">
        <v>1.5</v>
      </c>
      <c r="J17">
        <v>3</v>
      </c>
      <c r="K17">
        <v>210</v>
      </c>
      <c r="L17">
        <v>60</v>
      </c>
      <c r="M17">
        <v>299.13769530000002</v>
      </c>
      <c r="N17">
        <v>299.11398320000001</v>
      </c>
      <c r="O17">
        <v>299.1388245</v>
      </c>
      <c r="P17">
        <v>99.708717350000001</v>
      </c>
      <c r="Q17">
        <v>99.721076969999999</v>
      </c>
      <c r="R17">
        <v>99.70857239</v>
      </c>
      <c r="S17">
        <v>0.20264172599999999</v>
      </c>
      <c r="T17">
        <v>100.33</v>
      </c>
    </row>
    <row r="18" spans="1:20" x14ac:dyDescent="0.3">
      <c r="A18">
        <v>7</v>
      </c>
      <c r="B18">
        <v>18</v>
      </c>
      <c r="C18">
        <v>11.5</v>
      </c>
      <c r="D18">
        <v>15</v>
      </c>
      <c r="E18">
        <v>15</v>
      </c>
      <c r="F18">
        <v>45</v>
      </c>
      <c r="G18">
        <v>30</v>
      </c>
      <c r="H18">
        <v>15</v>
      </c>
      <c r="I18">
        <v>2</v>
      </c>
      <c r="J18">
        <v>3.5</v>
      </c>
      <c r="K18">
        <v>220</v>
      </c>
      <c r="L18">
        <v>70</v>
      </c>
      <c r="M18">
        <v>298.95761110000001</v>
      </c>
      <c r="N18">
        <v>298.9492798</v>
      </c>
      <c r="O18">
        <v>298.9588013</v>
      </c>
      <c r="P18">
        <v>99.647789000000003</v>
      </c>
      <c r="Q18">
        <v>99.657012940000001</v>
      </c>
      <c r="R18">
        <v>99.655838009999997</v>
      </c>
      <c r="S18">
        <v>8.3795223000000002E-2</v>
      </c>
      <c r="T18">
        <v>100.10299999999999</v>
      </c>
    </row>
    <row r="19" spans="1:20" x14ac:dyDescent="0.3">
      <c r="A19">
        <v>8</v>
      </c>
      <c r="B19">
        <v>18</v>
      </c>
      <c r="C19">
        <v>11.5</v>
      </c>
      <c r="D19">
        <v>20</v>
      </c>
      <c r="E19">
        <v>16</v>
      </c>
      <c r="F19">
        <v>50</v>
      </c>
      <c r="G19">
        <v>35</v>
      </c>
      <c r="H19">
        <v>17.5</v>
      </c>
      <c r="I19">
        <v>2.5</v>
      </c>
      <c r="J19">
        <v>4</v>
      </c>
      <c r="K19">
        <v>230</v>
      </c>
      <c r="L19">
        <v>80</v>
      </c>
      <c r="M19">
        <v>298.95501710000002</v>
      </c>
      <c r="N19">
        <v>298.94952389999997</v>
      </c>
      <c r="O19">
        <v>298.95477290000002</v>
      </c>
      <c r="P19">
        <v>99.651336670000006</v>
      </c>
      <c r="Q19">
        <v>99.655799869999996</v>
      </c>
      <c r="R19">
        <v>99.650817869999997</v>
      </c>
      <c r="S19">
        <v>8.0052632999999998E-2</v>
      </c>
      <c r="T19">
        <v>100.056</v>
      </c>
    </row>
    <row r="20" spans="1:20" x14ac:dyDescent="0.3">
      <c r="A20">
        <v>9</v>
      </c>
      <c r="B20">
        <v>18</v>
      </c>
      <c r="C20">
        <v>11.5</v>
      </c>
      <c r="D20">
        <v>25</v>
      </c>
      <c r="E20">
        <v>17</v>
      </c>
      <c r="F20">
        <v>55</v>
      </c>
      <c r="G20">
        <v>40</v>
      </c>
      <c r="H20">
        <v>20</v>
      </c>
      <c r="I20">
        <v>3</v>
      </c>
      <c r="J20">
        <v>2</v>
      </c>
      <c r="K20">
        <v>190</v>
      </c>
      <c r="L20">
        <v>40</v>
      </c>
      <c r="M20">
        <v>299.44732670000002</v>
      </c>
      <c r="N20">
        <v>299.44897459999999</v>
      </c>
      <c r="O20">
        <v>299.44757079999999</v>
      </c>
      <c r="P20">
        <v>99.806793209999995</v>
      </c>
      <c r="Q20">
        <v>99.817382809999998</v>
      </c>
      <c r="R20">
        <v>99.824020390000001</v>
      </c>
      <c r="S20">
        <v>5.5485224E-2</v>
      </c>
      <c r="T20">
        <v>100.959</v>
      </c>
    </row>
    <row r="21" spans="1:20" x14ac:dyDescent="0.3">
      <c r="A21">
        <v>10</v>
      </c>
      <c r="B21">
        <v>18</v>
      </c>
      <c r="C21">
        <v>11.5</v>
      </c>
      <c r="D21">
        <v>30</v>
      </c>
      <c r="E21">
        <v>18</v>
      </c>
      <c r="F21">
        <v>60</v>
      </c>
      <c r="G21">
        <v>20</v>
      </c>
      <c r="H21">
        <v>10</v>
      </c>
      <c r="I21">
        <v>1</v>
      </c>
      <c r="J21">
        <v>2.5</v>
      </c>
      <c r="K21">
        <v>200</v>
      </c>
      <c r="L21">
        <v>50</v>
      </c>
      <c r="M21">
        <v>298.96533199999999</v>
      </c>
      <c r="N21">
        <v>298.96325680000001</v>
      </c>
      <c r="O21">
        <v>298.9658508</v>
      </c>
      <c r="P21">
        <v>99.653129579999998</v>
      </c>
      <c r="Q21">
        <v>99.658843989999994</v>
      </c>
      <c r="R21">
        <v>99.657135010000005</v>
      </c>
      <c r="S21">
        <v>7.7243938999999998E-2</v>
      </c>
      <c r="T21">
        <v>100.062</v>
      </c>
    </row>
    <row r="22" spans="1:20" x14ac:dyDescent="0.3">
      <c r="A22">
        <v>11</v>
      </c>
      <c r="B22">
        <v>18</v>
      </c>
      <c r="C22">
        <v>13</v>
      </c>
      <c r="D22">
        <v>10</v>
      </c>
      <c r="E22">
        <v>14</v>
      </c>
      <c r="F22">
        <v>40</v>
      </c>
      <c r="G22">
        <v>30</v>
      </c>
      <c r="H22">
        <v>15</v>
      </c>
      <c r="I22">
        <v>2</v>
      </c>
      <c r="J22">
        <v>4</v>
      </c>
      <c r="K22">
        <v>230</v>
      </c>
      <c r="L22">
        <v>80</v>
      </c>
      <c r="M22">
        <v>298.83239750000001</v>
      </c>
      <c r="N22">
        <v>298.82067869999997</v>
      </c>
      <c r="O22">
        <v>298.83367920000001</v>
      </c>
      <c r="P22">
        <v>99.603942869999997</v>
      </c>
      <c r="Q22">
        <v>99.614189150000001</v>
      </c>
      <c r="R22">
        <v>99.615715030000004</v>
      </c>
      <c r="S22">
        <v>7.0505787E-2</v>
      </c>
      <c r="T22">
        <v>99.921400000000006</v>
      </c>
    </row>
    <row r="23" spans="1:20" x14ac:dyDescent="0.3">
      <c r="A23">
        <v>12</v>
      </c>
      <c r="B23">
        <v>18</v>
      </c>
      <c r="C23">
        <v>13</v>
      </c>
      <c r="D23">
        <v>15</v>
      </c>
      <c r="E23">
        <v>15</v>
      </c>
      <c r="F23">
        <v>45</v>
      </c>
      <c r="G23">
        <v>35</v>
      </c>
      <c r="H23">
        <v>17.5</v>
      </c>
      <c r="I23">
        <v>2.5</v>
      </c>
      <c r="J23">
        <v>2</v>
      </c>
      <c r="K23">
        <v>190</v>
      </c>
      <c r="L23">
        <v>40</v>
      </c>
      <c r="M23">
        <v>299.66131589999998</v>
      </c>
      <c r="N23">
        <v>299.65856930000001</v>
      </c>
      <c r="O23">
        <v>299.66137700000002</v>
      </c>
      <c r="P23">
        <v>99.883850100000004</v>
      </c>
      <c r="Q23">
        <v>99.899658200000005</v>
      </c>
      <c r="R23">
        <v>99.880920410000002</v>
      </c>
      <c r="S23">
        <v>6.7269562000000005E-2</v>
      </c>
      <c r="T23">
        <v>101.221</v>
      </c>
    </row>
    <row r="24" spans="1:20" x14ac:dyDescent="0.3">
      <c r="A24">
        <v>13</v>
      </c>
      <c r="B24">
        <v>18</v>
      </c>
      <c r="C24">
        <v>13</v>
      </c>
      <c r="D24">
        <v>20</v>
      </c>
      <c r="E24">
        <v>16</v>
      </c>
      <c r="F24">
        <v>50</v>
      </c>
      <c r="G24">
        <v>40</v>
      </c>
      <c r="H24">
        <v>20</v>
      </c>
      <c r="I24">
        <v>3</v>
      </c>
      <c r="J24">
        <v>2.5</v>
      </c>
      <c r="K24">
        <v>200</v>
      </c>
      <c r="L24">
        <v>50</v>
      </c>
      <c r="M24">
        <v>299.40405270000002</v>
      </c>
      <c r="N24">
        <v>299.40206910000001</v>
      </c>
      <c r="O24">
        <v>299.40435789999998</v>
      </c>
      <c r="P24">
        <v>99.791915889999999</v>
      </c>
      <c r="Q24">
        <v>99.804000849999994</v>
      </c>
      <c r="R24">
        <v>99.80840302</v>
      </c>
      <c r="S24">
        <v>7.6671004000000001E-2</v>
      </c>
      <c r="T24">
        <v>100.864</v>
      </c>
    </row>
    <row r="25" spans="1:20" x14ac:dyDescent="0.3">
      <c r="A25">
        <v>14</v>
      </c>
      <c r="B25">
        <v>18</v>
      </c>
      <c r="C25">
        <v>13</v>
      </c>
      <c r="D25">
        <v>25</v>
      </c>
      <c r="E25">
        <v>17</v>
      </c>
      <c r="F25">
        <v>55</v>
      </c>
      <c r="G25">
        <v>20</v>
      </c>
      <c r="H25">
        <v>10</v>
      </c>
      <c r="I25">
        <v>1</v>
      </c>
      <c r="J25">
        <v>3</v>
      </c>
      <c r="K25">
        <v>210</v>
      </c>
      <c r="L25">
        <v>60</v>
      </c>
      <c r="M25">
        <v>298.78622439999998</v>
      </c>
      <c r="N25">
        <v>298.78201289999998</v>
      </c>
      <c r="O25">
        <v>298.78680420000001</v>
      </c>
      <c r="P25">
        <v>99.592002870000002</v>
      </c>
      <c r="Q25">
        <v>99.599136349999995</v>
      </c>
      <c r="R25">
        <v>99.597724909999997</v>
      </c>
      <c r="S25">
        <v>0.119091555</v>
      </c>
      <c r="T25">
        <v>99.756200000000007</v>
      </c>
    </row>
    <row r="26" spans="1:20" x14ac:dyDescent="0.3">
      <c r="A26">
        <v>15</v>
      </c>
      <c r="B26">
        <v>18</v>
      </c>
      <c r="C26">
        <v>13</v>
      </c>
      <c r="D26">
        <v>30</v>
      </c>
      <c r="E26">
        <v>18</v>
      </c>
      <c r="F26">
        <v>60</v>
      </c>
      <c r="G26">
        <v>25</v>
      </c>
      <c r="H26">
        <v>12.5</v>
      </c>
      <c r="I26">
        <v>1.5</v>
      </c>
      <c r="J26">
        <v>3.5</v>
      </c>
      <c r="K26">
        <v>220</v>
      </c>
      <c r="L26">
        <v>70</v>
      </c>
      <c r="M26">
        <v>298.79669189999998</v>
      </c>
      <c r="N26">
        <v>298.79357909999999</v>
      </c>
      <c r="O26">
        <v>298.79754639999999</v>
      </c>
      <c r="P26">
        <v>99.598297119999998</v>
      </c>
      <c r="Q26">
        <v>99.601150509999997</v>
      </c>
      <c r="R26">
        <v>99.600616459999998</v>
      </c>
      <c r="S26">
        <v>8.8765847999999994E-2</v>
      </c>
      <c r="T26">
        <v>99.807299999999998</v>
      </c>
    </row>
    <row r="27" spans="1:20" x14ac:dyDescent="0.3">
      <c r="A27">
        <v>16</v>
      </c>
      <c r="B27">
        <v>23</v>
      </c>
      <c r="C27">
        <v>10</v>
      </c>
      <c r="D27">
        <v>10</v>
      </c>
      <c r="E27">
        <v>15</v>
      </c>
      <c r="F27">
        <v>50</v>
      </c>
      <c r="G27">
        <v>20</v>
      </c>
      <c r="H27">
        <v>12.5</v>
      </c>
      <c r="I27">
        <v>2</v>
      </c>
      <c r="J27">
        <v>2</v>
      </c>
      <c r="K27">
        <v>200</v>
      </c>
      <c r="L27">
        <v>60</v>
      </c>
      <c r="M27">
        <v>299.34399409999997</v>
      </c>
      <c r="N27">
        <v>299.32855219999999</v>
      </c>
      <c r="O27">
        <v>299.34457400000002</v>
      </c>
      <c r="P27">
        <v>99.788619999999995</v>
      </c>
      <c r="Q27">
        <v>99.791046140000006</v>
      </c>
      <c r="R27">
        <v>99.764060970000003</v>
      </c>
      <c r="S27">
        <v>0.11724979100000001</v>
      </c>
      <c r="T27">
        <v>100.70699999999999</v>
      </c>
    </row>
    <row r="28" spans="1:20" x14ac:dyDescent="0.3">
      <c r="A28">
        <v>17</v>
      </c>
      <c r="B28">
        <v>23</v>
      </c>
      <c r="C28">
        <v>10</v>
      </c>
      <c r="D28">
        <v>15</v>
      </c>
      <c r="E28">
        <v>16</v>
      </c>
      <c r="F28">
        <v>55</v>
      </c>
      <c r="G28">
        <v>25</v>
      </c>
      <c r="H28">
        <v>15</v>
      </c>
      <c r="I28">
        <v>2.5</v>
      </c>
      <c r="J28">
        <v>2.5</v>
      </c>
      <c r="K28">
        <v>210</v>
      </c>
      <c r="L28">
        <v>70</v>
      </c>
      <c r="M28">
        <v>299.13940430000002</v>
      </c>
      <c r="N28">
        <v>299.13256840000003</v>
      </c>
      <c r="O28">
        <v>299.14001459999997</v>
      </c>
      <c r="P28">
        <v>99.71281433</v>
      </c>
      <c r="Q28">
        <v>99.718917849999997</v>
      </c>
      <c r="R28">
        <v>99.709167480000005</v>
      </c>
      <c r="S28">
        <v>8.5967522000000005E-2</v>
      </c>
      <c r="T28">
        <v>100.42700000000001</v>
      </c>
    </row>
    <row r="29" spans="1:20" x14ac:dyDescent="0.3">
      <c r="A29">
        <v>18</v>
      </c>
      <c r="B29">
        <v>23</v>
      </c>
      <c r="C29">
        <v>10</v>
      </c>
      <c r="D29">
        <v>20</v>
      </c>
      <c r="E29">
        <v>17</v>
      </c>
      <c r="F29">
        <v>60</v>
      </c>
      <c r="G29">
        <v>30</v>
      </c>
      <c r="H29">
        <v>17.5</v>
      </c>
      <c r="I29">
        <v>3</v>
      </c>
      <c r="J29">
        <v>3</v>
      </c>
      <c r="K29">
        <v>220</v>
      </c>
      <c r="L29">
        <v>80</v>
      </c>
      <c r="M29">
        <v>299.03613280000002</v>
      </c>
      <c r="N29">
        <v>299.0321045</v>
      </c>
      <c r="O29">
        <v>299.03717039999998</v>
      </c>
      <c r="P29">
        <v>99.675903320000003</v>
      </c>
      <c r="Q29">
        <v>99.681015009999996</v>
      </c>
      <c r="R29">
        <v>99.680404659999994</v>
      </c>
      <c r="S29">
        <v>7.1423182000000002E-2</v>
      </c>
      <c r="T29">
        <v>100.286</v>
      </c>
    </row>
    <row r="30" spans="1:20" x14ac:dyDescent="0.3">
      <c r="A30">
        <v>19</v>
      </c>
      <c r="B30">
        <v>23</v>
      </c>
      <c r="C30">
        <v>10</v>
      </c>
      <c r="D30">
        <v>25</v>
      </c>
      <c r="E30">
        <v>18</v>
      </c>
      <c r="F30">
        <v>40</v>
      </c>
      <c r="G30">
        <v>35</v>
      </c>
      <c r="H30">
        <v>20</v>
      </c>
      <c r="I30">
        <v>1</v>
      </c>
      <c r="J30">
        <v>3.5</v>
      </c>
      <c r="K30">
        <v>230</v>
      </c>
      <c r="L30">
        <v>40</v>
      </c>
      <c r="M30">
        <v>298.70812990000002</v>
      </c>
      <c r="N30">
        <v>298.70571899999999</v>
      </c>
      <c r="O30">
        <v>298.70886230000002</v>
      </c>
      <c r="P30">
        <v>99.565048219999994</v>
      </c>
      <c r="Q30">
        <v>99.568893430000003</v>
      </c>
      <c r="R30">
        <v>99.574584959999996</v>
      </c>
      <c r="S30">
        <v>5.8949107000000001E-2</v>
      </c>
      <c r="T30">
        <v>99.694800000000001</v>
      </c>
    </row>
    <row r="31" spans="1:20" x14ac:dyDescent="0.3">
      <c r="A31">
        <v>20</v>
      </c>
      <c r="B31">
        <v>23</v>
      </c>
      <c r="C31">
        <v>10</v>
      </c>
      <c r="D31">
        <v>30</v>
      </c>
      <c r="E31">
        <v>14</v>
      </c>
      <c r="F31">
        <v>45</v>
      </c>
      <c r="G31">
        <v>40</v>
      </c>
      <c r="H31">
        <v>10</v>
      </c>
      <c r="I31">
        <v>1.5</v>
      </c>
      <c r="J31">
        <v>4</v>
      </c>
      <c r="K31">
        <v>190</v>
      </c>
      <c r="L31">
        <v>50</v>
      </c>
      <c r="M31">
        <v>299.55291749999998</v>
      </c>
      <c r="N31">
        <v>299.54354860000001</v>
      </c>
      <c r="O31">
        <v>299.55303959999998</v>
      </c>
      <c r="P31">
        <v>99.842994689999998</v>
      </c>
      <c r="Q31">
        <v>99.855697629999995</v>
      </c>
      <c r="R31">
        <v>99.85546875</v>
      </c>
      <c r="S31">
        <v>0.25032433900000001</v>
      </c>
      <c r="T31">
        <v>101.09099999999999</v>
      </c>
    </row>
    <row r="32" spans="1:20" x14ac:dyDescent="0.3">
      <c r="A32">
        <v>21</v>
      </c>
      <c r="B32">
        <v>23</v>
      </c>
      <c r="C32">
        <v>11.5</v>
      </c>
      <c r="D32">
        <v>10</v>
      </c>
      <c r="E32">
        <v>15</v>
      </c>
      <c r="F32">
        <v>50</v>
      </c>
      <c r="G32">
        <v>25</v>
      </c>
      <c r="H32">
        <v>15</v>
      </c>
      <c r="I32">
        <v>2.5</v>
      </c>
      <c r="J32">
        <v>3</v>
      </c>
      <c r="K32">
        <v>220</v>
      </c>
      <c r="L32">
        <v>80</v>
      </c>
      <c r="M32">
        <v>298.98345949999998</v>
      </c>
      <c r="N32">
        <v>298.97161870000002</v>
      </c>
      <c r="O32">
        <v>298.98443600000002</v>
      </c>
      <c r="P32">
        <v>99.665069579999994</v>
      </c>
      <c r="Q32">
        <v>99.668121339999999</v>
      </c>
      <c r="R32">
        <v>99.652519229999996</v>
      </c>
      <c r="S32">
        <v>6.8910128000000001E-2</v>
      </c>
      <c r="T32">
        <v>100.199</v>
      </c>
    </row>
    <row r="33" spans="1:20" x14ac:dyDescent="0.3">
      <c r="A33">
        <v>22</v>
      </c>
      <c r="B33">
        <v>23</v>
      </c>
      <c r="C33">
        <v>11.5</v>
      </c>
      <c r="D33">
        <v>15</v>
      </c>
      <c r="E33">
        <v>16</v>
      </c>
      <c r="F33">
        <v>55</v>
      </c>
      <c r="G33">
        <v>30</v>
      </c>
      <c r="H33">
        <v>17.5</v>
      </c>
      <c r="I33">
        <v>3</v>
      </c>
      <c r="J33">
        <v>3.5</v>
      </c>
      <c r="K33">
        <v>230</v>
      </c>
      <c r="L33">
        <v>40</v>
      </c>
      <c r="M33">
        <v>299.17935180000001</v>
      </c>
      <c r="N33">
        <v>299.17810059999999</v>
      </c>
      <c r="O33">
        <v>299.17984009999998</v>
      </c>
      <c r="P33">
        <v>99.715911869999999</v>
      </c>
      <c r="Q33">
        <v>99.726692200000002</v>
      </c>
      <c r="R33">
        <v>99.731979370000005</v>
      </c>
      <c r="S33">
        <v>0.33455881500000001</v>
      </c>
      <c r="T33">
        <v>100.542</v>
      </c>
    </row>
    <row r="34" spans="1:20" x14ac:dyDescent="0.3">
      <c r="A34">
        <v>23</v>
      </c>
      <c r="B34">
        <v>23</v>
      </c>
      <c r="C34">
        <v>11.5</v>
      </c>
      <c r="D34">
        <v>20</v>
      </c>
      <c r="E34">
        <v>17</v>
      </c>
      <c r="F34">
        <v>60</v>
      </c>
      <c r="G34">
        <v>35</v>
      </c>
      <c r="H34">
        <v>20</v>
      </c>
      <c r="I34">
        <v>1</v>
      </c>
      <c r="J34">
        <v>4</v>
      </c>
      <c r="K34">
        <v>190</v>
      </c>
      <c r="L34">
        <v>50</v>
      </c>
      <c r="M34">
        <v>299.25604249999998</v>
      </c>
      <c r="N34">
        <v>299.25564580000002</v>
      </c>
      <c r="O34">
        <v>299.25619510000001</v>
      </c>
      <c r="P34">
        <v>99.743118289999998</v>
      </c>
      <c r="Q34">
        <v>99.753494259999997</v>
      </c>
      <c r="R34">
        <v>99.759963990000003</v>
      </c>
      <c r="S34">
        <v>5.2346614999999999E-2</v>
      </c>
      <c r="T34">
        <v>100.655</v>
      </c>
    </row>
    <row r="35" spans="1:20" x14ac:dyDescent="0.3">
      <c r="A35">
        <v>24</v>
      </c>
      <c r="B35">
        <v>23</v>
      </c>
      <c r="C35">
        <v>11.5</v>
      </c>
      <c r="D35">
        <v>25</v>
      </c>
      <c r="E35">
        <v>18</v>
      </c>
      <c r="F35">
        <v>40</v>
      </c>
      <c r="G35">
        <v>40</v>
      </c>
      <c r="H35">
        <v>10</v>
      </c>
      <c r="I35">
        <v>1.5</v>
      </c>
      <c r="J35">
        <v>2</v>
      </c>
      <c r="K35">
        <v>200</v>
      </c>
      <c r="L35">
        <v>60</v>
      </c>
      <c r="M35">
        <v>298.74377440000001</v>
      </c>
      <c r="N35">
        <v>298.74353029999997</v>
      </c>
      <c r="O35">
        <v>298.7440186</v>
      </c>
      <c r="P35">
        <v>99.5712738</v>
      </c>
      <c r="Q35">
        <v>99.581787109999993</v>
      </c>
      <c r="R35">
        <v>99.589973450000002</v>
      </c>
      <c r="S35">
        <v>6.4093700000000003E-2</v>
      </c>
      <c r="T35">
        <v>99.746399999999994</v>
      </c>
    </row>
    <row r="36" spans="1:20" x14ac:dyDescent="0.3">
      <c r="A36">
        <v>25</v>
      </c>
      <c r="B36">
        <v>23</v>
      </c>
      <c r="C36">
        <v>11.5</v>
      </c>
      <c r="D36">
        <v>30</v>
      </c>
      <c r="E36">
        <v>14</v>
      </c>
      <c r="F36">
        <v>45</v>
      </c>
      <c r="G36">
        <v>20</v>
      </c>
      <c r="H36">
        <v>12.5</v>
      </c>
      <c r="I36">
        <v>2</v>
      </c>
      <c r="J36">
        <v>2.5</v>
      </c>
      <c r="K36">
        <v>210</v>
      </c>
      <c r="L36">
        <v>70</v>
      </c>
      <c r="M36">
        <v>298.80041499999999</v>
      </c>
      <c r="N36">
        <v>298.7947388</v>
      </c>
      <c r="O36">
        <v>298.80087279999998</v>
      </c>
      <c r="P36">
        <v>99.600830079999994</v>
      </c>
      <c r="Q36">
        <v>99.602066039999997</v>
      </c>
      <c r="R36">
        <v>99.599227909999996</v>
      </c>
      <c r="S36">
        <v>8.8730423000000003E-2</v>
      </c>
      <c r="T36">
        <v>100.301</v>
      </c>
    </row>
    <row r="37" spans="1:20" x14ac:dyDescent="0.3">
      <c r="A37">
        <v>26</v>
      </c>
      <c r="B37">
        <v>23</v>
      </c>
      <c r="C37">
        <v>13</v>
      </c>
      <c r="D37">
        <v>10</v>
      </c>
      <c r="E37">
        <v>15</v>
      </c>
      <c r="F37">
        <v>50</v>
      </c>
      <c r="G37">
        <v>30</v>
      </c>
      <c r="H37">
        <v>17.5</v>
      </c>
      <c r="I37">
        <v>3</v>
      </c>
      <c r="J37">
        <v>4</v>
      </c>
      <c r="K37">
        <v>190</v>
      </c>
      <c r="L37">
        <v>50</v>
      </c>
      <c r="M37">
        <v>299.7277527</v>
      </c>
      <c r="N37">
        <v>299.71838380000003</v>
      </c>
      <c r="O37">
        <v>299.72781370000001</v>
      </c>
      <c r="P37">
        <v>99.906295779999994</v>
      </c>
      <c r="Q37">
        <v>99.917259220000005</v>
      </c>
      <c r="R37">
        <v>99.904815670000005</v>
      </c>
      <c r="S37">
        <v>6.4599926000000002E-2</v>
      </c>
      <c r="T37">
        <v>101.378</v>
      </c>
    </row>
    <row r="38" spans="1:20" x14ac:dyDescent="0.3">
      <c r="A38">
        <v>27</v>
      </c>
      <c r="B38">
        <v>23</v>
      </c>
      <c r="C38">
        <v>13</v>
      </c>
      <c r="D38">
        <v>15</v>
      </c>
      <c r="E38">
        <v>16</v>
      </c>
      <c r="F38">
        <v>55</v>
      </c>
      <c r="G38">
        <v>35</v>
      </c>
      <c r="H38">
        <v>20</v>
      </c>
      <c r="I38">
        <v>1</v>
      </c>
      <c r="J38">
        <v>2</v>
      </c>
      <c r="K38">
        <v>200</v>
      </c>
      <c r="L38">
        <v>60</v>
      </c>
      <c r="M38">
        <v>299.2199402</v>
      </c>
      <c r="N38">
        <v>299.21429439999997</v>
      </c>
      <c r="O38">
        <v>299.22045900000001</v>
      </c>
      <c r="P38">
        <v>99.736236570000003</v>
      </c>
      <c r="Q38">
        <v>99.745849609999993</v>
      </c>
      <c r="R38">
        <v>99.739028930000003</v>
      </c>
      <c r="S38">
        <v>7.9057077000000003E-2</v>
      </c>
      <c r="T38">
        <v>100.559</v>
      </c>
    </row>
    <row r="39" spans="1:20" x14ac:dyDescent="0.3">
      <c r="A39">
        <v>28</v>
      </c>
      <c r="B39">
        <v>23</v>
      </c>
      <c r="C39">
        <v>13</v>
      </c>
      <c r="D39">
        <v>20</v>
      </c>
      <c r="E39">
        <v>17</v>
      </c>
      <c r="F39">
        <v>60</v>
      </c>
      <c r="G39">
        <v>40</v>
      </c>
      <c r="H39">
        <v>10</v>
      </c>
      <c r="I39">
        <v>1.5</v>
      </c>
      <c r="J39">
        <v>2.5</v>
      </c>
      <c r="K39">
        <v>210</v>
      </c>
      <c r="L39">
        <v>70</v>
      </c>
      <c r="M39">
        <v>299.05889889999997</v>
      </c>
      <c r="N39">
        <v>299.0545654</v>
      </c>
      <c r="O39">
        <v>299.05957030000002</v>
      </c>
      <c r="P39">
        <v>99.686950679999995</v>
      </c>
      <c r="Q39">
        <v>99.690200809999993</v>
      </c>
      <c r="R39">
        <v>99.683326719999997</v>
      </c>
      <c r="S39">
        <v>6.3804710000000001E-2</v>
      </c>
      <c r="T39">
        <v>100.309</v>
      </c>
    </row>
    <row r="40" spans="1:20" x14ac:dyDescent="0.3">
      <c r="A40">
        <v>29</v>
      </c>
      <c r="B40">
        <v>23</v>
      </c>
      <c r="C40">
        <v>13</v>
      </c>
      <c r="D40">
        <v>25</v>
      </c>
      <c r="E40">
        <v>18</v>
      </c>
      <c r="F40">
        <v>40</v>
      </c>
      <c r="G40">
        <v>20</v>
      </c>
      <c r="H40">
        <v>12.5</v>
      </c>
      <c r="I40">
        <v>2</v>
      </c>
      <c r="J40">
        <v>3</v>
      </c>
      <c r="K40">
        <v>220</v>
      </c>
      <c r="L40">
        <v>80</v>
      </c>
      <c r="M40">
        <v>298.58349609999999</v>
      </c>
      <c r="N40">
        <v>298.58029169999998</v>
      </c>
      <c r="O40">
        <v>298.58416749999998</v>
      </c>
      <c r="P40">
        <v>99.526275630000001</v>
      </c>
      <c r="Q40">
        <v>99.528015139999994</v>
      </c>
      <c r="R40">
        <v>99.530014039999998</v>
      </c>
      <c r="S40">
        <v>7.1111049999999995E-2</v>
      </c>
      <c r="T40">
        <v>99.432000000000002</v>
      </c>
    </row>
    <row r="41" spans="1:20" x14ac:dyDescent="0.3">
      <c r="A41">
        <v>30</v>
      </c>
      <c r="B41">
        <v>23</v>
      </c>
      <c r="C41">
        <v>13</v>
      </c>
      <c r="D41">
        <v>30</v>
      </c>
      <c r="E41">
        <v>14</v>
      </c>
      <c r="F41">
        <v>45</v>
      </c>
      <c r="G41">
        <v>25</v>
      </c>
      <c r="H41">
        <v>15</v>
      </c>
      <c r="I41">
        <v>2.5</v>
      </c>
      <c r="J41">
        <v>3.5</v>
      </c>
      <c r="K41">
        <v>230</v>
      </c>
      <c r="L41">
        <v>40</v>
      </c>
      <c r="M41">
        <v>298.97653200000002</v>
      </c>
      <c r="N41">
        <v>298.96704099999999</v>
      </c>
      <c r="O41">
        <v>298.9775085</v>
      </c>
      <c r="P41">
        <v>99.651794429999995</v>
      </c>
      <c r="Q41">
        <v>99.661186220000005</v>
      </c>
      <c r="R41">
        <v>99.666473389999993</v>
      </c>
      <c r="S41">
        <v>0.13259562799999999</v>
      </c>
      <c r="T41">
        <v>100.111</v>
      </c>
    </row>
    <row r="42" spans="1:20" x14ac:dyDescent="0.3">
      <c r="A42">
        <v>31</v>
      </c>
      <c r="B42">
        <v>28</v>
      </c>
      <c r="C42">
        <v>10</v>
      </c>
      <c r="D42">
        <v>10</v>
      </c>
      <c r="E42">
        <v>16</v>
      </c>
      <c r="F42">
        <v>60</v>
      </c>
      <c r="G42">
        <v>20</v>
      </c>
      <c r="H42">
        <v>15</v>
      </c>
      <c r="I42">
        <v>3</v>
      </c>
      <c r="J42">
        <v>2</v>
      </c>
      <c r="K42">
        <v>210</v>
      </c>
      <c r="L42">
        <v>80</v>
      </c>
      <c r="M42">
        <v>299.10964969999998</v>
      </c>
      <c r="N42">
        <v>299.09997559999999</v>
      </c>
      <c r="O42">
        <v>299.11047359999998</v>
      </c>
      <c r="P42">
        <v>99.706924439999995</v>
      </c>
      <c r="Q42">
        <v>99.710113530000001</v>
      </c>
      <c r="R42">
        <v>99.693649289999996</v>
      </c>
      <c r="S42">
        <v>6.8527485999999999E-2</v>
      </c>
      <c r="T42">
        <v>100.43300000000001</v>
      </c>
    </row>
    <row r="43" spans="1:20" x14ac:dyDescent="0.3">
      <c r="A43">
        <v>32</v>
      </c>
      <c r="B43">
        <v>28</v>
      </c>
      <c r="C43">
        <v>10</v>
      </c>
      <c r="D43">
        <v>15</v>
      </c>
      <c r="E43">
        <v>17</v>
      </c>
      <c r="F43">
        <v>40</v>
      </c>
      <c r="G43">
        <v>25</v>
      </c>
      <c r="H43">
        <v>17.5</v>
      </c>
      <c r="I43">
        <v>1</v>
      </c>
      <c r="J43">
        <v>2.5</v>
      </c>
      <c r="K43">
        <v>220</v>
      </c>
      <c r="L43">
        <v>40</v>
      </c>
      <c r="M43">
        <v>298.71356200000002</v>
      </c>
      <c r="N43">
        <v>298.70669559999999</v>
      </c>
      <c r="O43">
        <v>298.71386719999998</v>
      </c>
      <c r="P43">
        <v>99.565353389999999</v>
      </c>
      <c r="Q43">
        <v>99.571380619999999</v>
      </c>
      <c r="R43">
        <v>99.575660709999994</v>
      </c>
      <c r="S43">
        <v>8.0390564999999997E-2</v>
      </c>
      <c r="T43">
        <v>99.7333</v>
      </c>
    </row>
    <row r="44" spans="1:20" x14ac:dyDescent="0.3">
      <c r="A44">
        <v>33</v>
      </c>
      <c r="B44">
        <v>28</v>
      </c>
      <c r="C44">
        <v>10</v>
      </c>
      <c r="D44">
        <v>20</v>
      </c>
      <c r="E44">
        <v>18</v>
      </c>
      <c r="F44">
        <v>45</v>
      </c>
      <c r="G44">
        <v>30</v>
      </c>
      <c r="H44">
        <v>20</v>
      </c>
      <c r="I44">
        <v>1.5</v>
      </c>
      <c r="J44">
        <v>3</v>
      </c>
      <c r="K44">
        <v>230</v>
      </c>
      <c r="L44">
        <v>50</v>
      </c>
      <c r="M44">
        <v>298.72177119999998</v>
      </c>
      <c r="N44">
        <v>298.71936040000003</v>
      </c>
      <c r="O44">
        <v>298.72241209999999</v>
      </c>
      <c r="P44">
        <v>99.566909789999997</v>
      </c>
      <c r="Q44">
        <v>99.574546810000001</v>
      </c>
      <c r="R44">
        <v>99.579956050000007</v>
      </c>
      <c r="S44">
        <v>5.0266851000000001E-2</v>
      </c>
      <c r="T44">
        <v>99.727699999999999</v>
      </c>
    </row>
    <row r="45" spans="1:20" x14ac:dyDescent="0.3">
      <c r="A45">
        <v>34</v>
      </c>
      <c r="B45">
        <v>28</v>
      </c>
      <c r="C45">
        <v>10</v>
      </c>
      <c r="D45">
        <v>25</v>
      </c>
      <c r="E45">
        <v>14</v>
      </c>
      <c r="F45">
        <v>50</v>
      </c>
      <c r="G45">
        <v>35</v>
      </c>
      <c r="H45">
        <v>10</v>
      </c>
      <c r="I45">
        <v>2</v>
      </c>
      <c r="J45">
        <v>3.5</v>
      </c>
      <c r="K45">
        <v>190</v>
      </c>
      <c r="L45">
        <v>60</v>
      </c>
      <c r="M45">
        <v>299.52844240000002</v>
      </c>
      <c r="N45">
        <v>299.51837160000002</v>
      </c>
      <c r="O45">
        <v>299.52902219999999</v>
      </c>
      <c r="P45">
        <v>99.842636110000001</v>
      </c>
      <c r="Q45">
        <v>99.850158690000001</v>
      </c>
      <c r="R45">
        <v>99.841049190000007</v>
      </c>
      <c r="S45">
        <v>0.12515353000000001</v>
      </c>
      <c r="T45">
        <v>101.068</v>
      </c>
    </row>
    <row r="46" spans="1:20" x14ac:dyDescent="0.3">
      <c r="A46">
        <v>35</v>
      </c>
      <c r="B46">
        <v>28</v>
      </c>
      <c r="C46">
        <v>10</v>
      </c>
      <c r="D46">
        <v>30</v>
      </c>
      <c r="E46">
        <v>15</v>
      </c>
      <c r="F46">
        <v>55</v>
      </c>
      <c r="G46">
        <v>40</v>
      </c>
      <c r="H46">
        <v>12.5</v>
      </c>
      <c r="I46">
        <v>2.5</v>
      </c>
      <c r="J46">
        <v>4</v>
      </c>
      <c r="K46">
        <v>200</v>
      </c>
      <c r="L46">
        <v>70</v>
      </c>
      <c r="M46">
        <v>299.40588380000003</v>
      </c>
      <c r="N46">
        <v>299.40328979999998</v>
      </c>
      <c r="O46">
        <v>299.40643310000002</v>
      </c>
      <c r="P46">
        <v>99.799697879999997</v>
      </c>
      <c r="Q46">
        <v>99.804412839999998</v>
      </c>
      <c r="R46">
        <v>99.804748540000006</v>
      </c>
      <c r="S46">
        <v>7.4116354999999995E-2</v>
      </c>
      <c r="T46">
        <v>100.88</v>
      </c>
    </row>
    <row r="47" spans="1:20" x14ac:dyDescent="0.3">
      <c r="A47">
        <v>36</v>
      </c>
      <c r="B47">
        <v>28</v>
      </c>
      <c r="C47">
        <v>11.5</v>
      </c>
      <c r="D47">
        <v>10</v>
      </c>
      <c r="E47">
        <v>16</v>
      </c>
      <c r="F47">
        <v>60</v>
      </c>
      <c r="G47">
        <v>25</v>
      </c>
      <c r="H47">
        <v>17.5</v>
      </c>
      <c r="I47">
        <v>1</v>
      </c>
      <c r="J47">
        <v>3</v>
      </c>
      <c r="K47">
        <v>230</v>
      </c>
      <c r="L47">
        <v>50</v>
      </c>
      <c r="M47">
        <v>298.91052250000001</v>
      </c>
      <c r="N47">
        <v>298.9044495</v>
      </c>
      <c r="O47">
        <v>298.9108276</v>
      </c>
      <c r="P47">
        <v>99.630241389999995</v>
      </c>
      <c r="Q47">
        <v>99.643226619999993</v>
      </c>
      <c r="R47">
        <v>99.638107300000001</v>
      </c>
      <c r="S47">
        <v>0.19963139999999999</v>
      </c>
      <c r="T47">
        <v>100.004</v>
      </c>
    </row>
    <row r="48" spans="1:20" x14ac:dyDescent="0.3">
      <c r="A48">
        <v>37</v>
      </c>
      <c r="B48">
        <v>28</v>
      </c>
      <c r="C48">
        <v>11.5</v>
      </c>
      <c r="D48">
        <v>15</v>
      </c>
      <c r="E48">
        <v>17</v>
      </c>
      <c r="F48">
        <v>40</v>
      </c>
      <c r="G48">
        <v>30</v>
      </c>
      <c r="H48">
        <v>20</v>
      </c>
      <c r="I48">
        <v>1.5</v>
      </c>
      <c r="J48">
        <v>3.5</v>
      </c>
      <c r="K48">
        <v>190</v>
      </c>
      <c r="L48">
        <v>60</v>
      </c>
      <c r="M48">
        <v>298.80245969999999</v>
      </c>
      <c r="N48">
        <v>298.79803470000002</v>
      </c>
      <c r="O48">
        <v>298.80267329999998</v>
      </c>
      <c r="P48">
        <v>99.589614870000005</v>
      </c>
      <c r="Q48">
        <v>99.601699830000001</v>
      </c>
      <c r="R48">
        <v>99.609657290000001</v>
      </c>
      <c r="S48">
        <v>6.7503779999999999E-2</v>
      </c>
      <c r="T48">
        <v>99.869200000000006</v>
      </c>
    </row>
    <row r="49" spans="1:20" x14ac:dyDescent="0.3">
      <c r="A49">
        <v>38</v>
      </c>
      <c r="B49">
        <v>28</v>
      </c>
      <c r="C49">
        <v>11.5</v>
      </c>
      <c r="D49">
        <v>20</v>
      </c>
      <c r="E49">
        <v>18</v>
      </c>
      <c r="F49">
        <v>45</v>
      </c>
      <c r="G49">
        <v>35</v>
      </c>
      <c r="H49">
        <v>10</v>
      </c>
      <c r="I49">
        <v>2</v>
      </c>
      <c r="J49">
        <v>4</v>
      </c>
      <c r="K49">
        <v>200</v>
      </c>
      <c r="L49">
        <v>70</v>
      </c>
      <c r="M49">
        <v>298.66271970000003</v>
      </c>
      <c r="N49">
        <v>298.66174319999999</v>
      </c>
      <c r="O49">
        <v>298.66317750000002</v>
      </c>
      <c r="P49">
        <v>99.547897340000006</v>
      </c>
      <c r="Q49">
        <v>99.554122919999998</v>
      </c>
      <c r="R49">
        <v>99.559890749999994</v>
      </c>
      <c r="S49">
        <v>6.4274850999999994E-2</v>
      </c>
      <c r="T49">
        <v>99.620900000000006</v>
      </c>
    </row>
    <row r="50" spans="1:20" x14ac:dyDescent="0.3">
      <c r="A50">
        <v>39</v>
      </c>
      <c r="B50">
        <v>28</v>
      </c>
      <c r="C50">
        <v>11.5</v>
      </c>
      <c r="D50">
        <v>25</v>
      </c>
      <c r="E50">
        <v>14</v>
      </c>
      <c r="F50">
        <v>50</v>
      </c>
      <c r="G50">
        <v>40</v>
      </c>
      <c r="H50">
        <v>12.5</v>
      </c>
      <c r="I50">
        <v>2.5</v>
      </c>
      <c r="J50">
        <v>2</v>
      </c>
      <c r="K50">
        <v>210</v>
      </c>
      <c r="L50">
        <v>80</v>
      </c>
      <c r="M50">
        <v>299.00360110000003</v>
      </c>
      <c r="N50">
        <v>298.99450680000001</v>
      </c>
      <c r="O50">
        <v>299.00433349999997</v>
      </c>
      <c r="P50">
        <v>99.676589969999995</v>
      </c>
      <c r="Q50">
        <v>99.672042849999997</v>
      </c>
      <c r="R50">
        <v>99.654403689999995</v>
      </c>
      <c r="S50">
        <v>6.9091050000000001E-2</v>
      </c>
      <c r="T50">
        <v>100.247</v>
      </c>
    </row>
    <row r="51" spans="1:20" x14ac:dyDescent="0.3">
      <c r="A51">
        <v>40</v>
      </c>
      <c r="B51">
        <v>28</v>
      </c>
      <c r="C51">
        <v>11.5</v>
      </c>
      <c r="D51">
        <v>30</v>
      </c>
      <c r="E51">
        <v>15</v>
      </c>
      <c r="F51">
        <v>55</v>
      </c>
      <c r="G51">
        <v>20</v>
      </c>
      <c r="H51">
        <v>15</v>
      </c>
      <c r="I51">
        <v>3</v>
      </c>
      <c r="J51">
        <v>2.5</v>
      </c>
      <c r="K51">
        <v>220</v>
      </c>
      <c r="L51">
        <v>40</v>
      </c>
      <c r="M51">
        <v>299.21289059999998</v>
      </c>
      <c r="N51">
        <v>299.20587160000002</v>
      </c>
      <c r="O51">
        <v>299.21350100000001</v>
      </c>
      <c r="P51">
        <v>99.738899230000001</v>
      </c>
      <c r="Q51">
        <v>99.743759159999996</v>
      </c>
      <c r="R51">
        <v>99.732513429999997</v>
      </c>
      <c r="S51">
        <v>0.120875835</v>
      </c>
      <c r="T51">
        <v>100.523</v>
      </c>
    </row>
    <row r="52" spans="1:20" x14ac:dyDescent="0.3">
      <c r="A52">
        <v>41</v>
      </c>
      <c r="B52">
        <v>28</v>
      </c>
      <c r="C52">
        <v>13</v>
      </c>
      <c r="D52">
        <v>10</v>
      </c>
      <c r="E52">
        <v>16</v>
      </c>
      <c r="F52">
        <v>60</v>
      </c>
      <c r="G52">
        <v>30</v>
      </c>
      <c r="H52">
        <v>20</v>
      </c>
      <c r="I52">
        <v>1.5</v>
      </c>
      <c r="J52">
        <v>4</v>
      </c>
      <c r="K52">
        <v>200</v>
      </c>
      <c r="L52">
        <v>70</v>
      </c>
      <c r="M52">
        <v>299.2219849</v>
      </c>
      <c r="N52">
        <v>299.21423340000001</v>
      </c>
      <c r="O52">
        <v>299.2225952</v>
      </c>
      <c r="P52">
        <v>99.733322139999999</v>
      </c>
      <c r="Q52">
        <v>99.745300290000003</v>
      </c>
      <c r="R52">
        <v>99.743240360000001</v>
      </c>
      <c r="S52">
        <v>7.1166350000000003E-2</v>
      </c>
      <c r="T52">
        <v>100.604</v>
      </c>
    </row>
    <row r="53" spans="1:20" x14ac:dyDescent="0.3">
      <c r="A53">
        <v>42</v>
      </c>
      <c r="B53">
        <v>28</v>
      </c>
      <c r="C53">
        <v>13</v>
      </c>
      <c r="D53">
        <v>15</v>
      </c>
      <c r="E53">
        <v>17</v>
      </c>
      <c r="F53">
        <v>40</v>
      </c>
      <c r="G53">
        <v>35</v>
      </c>
      <c r="H53">
        <v>10</v>
      </c>
      <c r="I53">
        <v>2</v>
      </c>
      <c r="J53">
        <v>2</v>
      </c>
      <c r="K53">
        <v>210</v>
      </c>
      <c r="L53">
        <v>80</v>
      </c>
      <c r="M53">
        <v>298.69982909999999</v>
      </c>
      <c r="N53">
        <v>298.6955261</v>
      </c>
      <c r="O53">
        <v>298.70019530000002</v>
      </c>
      <c r="P53">
        <v>99.56047058</v>
      </c>
      <c r="Q53">
        <v>99.56794739</v>
      </c>
      <c r="R53">
        <v>99.570846560000007</v>
      </c>
      <c r="S53">
        <v>6.7216138999999994E-2</v>
      </c>
      <c r="T53">
        <v>99.7089</v>
      </c>
    </row>
    <row r="54" spans="1:20" x14ac:dyDescent="0.3">
      <c r="A54">
        <v>43</v>
      </c>
      <c r="B54">
        <v>28</v>
      </c>
      <c r="C54">
        <v>13</v>
      </c>
      <c r="D54">
        <v>20</v>
      </c>
      <c r="E54">
        <v>18</v>
      </c>
      <c r="F54">
        <v>45</v>
      </c>
      <c r="G54">
        <v>40</v>
      </c>
      <c r="H54">
        <v>12.5</v>
      </c>
      <c r="I54">
        <v>2.5</v>
      </c>
      <c r="J54">
        <v>2.5</v>
      </c>
      <c r="K54">
        <v>220</v>
      </c>
      <c r="L54">
        <v>40</v>
      </c>
      <c r="M54">
        <v>298.79342650000001</v>
      </c>
      <c r="N54">
        <v>298.79199219999998</v>
      </c>
      <c r="O54">
        <v>298.7937622</v>
      </c>
      <c r="P54">
        <v>99.584213259999999</v>
      </c>
      <c r="Q54">
        <v>99.597717290000006</v>
      </c>
      <c r="R54">
        <v>99.608963009999997</v>
      </c>
      <c r="S54">
        <v>4.4193001000000003E-2</v>
      </c>
      <c r="T54">
        <v>99.928799999999995</v>
      </c>
    </row>
    <row r="55" spans="1:20" x14ac:dyDescent="0.3">
      <c r="A55">
        <v>44</v>
      </c>
      <c r="B55">
        <v>28</v>
      </c>
      <c r="C55">
        <v>13</v>
      </c>
      <c r="D55">
        <v>25</v>
      </c>
      <c r="E55">
        <v>14</v>
      </c>
      <c r="F55">
        <v>50</v>
      </c>
      <c r="G55">
        <v>20</v>
      </c>
      <c r="H55">
        <v>15</v>
      </c>
      <c r="I55">
        <v>3</v>
      </c>
      <c r="J55">
        <v>3</v>
      </c>
      <c r="K55">
        <v>230</v>
      </c>
      <c r="L55">
        <v>50</v>
      </c>
      <c r="M55">
        <v>298.99761960000001</v>
      </c>
      <c r="N55">
        <v>298.98858639999997</v>
      </c>
      <c r="O55">
        <v>298.99847410000001</v>
      </c>
      <c r="P55">
        <v>99.663948059999996</v>
      </c>
      <c r="Q55">
        <v>99.670486449999999</v>
      </c>
      <c r="R55">
        <v>99.667190550000001</v>
      </c>
      <c r="S55">
        <v>8.6206106000000005E-2</v>
      </c>
      <c r="T55">
        <v>100.16200000000001</v>
      </c>
    </row>
    <row r="56" spans="1:20" x14ac:dyDescent="0.3">
      <c r="A56">
        <v>45</v>
      </c>
      <c r="B56">
        <v>28</v>
      </c>
      <c r="C56">
        <v>13</v>
      </c>
      <c r="D56">
        <v>30</v>
      </c>
      <c r="E56">
        <v>15</v>
      </c>
      <c r="F56">
        <v>55</v>
      </c>
      <c r="G56">
        <v>25</v>
      </c>
      <c r="H56">
        <v>17.5</v>
      </c>
      <c r="I56">
        <v>1</v>
      </c>
      <c r="J56">
        <v>3.5</v>
      </c>
      <c r="K56">
        <v>190</v>
      </c>
      <c r="L56">
        <v>60</v>
      </c>
      <c r="M56">
        <v>299.24285889999999</v>
      </c>
      <c r="N56">
        <v>299.23724370000002</v>
      </c>
      <c r="O56">
        <v>299.2433777</v>
      </c>
      <c r="P56">
        <v>99.746871949999999</v>
      </c>
      <c r="Q56">
        <v>99.753257750000003</v>
      </c>
      <c r="R56">
        <v>99.748031620000006</v>
      </c>
      <c r="S56">
        <v>0.16161895200000001</v>
      </c>
      <c r="T56">
        <v>100.542</v>
      </c>
    </row>
  </sheetData>
  <mergeCells count="2">
    <mergeCell ref="B5:B6"/>
    <mergeCell ref="C5:C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2A58-7A80-4BFF-857C-386FAB5A8DC9}">
  <dimension ref="A1:T46"/>
  <sheetViews>
    <sheetView zoomScale="70" zoomScaleNormal="70" workbookViewId="0">
      <selection activeCell="S1" sqref="S1:S1048576"/>
    </sheetView>
  </sheetViews>
  <sheetFormatPr defaultRowHeight="16.2" x14ac:dyDescent="0.3"/>
  <cols>
    <col min="1" max="1" width="4.77734375" bestFit="1" customWidth="1"/>
    <col min="2" max="2" width="12.44140625" bestFit="1" customWidth="1"/>
    <col min="3" max="3" width="12.77734375" bestFit="1" customWidth="1"/>
    <col min="4" max="4" width="14.44140625" bestFit="1" customWidth="1"/>
    <col min="5" max="5" width="11.77734375" bestFit="1" customWidth="1"/>
    <col min="6" max="8" width="17.21875" bestFit="1" customWidth="1"/>
    <col min="9" max="10" width="13.88671875" bestFit="1" customWidth="1"/>
    <col min="11" max="11" width="19.77734375" bestFit="1" customWidth="1"/>
    <col min="12" max="12" width="17.109375" bestFit="1" customWidth="1"/>
    <col min="13" max="19" width="12.77734375" bestFit="1" customWidth="1"/>
    <col min="20" max="20" width="8.5546875" bestFit="1" customWidth="1"/>
  </cols>
  <sheetData>
    <row r="1" spans="1:20" x14ac:dyDescent="0.3">
      <c r="A1" t="s">
        <v>37</v>
      </c>
      <c r="B1" t="s">
        <v>5</v>
      </c>
      <c r="C1" t="s">
        <v>7</v>
      </c>
      <c r="D1" t="s">
        <v>9</v>
      </c>
      <c r="E1" t="s">
        <v>11</v>
      </c>
      <c r="F1" t="s">
        <v>13</v>
      </c>
      <c r="G1" t="s">
        <v>15</v>
      </c>
      <c r="H1" t="s">
        <v>17</v>
      </c>
      <c r="I1" t="s">
        <v>23</v>
      </c>
      <c r="J1" t="s">
        <v>25</v>
      </c>
      <c r="K1" t="s">
        <v>19</v>
      </c>
      <c r="L1" t="s">
        <v>21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3">
      <c r="A2">
        <v>1</v>
      </c>
      <c r="B2">
        <f>IF(工作表1!B12=18, 1, IF(工作表1!B12=23, 2, 3))</f>
        <v>1</v>
      </c>
      <c r="C2">
        <f>IF(工作表1!C12=工作表1!$C$2,1,IF(工作表1!C12=工作表1!$C$3,2,3))</f>
        <v>1</v>
      </c>
      <c r="D2">
        <f>IF(工作表1!D12=工作表1!$D$2, 1, IF(工作表1!D12=工作表1!$D$3, 2, IF(工作表1!D12=工作表1!$D$4, 3, IF(工作表1!D12=工作表1!$D$5,4,5))))</f>
        <v>1</v>
      </c>
      <c r="E2">
        <f>IF(工作表1!E12=工作表1!$E$2, 1, IF(工作表1!E12=工作表1!$E$3, 2, IF(工作表1!E12=工作表1!$E$4, 3, IF(工作表1!E12=工作表1!$E$5,4,5))))</f>
        <v>1</v>
      </c>
      <c r="F2">
        <f>IF(工作表1!F12=工作表1!$F$2, 1, IF(工作表1!F12=工作表1!$F$3, 2, IF(工作表1!F12=工作表1!$F$4, 3, IF(工作表1!F12=工作表1!$F$5,4,5))))</f>
        <v>1</v>
      </c>
      <c r="G2">
        <f>IF(工作表1!G12=工作表1!$G$2, 1, IF(工作表1!G12=工作表1!$G$3, 2, IF(工作表1!G12=工作表1!$G$4, 3, IF(工作表1!G12=工作表1!$G$5,4,5))))</f>
        <v>1</v>
      </c>
      <c r="H2">
        <f>IF(工作表1!H12=工作表1!$H$2, 1, IF(工作表1!H12=工作表1!$H$3, 2, IF(工作表1!H12=工作表1!$H$4, 3, IF(工作表1!H12=工作表1!$H$5,4,5))))</f>
        <v>1</v>
      </c>
      <c r="I2">
        <f>IF(工作表1!I12=工作表1!$I$2, 1, IF(工作表1!I12=工作表1!$I$3, 2, IF(工作表1!I12=工作表1!$I$4, 3, IF(工作表1!I12=工作表1!$I$5,4,5))))</f>
        <v>1</v>
      </c>
      <c r="J2">
        <f>IF(工作表1!J12=工作表1!$J$2, 1, IF(工作表1!J12=工作表1!$J$3, 2, IF(工作表1!J12=工作表1!$J$4, 3, IF(工作表1!J12=工作表1!$J$5,4,5))))</f>
        <v>1</v>
      </c>
      <c r="K2">
        <f>IF(工作表1!K12=工作表1!$K$2, 1, IF(工作表1!K12=工作表1!$K$3, 2, IF(工作表1!K12=工作表1!$K$4, 3, IF(工作表1!K12=工作表1!$K$5,4,5))))</f>
        <v>1</v>
      </c>
      <c r="L2">
        <f>IF(工作表1!L12=工作表1!$L$2, 1, IF(工作表1!L12=工作表1!$L$3, 2, IF(工作表1!L12=工作表1!$L$4, 3, IF(工作表1!L12=工作表1!$L$5,4,5))))</f>
        <v>1</v>
      </c>
      <c r="M2">
        <v>299.6102295</v>
      </c>
      <c r="N2">
        <v>299.59399409999997</v>
      </c>
      <c r="O2">
        <v>299.61016849999999</v>
      </c>
      <c r="P2">
        <v>99.891288759999995</v>
      </c>
      <c r="Q2">
        <v>99.869766240000004</v>
      </c>
      <c r="R2">
        <v>99.857307430000006</v>
      </c>
      <c r="S2">
        <v>9.0305739999999995E-2</v>
      </c>
      <c r="T2">
        <v>100.968</v>
      </c>
    </row>
    <row r="3" spans="1:20" x14ac:dyDescent="0.3">
      <c r="A3">
        <v>2</v>
      </c>
      <c r="B3">
        <f>IF(工作表1!B13=18, 1, IF(工作表1!B13=23, 2, 3))</f>
        <v>1</v>
      </c>
      <c r="C3">
        <f>IF(工作表1!C13=工作表1!$C$2,1,IF(工作表1!C13=工作表1!$C$3,2,3))</f>
        <v>1</v>
      </c>
      <c r="D3">
        <f>IF(工作表1!D13=工作表1!$D$2, 1, IF(工作表1!D13=工作表1!$D$3, 2, IF(工作表1!D13=工作表1!$D$4, 3, IF(工作表1!D13=工作表1!$D$5,4,5))))</f>
        <v>2</v>
      </c>
      <c r="E3">
        <f>IF(工作表1!E13=工作表1!$E$2, 1, IF(工作表1!E13=工作表1!$E$3, 2, IF(工作表1!E13=工作表1!$E$4, 3, IF(工作表1!E13=工作表1!$E$5,4,5))))</f>
        <v>2</v>
      </c>
      <c r="F3">
        <f>IF(工作表1!F13=工作表1!$F$2, 1, IF(工作表1!F13=工作表1!$F$3, 2, IF(工作表1!F13=工作表1!$F$4, 3, IF(工作表1!F13=工作表1!$F$5,4,5))))</f>
        <v>2</v>
      </c>
      <c r="G3">
        <f>IF(工作表1!G13=工作表1!$G$2, 1, IF(工作表1!G13=工作表1!$G$3, 2, IF(工作表1!G13=工作表1!$G$4, 3, IF(工作表1!G13=工作表1!$G$5,4,5))))</f>
        <v>2</v>
      </c>
      <c r="H3">
        <f>IF(工作表1!H13=工作表1!$H$2, 1, IF(工作表1!H13=工作表1!$H$3, 2, IF(工作表1!H13=工作表1!$H$4, 3, IF(工作表1!H13=工作表1!$H$5,4,5))))</f>
        <v>2</v>
      </c>
      <c r="I3">
        <f>IF(工作表1!I13=工作表1!$I$2, 1, IF(工作表1!I13=工作表1!$I$3, 2, IF(工作表1!I13=工作表1!$I$4, 3, IF(工作表1!I13=工作表1!$I$5,4,5))))</f>
        <v>2</v>
      </c>
      <c r="J3">
        <f>IF(工作表1!J13=工作表1!$J$2, 1, IF(工作表1!J13=工作表1!$J$3, 2, IF(工作表1!J13=工作表1!$J$4, 3, IF(工作表1!J13=工作表1!$J$5,4,5))))</f>
        <v>2</v>
      </c>
      <c r="K3">
        <f>IF(工作表1!K13=工作表1!$K$2, 1, IF(工作表1!K13=工作表1!$K$3, 2, IF(工作表1!K13=工作表1!$K$4, 3, IF(工作表1!K13=工作表1!$K$5,4,5))))</f>
        <v>2</v>
      </c>
      <c r="L3">
        <f>IF(工作表1!L13=工作表1!$L$2, 1, IF(工作表1!L13=工作表1!$L$3, 2, IF(工作表1!L13=工作表1!$L$4, 3, IF(工作表1!L13=工作表1!$L$5,4,5))))</f>
        <v>2</v>
      </c>
      <c r="M3">
        <v>299.26116939999997</v>
      </c>
      <c r="N3">
        <v>299.24975590000003</v>
      </c>
      <c r="O3">
        <v>299.26181029999998</v>
      </c>
      <c r="P3">
        <v>99.750442500000005</v>
      </c>
      <c r="Q3">
        <v>99.760192869999997</v>
      </c>
      <c r="R3">
        <v>99.75033569</v>
      </c>
      <c r="S3">
        <v>0.16222618499999999</v>
      </c>
      <c r="T3">
        <v>100.51900000000001</v>
      </c>
    </row>
    <row r="4" spans="1:20" x14ac:dyDescent="0.3">
      <c r="A4">
        <v>3</v>
      </c>
      <c r="B4">
        <f>IF(工作表1!B14=18, 1, IF(工作表1!B14=23, 2, 3))</f>
        <v>1</v>
      </c>
      <c r="C4">
        <f>IF(工作表1!C14=工作表1!$C$2,1,IF(工作表1!C14=工作表1!$C$3,2,3))</f>
        <v>1</v>
      </c>
      <c r="D4">
        <f>IF(工作表1!D14=工作表1!$D$2, 1, IF(工作表1!D14=工作表1!$D$3, 2, IF(工作表1!D14=工作表1!$D$4, 3, IF(工作表1!D14=工作表1!$D$5,4,5))))</f>
        <v>3</v>
      </c>
      <c r="E4">
        <f>IF(工作表1!E14=工作表1!$E$2, 1, IF(工作表1!E14=工作表1!$E$3, 2, IF(工作表1!E14=工作表1!$E$4, 3, IF(工作表1!E14=工作表1!$E$5,4,5))))</f>
        <v>3</v>
      </c>
      <c r="F4">
        <f>IF(工作表1!F14=工作表1!$F$2, 1, IF(工作表1!F14=工作表1!$F$3, 2, IF(工作表1!F14=工作表1!$F$4, 3, IF(工作表1!F14=工作表1!$F$5,4,5))))</f>
        <v>3</v>
      </c>
      <c r="G4">
        <f>IF(工作表1!G14=工作表1!$G$2, 1, IF(工作表1!G14=工作表1!$G$3, 2, IF(工作表1!G14=工作表1!$G$4, 3, IF(工作表1!G14=工作表1!$G$5,4,5))))</f>
        <v>3</v>
      </c>
      <c r="H4">
        <f>IF(工作表1!H14=工作表1!$H$2, 1, IF(工作表1!H14=工作表1!$H$3, 2, IF(工作表1!H14=工作表1!$H$4, 3, IF(工作表1!H14=工作表1!$H$5,4,5))))</f>
        <v>3</v>
      </c>
      <c r="I4">
        <f>IF(工作表1!I14=工作表1!$I$2, 1, IF(工作表1!I14=工作表1!$I$3, 2, IF(工作表1!I14=工作表1!$I$4, 3, IF(工作表1!I14=工作表1!$I$5,4,5))))</f>
        <v>3</v>
      </c>
      <c r="J4">
        <f>IF(工作表1!J14=工作表1!$J$2, 1, IF(工作表1!J14=工作表1!$J$3, 2, IF(工作表1!J14=工作表1!$J$4, 3, IF(工作表1!J14=工作表1!$J$5,4,5))))</f>
        <v>3</v>
      </c>
      <c r="K4">
        <f>IF(工作表1!K14=工作表1!$K$2, 1, IF(工作表1!K14=工作表1!$K$3, 2, IF(工作表1!K14=工作表1!$K$4, 3, IF(工作表1!K14=工作表1!$K$5,4,5))))</f>
        <v>3</v>
      </c>
      <c r="L4">
        <f>IF(工作表1!L14=工作表1!$L$2, 1, IF(工作表1!L14=工作表1!$L$3, 2, IF(工作表1!L14=工作表1!$L$4, 3, IF(工作表1!L14=工作表1!$L$5,4,5))))</f>
        <v>3</v>
      </c>
      <c r="M4">
        <v>299.13812259999997</v>
      </c>
      <c r="N4">
        <v>299.133667</v>
      </c>
      <c r="O4">
        <v>299.13873289999998</v>
      </c>
      <c r="P4">
        <v>99.709434509999994</v>
      </c>
      <c r="Q4">
        <v>99.716995240000003</v>
      </c>
      <c r="R4">
        <v>99.714126590000006</v>
      </c>
      <c r="S4">
        <v>6.9754828000000005E-2</v>
      </c>
      <c r="T4">
        <v>100.383</v>
      </c>
    </row>
    <row r="5" spans="1:20" x14ac:dyDescent="0.3">
      <c r="A5">
        <v>4</v>
      </c>
      <c r="B5">
        <f>IF(工作表1!B15=18, 1, IF(工作表1!B15=23, 2, 3))</f>
        <v>1</v>
      </c>
      <c r="C5">
        <f>IF(工作表1!C15=工作表1!$C$2,1,IF(工作表1!C15=工作表1!$C$3,2,3))</f>
        <v>1</v>
      </c>
      <c r="D5">
        <f>IF(工作表1!D15=工作表1!$D$2, 1, IF(工作表1!D15=工作表1!$D$3, 2, IF(工作表1!D15=工作表1!$D$4, 3, IF(工作表1!D15=工作表1!$D$5,4,5))))</f>
        <v>4</v>
      </c>
      <c r="E5">
        <f>IF(工作表1!E15=工作表1!$E$2, 1, IF(工作表1!E15=工作表1!$E$3, 2, IF(工作表1!E15=工作表1!$E$4, 3, IF(工作表1!E15=工作表1!$E$5,4,5))))</f>
        <v>4</v>
      </c>
      <c r="F5">
        <f>IF(工作表1!F15=工作表1!$F$2, 1, IF(工作表1!F15=工作表1!$F$3, 2, IF(工作表1!F15=工作表1!$F$4, 3, IF(工作表1!F15=工作表1!$F$5,4,5))))</f>
        <v>4</v>
      </c>
      <c r="G5">
        <f>IF(工作表1!G15=工作表1!$G$2, 1, IF(工作表1!G15=工作表1!$G$3, 2, IF(工作表1!G15=工作表1!$G$4, 3, IF(工作表1!G15=工作表1!$G$5,4,5))))</f>
        <v>4</v>
      </c>
      <c r="H5">
        <f>IF(工作表1!H15=工作表1!$H$2, 1, IF(工作表1!H15=工作表1!$H$3, 2, IF(工作表1!H15=工作表1!$H$4, 3, IF(工作表1!H15=工作表1!$H$5,4,5))))</f>
        <v>4</v>
      </c>
      <c r="I5">
        <f>IF(工作表1!I15=工作表1!$I$2, 1, IF(工作表1!I15=工作表1!$I$3, 2, IF(工作表1!I15=工作表1!$I$4, 3, IF(工作表1!I15=工作表1!$I$5,4,5))))</f>
        <v>4</v>
      </c>
      <c r="J5">
        <f>IF(工作表1!J15=工作表1!$J$2, 1, IF(工作表1!J15=工作表1!$J$3, 2, IF(工作表1!J15=工作表1!$J$4, 3, IF(工作表1!J15=工作表1!$J$5,4,5))))</f>
        <v>4</v>
      </c>
      <c r="K5">
        <f>IF(工作表1!K15=工作表1!$K$2, 1, IF(工作表1!K15=工作表1!$K$3, 2, IF(工作表1!K15=工作表1!$K$4, 3, IF(工作表1!K15=工作表1!$K$5,4,5))))</f>
        <v>4</v>
      </c>
      <c r="L5">
        <f>IF(工作表1!L15=工作表1!$L$2, 1, IF(工作表1!L15=工作表1!$L$3, 2, IF(工作表1!L15=工作表1!$L$4, 3, IF(工作表1!L15=工作表1!$L$5,4,5))))</f>
        <v>4</v>
      </c>
      <c r="M5">
        <v>299.05258179999998</v>
      </c>
      <c r="N5">
        <v>299.0505981</v>
      </c>
      <c r="O5">
        <v>299.05346680000002</v>
      </c>
      <c r="P5">
        <v>99.678848270000003</v>
      </c>
      <c r="Q5">
        <v>99.685317990000001</v>
      </c>
      <c r="R5">
        <v>99.689788820000004</v>
      </c>
      <c r="S5">
        <v>7.3773986E-2</v>
      </c>
      <c r="T5">
        <v>100.261</v>
      </c>
    </row>
    <row r="6" spans="1:20" x14ac:dyDescent="0.3">
      <c r="A6">
        <v>5</v>
      </c>
      <c r="B6">
        <f>IF(工作表1!B16=18, 1, IF(工作表1!B16=23, 2, 3))</f>
        <v>1</v>
      </c>
      <c r="C6">
        <f>IF(工作表1!C16=工作表1!$C$2,1,IF(工作表1!C16=工作表1!$C$3,2,3))</f>
        <v>1</v>
      </c>
      <c r="D6">
        <f>IF(工作表1!D16=工作表1!$D$2, 1, IF(工作表1!D16=工作表1!$D$3, 2, IF(工作表1!D16=工作表1!$D$4, 3, IF(工作表1!D16=工作表1!$D$5,4,5))))</f>
        <v>5</v>
      </c>
      <c r="E6">
        <f>IF(工作表1!E16=工作表1!$E$2, 1, IF(工作表1!E16=工作表1!$E$3, 2, IF(工作表1!E16=工作表1!$E$4, 3, IF(工作表1!E16=工作表1!$E$5,4,5))))</f>
        <v>5</v>
      </c>
      <c r="F6">
        <f>IF(工作表1!F16=工作表1!$F$2, 1, IF(工作表1!F16=工作表1!$F$3, 2, IF(工作表1!F16=工作表1!$F$4, 3, IF(工作表1!F16=工作表1!$F$5,4,5))))</f>
        <v>5</v>
      </c>
      <c r="G6">
        <f>IF(工作表1!G16=工作表1!$G$2, 1, IF(工作表1!G16=工作表1!$G$3, 2, IF(工作表1!G16=工作表1!$G$4, 3, IF(工作表1!G16=工作表1!$G$5,4,5))))</f>
        <v>5</v>
      </c>
      <c r="H6">
        <f>IF(工作表1!H16=工作表1!$H$2, 1, IF(工作表1!H16=工作表1!$H$3, 2, IF(工作表1!H16=工作表1!$H$4, 3, IF(工作表1!H16=工作表1!$H$5,4,5))))</f>
        <v>5</v>
      </c>
      <c r="I6">
        <f>IF(工作表1!I16=工作表1!$I$2, 1, IF(工作表1!I16=工作表1!$I$3, 2, IF(工作表1!I16=工作表1!$I$4, 3, IF(工作表1!I16=工作表1!$I$5,4,5))))</f>
        <v>5</v>
      </c>
      <c r="J6">
        <f>IF(工作表1!J16=工作表1!$J$2, 1, IF(工作表1!J16=工作表1!$J$3, 2, IF(工作表1!J16=工作表1!$J$4, 3, IF(工作表1!J16=工作表1!$J$5,4,5))))</f>
        <v>5</v>
      </c>
      <c r="K6">
        <f>IF(工作表1!K16=工作表1!$K$2, 1, IF(工作表1!K16=工作表1!$K$3, 2, IF(工作表1!K16=工作表1!$K$4, 3, IF(工作表1!K16=工作表1!$K$5,4,5))))</f>
        <v>5</v>
      </c>
      <c r="L6">
        <f>IF(工作表1!L16=工作表1!$L$2, 1, IF(工作表1!L16=工作表1!$L$3, 2, IF(工作表1!L16=工作表1!$L$4, 3, IF(工作表1!L16=工作表1!$L$5,4,5))))</f>
        <v>5</v>
      </c>
      <c r="M6">
        <v>299.12841800000001</v>
      </c>
      <c r="N6">
        <v>299.1306763</v>
      </c>
      <c r="O6">
        <v>299.12942500000003</v>
      </c>
      <c r="P6">
        <v>99.702056880000001</v>
      </c>
      <c r="Q6">
        <v>99.709442139999993</v>
      </c>
      <c r="R6">
        <v>99.717285160000003</v>
      </c>
      <c r="S6">
        <v>7.0359662000000003E-2</v>
      </c>
      <c r="T6">
        <v>100.25</v>
      </c>
    </row>
    <row r="7" spans="1:20" x14ac:dyDescent="0.3">
      <c r="A7">
        <v>6</v>
      </c>
      <c r="B7">
        <f>IF(工作表1!B17=18, 1, IF(工作表1!B17=23, 2, 3))</f>
        <v>1</v>
      </c>
      <c r="C7">
        <f>IF(工作表1!C17=工作表1!$C$2,1,IF(工作表1!C17=工作表1!$C$3,2,3))</f>
        <v>2</v>
      </c>
      <c r="D7">
        <f>IF(工作表1!D17=工作表1!$D$2, 1, IF(工作表1!D17=工作表1!$D$3, 2, IF(工作表1!D17=工作表1!$D$4, 3, IF(工作表1!D17=工作表1!$D$5,4,5))))</f>
        <v>1</v>
      </c>
      <c r="E7">
        <f>IF(工作表1!E17=工作表1!$E$2, 1, IF(工作表1!E17=工作表1!$E$3, 2, IF(工作表1!E17=工作表1!$E$4, 3, IF(工作表1!E17=工作表1!$E$5,4,5))))</f>
        <v>1</v>
      </c>
      <c r="F7">
        <f>IF(工作表1!F17=工作表1!$F$2, 1, IF(工作表1!F17=工作表1!$F$3, 2, IF(工作表1!F17=工作表1!$F$4, 3, IF(工作表1!F17=工作表1!$F$5,4,5))))</f>
        <v>1</v>
      </c>
      <c r="G7">
        <f>IF(工作表1!G17=工作表1!$G$2, 1, IF(工作表1!G17=工作表1!$G$3, 2, IF(工作表1!G17=工作表1!$G$4, 3, IF(工作表1!G17=工作表1!$G$5,4,5))))</f>
        <v>2</v>
      </c>
      <c r="H7">
        <f>IF(工作表1!H17=工作表1!$H$2, 1, IF(工作表1!H17=工作表1!$H$3, 2, IF(工作表1!H17=工作表1!$H$4, 3, IF(工作表1!H17=工作表1!$H$5,4,5))))</f>
        <v>2</v>
      </c>
      <c r="I7">
        <f>IF(工作表1!I17=工作表1!$I$2, 1, IF(工作表1!I17=工作表1!$I$3, 2, IF(工作表1!I17=工作表1!$I$4, 3, IF(工作表1!I17=工作表1!$I$5,4,5))))</f>
        <v>2</v>
      </c>
      <c r="J7">
        <f>IF(工作表1!J17=工作表1!$J$2, 1, IF(工作表1!J17=工作表1!$J$3, 2, IF(工作表1!J17=工作表1!$J$4, 3, IF(工作表1!J17=工作表1!$J$5,4,5))))</f>
        <v>3</v>
      </c>
      <c r="K7">
        <f>IF(工作表1!K17=工作表1!$K$2, 1, IF(工作表1!K17=工作表1!$K$3, 2, IF(工作表1!K17=工作表1!$K$4, 3, IF(工作表1!K17=工作表1!$K$5,4,5))))</f>
        <v>3</v>
      </c>
      <c r="L7">
        <f>IF(工作表1!L17=工作表1!$L$2, 1, IF(工作表1!L17=工作表1!$L$3, 2, IF(工作表1!L17=工作表1!$L$4, 3, IF(工作表1!L17=工作表1!$L$5,4,5))))</f>
        <v>3</v>
      </c>
      <c r="M7">
        <v>299.13769530000002</v>
      </c>
      <c r="N7">
        <v>299.11398320000001</v>
      </c>
      <c r="O7">
        <v>299.1388245</v>
      </c>
      <c r="P7">
        <v>99.708717350000001</v>
      </c>
      <c r="Q7">
        <v>99.721076969999999</v>
      </c>
      <c r="R7">
        <v>99.70857239</v>
      </c>
      <c r="S7">
        <v>0.20264172599999999</v>
      </c>
      <c r="T7">
        <v>100.33</v>
      </c>
    </row>
    <row r="8" spans="1:20" x14ac:dyDescent="0.3">
      <c r="A8">
        <v>7</v>
      </c>
      <c r="B8">
        <f>IF(工作表1!B18=18, 1, IF(工作表1!B18=23, 2, 3))</f>
        <v>1</v>
      </c>
      <c r="C8">
        <f>IF(工作表1!C18=工作表1!$C$2,1,IF(工作表1!C18=工作表1!$C$3,2,3))</f>
        <v>2</v>
      </c>
      <c r="D8">
        <f>IF(工作表1!D18=工作表1!$D$2, 1, IF(工作表1!D18=工作表1!$D$3, 2, IF(工作表1!D18=工作表1!$D$4, 3, IF(工作表1!D18=工作表1!$D$5,4,5))))</f>
        <v>2</v>
      </c>
      <c r="E8">
        <f>IF(工作表1!E18=工作表1!$E$2, 1, IF(工作表1!E18=工作表1!$E$3, 2, IF(工作表1!E18=工作表1!$E$4, 3, IF(工作表1!E18=工作表1!$E$5,4,5))))</f>
        <v>2</v>
      </c>
      <c r="F8">
        <f>IF(工作表1!F18=工作表1!$F$2, 1, IF(工作表1!F18=工作表1!$F$3, 2, IF(工作表1!F18=工作表1!$F$4, 3, IF(工作表1!F18=工作表1!$F$5,4,5))))</f>
        <v>2</v>
      </c>
      <c r="G8">
        <f>IF(工作表1!G18=工作表1!$G$2, 1, IF(工作表1!G18=工作表1!$G$3, 2, IF(工作表1!G18=工作表1!$G$4, 3, IF(工作表1!G18=工作表1!$G$5,4,5))))</f>
        <v>3</v>
      </c>
      <c r="H8">
        <f>IF(工作表1!H18=工作表1!$H$2, 1, IF(工作表1!H18=工作表1!$H$3, 2, IF(工作表1!H18=工作表1!$H$4, 3, IF(工作表1!H18=工作表1!$H$5,4,5))))</f>
        <v>3</v>
      </c>
      <c r="I8">
        <f>IF(工作表1!I18=工作表1!$I$2, 1, IF(工作表1!I18=工作表1!$I$3, 2, IF(工作表1!I18=工作表1!$I$4, 3, IF(工作表1!I18=工作表1!$I$5,4,5))))</f>
        <v>3</v>
      </c>
      <c r="J8">
        <f>IF(工作表1!J18=工作表1!$J$2, 1, IF(工作表1!J18=工作表1!$J$3, 2, IF(工作表1!J18=工作表1!$J$4, 3, IF(工作表1!J18=工作表1!$J$5,4,5))))</f>
        <v>4</v>
      </c>
      <c r="K8">
        <f>IF(工作表1!K18=工作表1!$K$2, 1, IF(工作表1!K18=工作表1!$K$3, 2, IF(工作表1!K18=工作表1!$K$4, 3, IF(工作表1!K18=工作表1!$K$5,4,5))))</f>
        <v>4</v>
      </c>
      <c r="L8">
        <f>IF(工作表1!L18=工作表1!$L$2, 1, IF(工作表1!L18=工作表1!$L$3, 2, IF(工作表1!L18=工作表1!$L$4, 3, IF(工作表1!L18=工作表1!$L$5,4,5))))</f>
        <v>4</v>
      </c>
      <c r="M8">
        <v>298.95761110000001</v>
      </c>
      <c r="N8">
        <v>298.9492798</v>
      </c>
      <c r="O8">
        <v>298.9588013</v>
      </c>
      <c r="P8">
        <v>99.647789000000003</v>
      </c>
      <c r="Q8">
        <v>99.657012940000001</v>
      </c>
      <c r="R8">
        <v>99.655838009999997</v>
      </c>
      <c r="S8">
        <v>8.3795223000000002E-2</v>
      </c>
      <c r="T8">
        <v>100.10299999999999</v>
      </c>
    </row>
    <row r="9" spans="1:20" x14ac:dyDescent="0.3">
      <c r="A9">
        <v>8</v>
      </c>
      <c r="B9">
        <f>IF(工作表1!B19=18, 1, IF(工作表1!B19=23, 2, 3))</f>
        <v>1</v>
      </c>
      <c r="C9">
        <f>IF(工作表1!C19=工作表1!$C$2,1,IF(工作表1!C19=工作表1!$C$3,2,3))</f>
        <v>2</v>
      </c>
      <c r="D9">
        <f>IF(工作表1!D19=工作表1!$D$2, 1, IF(工作表1!D19=工作表1!$D$3, 2, IF(工作表1!D19=工作表1!$D$4, 3, IF(工作表1!D19=工作表1!$D$5,4,5))))</f>
        <v>3</v>
      </c>
      <c r="E9">
        <f>IF(工作表1!E19=工作表1!$E$2, 1, IF(工作表1!E19=工作表1!$E$3, 2, IF(工作表1!E19=工作表1!$E$4, 3, IF(工作表1!E19=工作表1!$E$5,4,5))))</f>
        <v>3</v>
      </c>
      <c r="F9">
        <f>IF(工作表1!F19=工作表1!$F$2, 1, IF(工作表1!F19=工作表1!$F$3, 2, IF(工作表1!F19=工作表1!$F$4, 3, IF(工作表1!F19=工作表1!$F$5,4,5))))</f>
        <v>3</v>
      </c>
      <c r="G9">
        <f>IF(工作表1!G19=工作表1!$G$2, 1, IF(工作表1!G19=工作表1!$G$3, 2, IF(工作表1!G19=工作表1!$G$4, 3, IF(工作表1!G19=工作表1!$G$5,4,5))))</f>
        <v>4</v>
      </c>
      <c r="H9">
        <f>IF(工作表1!H19=工作表1!$H$2, 1, IF(工作表1!H19=工作表1!$H$3, 2, IF(工作表1!H19=工作表1!$H$4, 3, IF(工作表1!H19=工作表1!$H$5,4,5))))</f>
        <v>4</v>
      </c>
      <c r="I9">
        <f>IF(工作表1!I19=工作表1!$I$2, 1, IF(工作表1!I19=工作表1!$I$3, 2, IF(工作表1!I19=工作表1!$I$4, 3, IF(工作表1!I19=工作表1!$I$5,4,5))))</f>
        <v>4</v>
      </c>
      <c r="J9">
        <f>IF(工作表1!J19=工作表1!$J$2, 1, IF(工作表1!J19=工作表1!$J$3, 2, IF(工作表1!J19=工作表1!$J$4, 3, IF(工作表1!J19=工作表1!$J$5,4,5))))</f>
        <v>5</v>
      </c>
      <c r="K9">
        <f>IF(工作表1!K19=工作表1!$K$2, 1, IF(工作表1!K19=工作表1!$K$3, 2, IF(工作表1!K19=工作表1!$K$4, 3, IF(工作表1!K19=工作表1!$K$5,4,5))))</f>
        <v>5</v>
      </c>
      <c r="L9">
        <f>IF(工作表1!L19=工作表1!$L$2, 1, IF(工作表1!L19=工作表1!$L$3, 2, IF(工作表1!L19=工作表1!$L$4, 3, IF(工作表1!L19=工作表1!$L$5,4,5))))</f>
        <v>5</v>
      </c>
      <c r="M9">
        <v>298.95501710000002</v>
      </c>
      <c r="N9">
        <v>298.94952389999997</v>
      </c>
      <c r="O9">
        <v>298.95477290000002</v>
      </c>
      <c r="P9">
        <v>99.651336670000006</v>
      </c>
      <c r="Q9">
        <v>99.655799869999996</v>
      </c>
      <c r="R9">
        <v>99.650817869999997</v>
      </c>
      <c r="S9">
        <v>8.0052632999999998E-2</v>
      </c>
      <c r="T9">
        <v>100.056</v>
      </c>
    </row>
    <row r="10" spans="1:20" x14ac:dyDescent="0.3">
      <c r="A10">
        <v>9</v>
      </c>
      <c r="B10">
        <f>IF(工作表1!B20=18, 1, IF(工作表1!B20=23, 2, 3))</f>
        <v>1</v>
      </c>
      <c r="C10">
        <f>IF(工作表1!C20=工作表1!$C$2,1,IF(工作表1!C20=工作表1!$C$3,2,3))</f>
        <v>2</v>
      </c>
      <c r="D10">
        <f>IF(工作表1!D20=工作表1!$D$2, 1, IF(工作表1!D20=工作表1!$D$3, 2, IF(工作表1!D20=工作表1!$D$4, 3, IF(工作表1!D20=工作表1!$D$5,4,5))))</f>
        <v>4</v>
      </c>
      <c r="E10">
        <f>IF(工作表1!E20=工作表1!$E$2, 1, IF(工作表1!E20=工作表1!$E$3, 2, IF(工作表1!E20=工作表1!$E$4, 3, IF(工作表1!E20=工作表1!$E$5,4,5))))</f>
        <v>4</v>
      </c>
      <c r="F10">
        <f>IF(工作表1!F20=工作表1!$F$2, 1, IF(工作表1!F20=工作表1!$F$3, 2, IF(工作表1!F20=工作表1!$F$4, 3, IF(工作表1!F20=工作表1!$F$5,4,5))))</f>
        <v>4</v>
      </c>
      <c r="G10">
        <f>IF(工作表1!G20=工作表1!$G$2, 1, IF(工作表1!G20=工作表1!$G$3, 2, IF(工作表1!G20=工作表1!$G$4, 3, IF(工作表1!G20=工作表1!$G$5,4,5))))</f>
        <v>5</v>
      </c>
      <c r="H10">
        <f>IF(工作表1!H20=工作表1!$H$2, 1, IF(工作表1!H20=工作表1!$H$3, 2, IF(工作表1!H20=工作表1!$H$4, 3, IF(工作表1!H20=工作表1!$H$5,4,5))))</f>
        <v>5</v>
      </c>
      <c r="I10">
        <f>IF(工作表1!I20=工作表1!$I$2, 1, IF(工作表1!I20=工作表1!$I$3, 2, IF(工作表1!I20=工作表1!$I$4, 3, IF(工作表1!I20=工作表1!$I$5,4,5))))</f>
        <v>5</v>
      </c>
      <c r="J10">
        <f>IF(工作表1!J20=工作表1!$J$2, 1, IF(工作表1!J20=工作表1!$J$3, 2, IF(工作表1!J20=工作表1!$J$4, 3, IF(工作表1!J20=工作表1!$J$5,4,5))))</f>
        <v>1</v>
      </c>
      <c r="K10">
        <f>IF(工作表1!K20=工作表1!$K$2, 1, IF(工作表1!K20=工作表1!$K$3, 2, IF(工作表1!K20=工作表1!$K$4, 3, IF(工作表1!K20=工作表1!$K$5,4,5))))</f>
        <v>1</v>
      </c>
      <c r="L10">
        <f>IF(工作表1!L20=工作表1!$L$2, 1, IF(工作表1!L20=工作表1!$L$3, 2, IF(工作表1!L20=工作表1!$L$4, 3, IF(工作表1!L20=工作表1!$L$5,4,5))))</f>
        <v>1</v>
      </c>
      <c r="M10">
        <v>299.44732670000002</v>
      </c>
      <c r="N10">
        <v>299.44897459999999</v>
      </c>
      <c r="O10">
        <v>299.44757079999999</v>
      </c>
      <c r="P10">
        <v>99.806793209999995</v>
      </c>
      <c r="Q10">
        <v>99.817382809999998</v>
      </c>
      <c r="R10">
        <v>99.824020390000001</v>
      </c>
      <c r="S10">
        <v>5.5485224E-2</v>
      </c>
      <c r="T10">
        <v>100.959</v>
      </c>
    </row>
    <row r="11" spans="1:20" x14ac:dyDescent="0.3">
      <c r="A11">
        <v>10</v>
      </c>
      <c r="B11">
        <f>IF(工作表1!B21=18, 1, IF(工作表1!B21=23, 2, 3))</f>
        <v>1</v>
      </c>
      <c r="C11">
        <f>IF(工作表1!C21=工作表1!$C$2,1,IF(工作表1!C21=工作表1!$C$3,2,3))</f>
        <v>2</v>
      </c>
      <c r="D11">
        <f>IF(工作表1!D21=工作表1!$D$2, 1, IF(工作表1!D21=工作表1!$D$3, 2, IF(工作表1!D21=工作表1!$D$4, 3, IF(工作表1!D21=工作表1!$D$5,4,5))))</f>
        <v>5</v>
      </c>
      <c r="E11">
        <f>IF(工作表1!E21=工作表1!$E$2, 1, IF(工作表1!E21=工作表1!$E$3, 2, IF(工作表1!E21=工作表1!$E$4, 3, IF(工作表1!E21=工作表1!$E$5,4,5))))</f>
        <v>5</v>
      </c>
      <c r="F11">
        <f>IF(工作表1!F21=工作表1!$F$2, 1, IF(工作表1!F21=工作表1!$F$3, 2, IF(工作表1!F21=工作表1!$F$4, 3, IF(工作表1!F21=工作表1!$F$5,4,5))))</f>
        <v>5</v>
      </c>
      <c r="G11">
        <f>IF(工作表1!G21=工作表1!$G$2, 1, IF(工作表1!G21=工作表1!$G$3, 2, IF(工作表1!G21=工作表1!$G$4, 3, IF(工作表1!G21=工作表1!$G$5,4,5))))</f>
        <v>1</v>
      </c>
      <c r="H11">
        <f>IF(工作表1!H21=工作表1!$H$2, 1, IF(工作表1!H21=工作表1!$H$3, 2, IF(工作表1!H21=工作表1!$H$4, 3, IF(工作表1!H21=工作表1!$H$5,4,5))))</f>
        <v>1</v>
      </c>
      <c r="I11">
        <f>IF(工作表1!I21=工作表1!$I$2, 1, IF(工作表1!I21=工作表1!$I$3, 2, IF(工作表1!I21=工作表1!$I$4, 3, IF(工作表1!I21=工作表1!$I$5,4,5))))</f>
        <v>1</v>
      </c>
      <c r="J11">
        <f>IF(工作表1!J21=工作表1!$J$2, 1, IF(工作表1!J21=工作表1!$J$3, 2, IF(工作表1!J21=工作表1!$J$4, 3, IF(工作表1!J21=工作表1!$J$5,4,5))))</f>
        <v>2</v>
      </c>
      <c r="K11">
        <f>IF(工作表1!K21=工作表1!$K$2, 1, IF(工作表1!K21=工作表1!$K$3, 2, IF(工作表1!K21=工作表1!$K$4, 3, IF(工作表1!K21=工作表1!$K$5,4,5))))</f>
        <v>2</v>
      </c>
      <c r="L11">
        <f>IF(工作表1!L21=工作表1!$L$2, 1, IF(工作表1!L21=工作表1!$L$3, 2, IF(工作表1!L21=工作表1!$L$4, 3, IF(工作表1!L21=工作表1!$L$5,4,5))))</f>
        <v>2</v>
      </c>
      <c r="M11">
        <v>298.96533199999999</v>
      </c>
      <c r="N11">
        <v>298.96325680000001</v>
      </c>
      <c r="O11">
        <v>298.9658508</v>
      </c>
      <c r="P11">
        <v>99.653129579999998</v>
      </c>
      <c r="Q11">
        <v>99.658843989999994</v>
      </c>
      <c r="R11">
        <v>99.657135010000005</v>
      </c>
      <c r="S11">
        <v>7.7243938999999998E-2</v>
      </c>
      <c r="T11">
        <v>100.062</v>
      </c>
    </row>
    <row r="12" spans="1:20" x14ac:dyDescent="0.3">
      <c r="A12">
        <v>11</v>
      </c>
      <c r="B12">
        <f>IF(工作表1!B22=18, 1, IF(工作表1!B22=23, 2, 3))</f>
        <v>1</v>
      </c>
      <c r="C12">
        <f>IF(工作表1!C22=工作表1!$C$2,1,IF(工作表1!C22=工作表1!$C$3,2,3))</f>
        <v>3</v>
      </c>
      <c r="D12">
        <f>IF(工作表1!D22=工作表1!$D$2, 1, IF(工作表1!D22=工作表1!$D$3, 2, IF(工作表1!D22=工作表1!$D$4, 3, IF(工作表1!D22=工作表1!$D$5,4,5))))</f>
        <v>1</v>
      </c>
      <c r="E12">
        <f>IF(工作表1!E22=工作表1!$E$2, 1, IF(工作表1!E22=工作表1!$E$3, 2, IF(工作表1!E22=工作表1!$E$4, 3, IF(工作表1!E22=工作表1!$E$5,4,5))))</f>
        <v>1</v>
      </c>
      <c r="F12">
        <f>IF(工作表1!F22=工作表1!$F$2, 1, IF(工作表1!F22=工作表1!$F$3, 2, IF(工作表1!F22=工作表1!$F$4, 3, IF(工作表1!F22=工作表1!$F$5,4,5))))</f>
        <v>1</v>
      </c>
      <c r="G12">
        <f>IF(工作表1!G22=工作表1!$G$2, 1, IF(工作表1!G22=工作表1!$G$3, 2, IF(工作表1!G22=工作表1!$G$4, 3, IF(工作表1!G22=工作表1!$G$5,4,5))))</f>
        <v>3</v>
      </c>
      <c r="H12">
        <f>IF(工作表1!H22=工作表1!$H$2, 1, IF(工作表1!H22=工作表1!$H$3, 2, IF(工作表1!H22=工作表1!$H$4, 3, IF(工作表1!H22=工作表1!$H$5,4,5))))</f>
        <v>3</v>
      </c>
      <c r="I12">
        <f>IF(工作表1!I22=工作表1!$I$2, 1, IF(工作表1!I22=工作表1!$I$3, 2, IF(工作表1!I22=工作表1!$I$4, 3, IF(工作表1!I22=工作表1!$I$5,4,5))))</f>
        <v>3</v>
      </c>
      <c r="J12">
        <f>IF(工作表1!J22=工作表1!$J$2, 1, IF(工作表1!J22=工作表1!$J$3, 2, IF(工作表1!J22=工作表1!$J$4, 3, IF(工作表1!J22=工作表1!$J$5,4,5))))</f>
        <v>5</v>
      </c>
      <c r="K12">
        <f>IF(工作表1!K22=工作表1!$K$2, 1, IF(工作表1!K22=工作表1!$K$3, 2, IF(工作表1!K22=工作表1!$K$4, 3, IF(工作表1!K22=工作表1!$K$5,4,5))))</f>
        <v>5</v>
      </c>
      <c r="L12">
        <f>IF(工作表1!L22=工作表1!$L$2, 1, IF(工作表1!L22=工作表1!$L$3, 2, IF(工作表1!L22=工作表1!$L$4, 3, IF(工作表1!L22=工作表1!$L$5,4,5))))</f>
        <v>5</v>
      </c>
      <c r="M12">
        <v>298.83239750000001</v>
      </c>
      <c r="N12">
        <v>298.82067869999997</v>
      </c>
      <c r="O12">
        <v>298.83367920000001</v>
      </c>
      <c r="P12">
        <v>99.603942869999997</v>
      </c>
      <c r="Q12">
        <v>99.614189150000001</v>
      </c>
      <c r="R12">
        <v>99.615715030000004</v>
      </c>
      <c r="S12">
        <v>7.0505787E-2</v>
      </c>
      <c r="T12">
        <v>99.921400000000006</v>
      </c>
    </row>
    <row r="13" spans="1:20" x14ac:dyDescent="0.3">
      <c r="A13">
        <v>12</v>
      </c>
      <c r="B13">
        <f>IF(工作表1!B23=18, 1, IF(工作表1!B23=23, 2, 3))</f>
        <v>1</v>
      </c>
      <c r="C13">
        <f>IF(工作表1!C23=工作表1!$C$2,1,IF(工作表1!C23=工作表1!$C$3,2,3))</f>
        <v>3</v>
      </c>
      <c r="D13">
        <f>IF(工作表1!D23=工作表1!$D$2, 1, IF(工作表1!D23=工作表1!$D$3, 2, IF(工作表1!D23=工作表1!$D$4, 3, IF(工作表1!D23=工作表1!$D$5,4,5))))</f>
        <v>2</v>
      </c>
      <c r="E13">
        <f>IF(工作表1!E23=工作表1!$E$2, 1, IF(工作表1!E23=工作表1!$E$3, 2, IF(工作表1!E23=工作表1!$E$4, 3, IF(工作表1!E23=工作表1!$E$5,4,5))))</f>
        <v>2</v>
      </c>
      <c r="F13">
        <f>IF(工作表1!F23=工作表1!$F$2, 1, IF(工作表1!F23=工作表1!$F$3, 2, IF(工作表1!F23=工作表1!$F$4, 3, IF(工作表1!F23=工作表1!$F$5,4,5))))</f>
        <v>2</v>
      </c>
      <c r="G13">
        <f>IF(工作表1!G23=工作表1!$G$2, 1, IF(工作表1!G23=工作表1!$G$3, 2, IF(工作表1!G23=工作表1!$G$4, 3, IF(工作表1!G23=工作表1!$G$5,4,5))))</f>
        <v>4</v>
      </c>
      <c r="H13">
        <f>IF(工作表1!H23=工作表1!$H$2, 1, IF(工作表1!H23=工作表1!$H$3, 2, IF(工作表1!H23=工作表1!$H$4, 3, IF(工作表1!H23=工作表1!$H$5,4,5))))</f>
        <v>4</v>
      </c>
      <c r="I13">
        <f>IF(工作表1!I23=工作表1!$I$2, 1, IF(工作表1!I23=工作表1!$I$3, 2, IF(工作表1!I23=工作表1!$I$4, 3, IF(工作表1!I23=工作表1!$I$5,4,5))))</f>
        <v>4</v>
      </c>
      <c r="J13">
        <f>IF(工作表1!J23=工作表1!$J$2, 1, IF(工作表1!J23=工作表1!$J$3, 2, IF(工作表1!J23=工作表1!$J$4, 3, IF(工作表1!J23=工作表1!$J$5,4,5))))</f>
        <v>1</v>
      </c>
      <c r="K13">
        <f>IF(工作表1!K23=工作表1!$K$2, 1, IF(工作表1!K23=工作表1!$K$3, 2, IF(工作表1!K23=工作表1!$K$4, 3, IF(工作表1!K23=工作表1!$K$5,4,5))))</f>
        <v>1</v>
      </c>
      <c r="L13">
        <f>IF(工作表1!L23=工作表1!$L$2, 1, IF(工作表1!L23=工作表1!$L$3, 2, IF(工作表1!L23=工作表1!$L$4, 3, IF(工作表1!L23=工作表1!$L$5,4,5))))</f>
        <v>1</v>
      </c>
      <c r="M13">
        <v>299.66131589999998</v>
      </c>
      <c r="N13">
        <v>299.65856930000001</v>
      </c>
      <c r="O13">
        <v>299.66137700000002</v>
      </c>
      <c r="P13">
        <v>99.883850100000004</v>
      </c>
      <c r="Q13">
        <v>99.899658200000005</v>
      </c>
      <c r="R13">
        <v>99.880920410000002</v>
      </c>
      <c r="S13">
        <v>6.7269562000000005E-2</v>
      </c>
      <c r="T13">
        <v>101.221</v>
      </c>
    </row>
    <row r="14" spans="1:20" x14ac:dyDescent="0.3">
      <c r="A14">
        <v>13</v>
      </c>
      <c r="B14">
        <f>IF(工作表1!B24=18, 1, IF(工作表1!B24=23, 2, 3))</f>
        <v>1</v>
      </c>
      <c r="C14">
        <f>IF(工作表1!C24=工作表1!$C$2,1,IF(工作表1!C24=工作表1!$C$3,2,3))</f>
        <v>3</v>
      </c>
      <c r="D14">
        <f>IF(工作表1!D24=工作表1!$D$2, 1, IF(工作表1!D24=工作表1!$D$3, 2, IF(工作表1!D24=工作表1!$D$4, 3, IF(工作表1!D24=工作表1!$D$5,4,5))))</f>
        <v>3</v>
      </c>
      <c r="E14">
        <f>IF(工作表1!E24=工作表1!$E$2, 1, IF(工作表1!E24=工作表1!$E$3, 2, IF(工作表1!E24=工作表1!$E$4, 3, IF(工作表1!E24=工作表1!$E$5,4,5))))</f>
        <v>3</v>
      </c>
      <c r="F14">
        <f>IF(工作表1!F24=工作表1!$F$2, 1, IF(工作表1!F24=工作表1!$F$3, 2, IF(工作表1!F24=工作表1!$F$4, 3, IF(工作表1!F24=工作表1!$F$5,4,5))))</f>
        <v>3</v>
      </c>
      <c r="G14">
        <f>IF(工作表1!G24=工作表1!$G$2, 1, IF(工作表1!G24=工作表1!$G$3, 2, IF(工作表1!G24=工作表1!$G$4, 3, IF(工作表1!G24=工作表1!$G$5,4,5))))</f>
        <v>5</v>
      </c>
      <c r="H14">
        <f>IF(工作表1!H24=工作表1!$H$2, 1, IF(工作表1!H24=工作表1!$H$3, 2, IF(工作表1!H24=工作表1!$H$4, 3, IF(工作表1!H24=工作表1!$H$5,4,5))))</f>
        <v>5</v>
      </c>
      <c r="I14">
        <f>IF(工作表1!I24=工作表1!$I$2, 1, IF(工作表1!I24=工作表1!$I$3, 2, IF(工作表1!I24=工作表1!$I$4, 3, IF(工作表1!I24=工作表1!$I$5,4,5))))</f>
        <v>5</v>
      </c>
      <c r="J14">
        <f>IF(工作表1!J24=工作表1!$J$2, 1, IF(工作表1!J24=工作表1!$J$3, 2, IF(工作表1!J24=工作表1!$J$4, 3, IF(工作表1!J24=工作表1!$J$5,4,5))))</f>
        <v>2</v>
      </c>
      <c r="K14">
        <f>IF(工作表1!K24=工作表1!$K$2, 1, IF(工作表1!K24=工作表1!$K$3, 2, IF(工作表1!K24=工作表1!$K$4, 3, IF(工作表1!K24=工作表1!$K$5,4,5))))</f>
        <v>2</v>
      </c>
      <c r="L14">
        <f>IF(工作表1!L24=工作表1!$L$2, 1, IF(工作表1!L24=工作表1!$L$3, 2, IF(工作表1!L24=工作表1!$L$4, 3, IF(工作表1!L24=工作表1!$L$5,4,5))))</f>
        <v>2</v>
      </c>
      <c r="M14">
        <v>299.40405270000002</v>
      </c>
      <c r="N14">
        <v>299.40206910000001</v>
      </c>
      <c r="O14">
        <v>299.40435789999998</v>
      </c>
      <c r="P14">
        <v>99.791915889999999</v>
      </c>
      <c r="Q14">
        <v>99.804000849999994</v>
      </c>
      <c r="R14">
        <v>99.80840302</v>
      </c>
      <c r="S14">
        <v>7.6671004000000001E-2</v>
      </c>
      <c r="T14">
        <v>100.864</v>
      </c>
    </row>
    <row r="15" spans="1:20" x14ac:dyDescent="0.3">
      <c r="A15">
        <v>14</v>
      </c>
      <c r="B15">
        <f>IF(工作表1!B25=18, 1, IF(工作表1!B25=23, 2, 3))</f>
        <v>1</v>
      </c>
      <c r="C15">
        <f>IF(工作表1!C25=工作表1!$C$2,1,IF(工作表1!C25=工作表1!$C$3,2,3))</f>
        <v>3</v>
      </c>
      <c r="D15">
        <f>IF(工作表1!D25=工作表1!$D$2, 1, IF(工作表1!D25=工作表1!$D$3, 2, IF(工作表1!D25=工作表1!$D$4, 3, IF(工作表1!D25=工作表1!$D$5,4,5))))</f>
        <v>4</v>
      </c>
      <c r="E15">
        <f>IF(工作表1!E25=工作表1!$E$2, 1, IF(工作表1!E25=工作表1!$E$3, 2, IF(工作表1!E25=工作表1!$E$4, 3, IF(工作表1!E25=工作表1!$E$5,4,5))))</f>
        <v>4</v>
      </c>
      <c r="F15">
        <f>IF(工作表1!F25=工作表1!$F$2, 1, IF(工作表1!F25=工作表1!$F$3, 2, IF(工作表1!F25=工作表1!$F$4, 3, IF(工作表1!F25=工作表1!$F$5,4,5))))</f>
        <v>4</v>
      </c>
      <c r="G15">
        <f>IF(工作表1!G25=工作表1!$G$2, 1, IF(工作表1!G25=工作表1!$G$3, 2, IF(工作表1!G25=工作表1!$G$4, 3, IF(工作表1!G25=工作表1!$G$5,4,5))))</f>
        <v>1</v>
      </c>
      <c r="H15">
        <f>IF(工作表1!H25=工作表1!$H$2, 1, IF(工作表1!H25=工作表1!$H$3, 2, IF(工作表1!H25=工作表1!$H$4, 3, IF(工作表1!H25=工作表1!$H$5,4,5))))</f>
        <v>1</v>
      </c>
      <c r="I15">
        <f>IF(工作表1!I25=工作表1!$I$2, 1, IF(工作表1!I25=工作表1!$I$3, 2, IF(工作表1!I25=工作表1!$I$4, 3, IF(工作表1!I25=工作表1!$I$5,4,5))))</f>
        <v>1</v>
      </c>
      <c r="J15">
        <f>IF(工作表1!J25=工作表1!$J$2, 1, IF(工作表1!J25=工作表1!$J$3, 2, IF(工作表1!J25=工作表1!$J$4, 3, IF(工作表1!J25=工作表1!$J$5,4,5))))</f>
        <v>3</v>
      </c>
      <c r="K15">
        <f>IF(工作表1!K25=工作表1!$K$2, 1, IF(工作表1!K25=工作表1!$K$3, 2, IF(工作表1!K25=工作表1!$K$4, 3, IF(工作表1!K25=工作表1!$K$5,4,5))))</f>
        <v>3</v>
      </c>
      <c r="L15">
        <f>IF(工作表1!L25=工作表1!$L$2, 1, IF(工作表1!L25=工作表1!$L$3, 2, IF(工作表1!L25=工作表1!$L$4, 3, IF(工作表1!L25=工作表1!$L$5,4,5))))</f>
        <v>3</v>
      </c>
      <c r="M15">
        <v>298.78622439999998</v>
      </c>
      <c r="N15">
        <v>298.78201289999998</v>
      </c>
      <c r="O15">
        <v>298.78680420000001</v>
      </c>
      <c r="P15">
        <v>99.592002870000002</v>
      </c>
      <c r="Q15">
        <v>99.599136349999995</v>
      </c>
      <c r="R15">
        <v>99.597724909999997</v>
      </c>
      <c r="S15">
        <v>0.119091555</v>
      </c>
      <c r="T15">
        <v>99.756200000000007</v>
      </c>
    </row>
    <row r="16" spans="1:20" x14ac:dyDescent="0.3">
      <c r="A16">
        <v>15</v>
      </c>
      <c r="B16">
        <f>IF(工作表1!B26=18, 1, IF(工作表1!B26=23, 2, 3))</f>
        <v>1</v>
      </c>
      <c r="C16">
        <f>IF(工作表1!C26=工作表1!$C$2,1,IF(工作表1!C26=工作表1!$C$3,2,3))</f>
        <v>3</v>
      </c>
      <c r="D16">
        <f>IF(工作表1!D26=工作表1!$D$2, 1, IF(工作表1!D26=工作表1!$D$3, 2, IF(工作表1!D26=工作表1!$D$4, 3, IF(工作表1!D26=工作表1!$D$5,4,5))))</f>
        <v>5</v>
      </c>
      <c r="E16">
        <f>IF(工作表1!E26=工作表1!$E$2, 1, IF(工作表1!E26=工作表1!$E$3, 2, IF(工作表1!E26=工作表1!$E$4, 3, IF(工作表1!E26=工作表1!$E$5,4,5))))</f>
        <v>5</v>
      </c>
      <c r="F16">
        <f>IF(工作表1!F26=工作表1!$F$2, 1, IF(工作表1!F26=工作表1!$F$3, 2, IF(工作表1!F26=工作表1!$F$4, 3, IF(工作表1!F26=工作表1!$F$5,4,5))))</f>
        <v>5</v>
      </c>
      <c r="G16">
        <f>IF(工作表1!G26=工作表1!$G$2, 1, IF(工作表1!G26=工作表1!$G$3, 2, IF(工作表1!G26=工作表1!$G$4, 3, IF(工作表1!G26=工作表1!$G$5,4,5))))</f>
        <v>2</v>
      </c>
      <c r="H16">
        <f>IF(工作表1!H26=工作表1!$H$2, 1, IF(工作表1!H26=工作表1!$H$3, 2, IF(工作表1!H26=工作表1!$H$4, 3, IF(工作表1!H26=工作表1!$H$5,4,5))))</f>
        <v>2</v>
      </c>
      <c r="I16">
        <f>IF(工作表1!I26=工作表1!$I$2, 1, IF(工作表1!I26=工作表1!$I$3, 2, IF(工作表1!I26=工作表1!$I$4, 3, IF(工作表1!I26=工作表1!$I$5,4,5))))</f>
        <v>2</v>
      </c>
      <c r="J16">
        <f>IF(工作表1!J26=工作表1!$J$2, 1, IF(工作表1!J26=工作表1!$J$3, 2, IF(工作表1!J26=工作表1!$J$4, 3, IF(工作表1!J26=工作表1!$J$5,4,5))))</f>
        <v>4</v>
      </c>
      <c r="K16">
        <f>IF(工作表1!K26=工作表1!$K$2, 1, IF(工作表1!K26=工作表1!$K$3, 2, IF(工作表1!K26=工作表1!$K$4, 3, IF(工作表1!K26=工作表1!$K$5,4,5))))</f>
        <v>4</v>
      </c>
      <c r="L16">
        <f>IF(工作表1!L26=工作表1!$L$2, 1, IF(工作表1!L26=工作表1!$L$3, 2, IF(工作表1!L26=工作表1!$L$4, 3, IF(工作表1!L26=工作表1!$L$5,4,5))))</f>
        <v>4</v>
      </c>
      <c r="M16">
        <v>298.79669189999998</v>
      </c>
      <c r="N16">
        <v>298.79357909999999</v>
      </c>
      <c r="O16">
        <v>298.79754639999999</v>
      </c>
      <c r="P16">
        <v>99.598297119999998</v>
      </c>
      <c r="Q16">
        <v>99.601150509999997</v>
      </c>
      <c r="R16">
        <v>99.600616459999998</v>
      </c>
      <c r="S16">
        <v>8.8765847999999994E-2</v>
      </c>
      <c r="T16">
        <v>99.807299999999998</v>
      </c>
    </row>
    <row r="17" spans="1:20" x14ac:dyDescent="0.3">
      <c r="A17">
        <v>16</v>
      </c>
      <c r="B17">
        <f>IF(工作表1!B27=18, 1, IF(工作表1!B27=23, 2, 3))</f>
        <v>2</v>
      </c>
      <c r="C17">
        <f>IF(工作表1!C27=工作表1!$C$2,1,IF(工作表1!C27=工作表1!$C$3,2,3))</f>
        <v>1</v>
      </c>
      <c r="D17">
        <f>IF(工作表1!D27=工作表1!$D$2, 1, IF(工作表1!D27=工作表1!$D$3, 2, IF(工作表1!D27=工作表1!$D$4, 3, IF(工作表1!D27=工作表1!$D$5,4,5))))</f>
        <v>1</v>
      </c>
      <c r="E17">
        <f>IF(工作表1!E27=工作表1!$E$2, 1, IF(工作表1!E27=工作表1!$E$3, 2, IF(工作表1!E27=工作表1!$E$4, 3, IF(工作表1!E27=工作表1!$E$5,4,5))))</f>
        <v>2</v>
      </c>
      <c r="F17">
        <f>IF(工作表1!F27=工作表1!$F$2, 1, IF(工作表1!F27=工作表1!$F$3, 2, IF(工作表1!F27=工作表1!$F$4, 3, IF(工作表1!F27=工作表1!$F$5,4,5))))</f>
        <v>3</v>
      </c>
      <c r="G17">
        <f>IF(工作表1!G27=工作表1!$G$2, 1, IF(工作表1!G27=工作表1!$G$3, 2, IF(工作表1!G27=工作表1!$G$4, 3, IF(工作表1!G27=工作表1!$G$5,4,5))))</f>
        <v>1</v>
      </c>
      <c r="H17">
        <f>IF(工作表1!H27=工作表1!$H$2, 1, IF(工作表1!H27=工作表1!$H$3, 2, IF(工作表1!H27=工作表1!$H$4, 3, IF(工作表1!H27=工作表1!$H$5,4,5))))</f>
        <v>2</v>
      </c>
      <c r="I17">
        <f>IF(工作表1!I27=工作表1!$I$2, 1, IF(工作表1!I27=工作表1!$I$3, 2, IF(工作表1!I27=工作表1!$I$4, 3, IF(工作表1!I27=工作表1!$I$5,4,5))))</f>
        <v>3</v>
      </c>
      <c r="J17">
        <f>IF(工作表1!J27=工作表1!$J$2, 1, IF(工作表1!J27=工作表1!$J$3, 2, IF(工作表1!J27=工作表1!$J$4, 3, IF(工作表1!J27=工作表1!$J$5,4,5))))</f>
        <v>1</v>
      </c>
      <c r="K17">
        <f>IF(工作表1!K27=工作表1!$K$2, 1, IF(工作表1!K27=工作表1!$K$3, 2, IF(工作表1!K27=工作表1!$K$4, 3, IF(工作表1!K27=工作表1!$K$5,4,5))))</f>
        <v>2</v>
      </c>
      <c r="L17">
        <f>IF(工作表1!L27=工作表1!$L$2, 1, IF(工作表1!L27=工作表1!$L$3, 2, IF(工作表1!L27=工作表1!$L$4, 3, IF(工作表1!L27=工作表1!$L$5,4,5))))</f>
        <v>3</v>
      </c>
      <c r="M17">
        <v>299.34399409999997</v>
      </c>
      <c r="N17">
        <v>299.32855219999999</v>
      </c>
      <c r="O17">
        <v>299.34457400000002</v>
      </c>
      <c r="P17">
        <v>99.788619999999995</v>
      </c>
      <c r="Q17">
        <v>99.791046140000006</v>
      </c>
      <c r="R17">
        <v>99.764060970000003</v>
      </c>
      <c r="S17">
        <v>0.11724979100000001</v>
      </c>
      <c r="T17">
        <v>100.70699999999999</v>
      </c>
    </row>
    <row r="18" spans="1:20" x14ac:dyDescent="0.3">
      <c r="A18">
        <v>17</v>
      </c>
      <c r="B18">
        <f>IF(工作表1!B28=18, 1, IF(工作表1!B28=23, 2, 3))</f>
        <v>2</v>
      </c>
      <c r="C18">
        <f>IF(工作表1!C28=工作表1!$C$2,1,IF(工作表1!C28=工作表1!$C$3,2,3))</f>
        <v>1</v>
      </c>
      <c r="D18">
        <f>IF(工作表1!D28=工作表1!$D$2, 1, IF(工作表1!D28=工作表1!$D$3, 2, IF(工作表1!D28=工作表1!$D$4, 3, IF(工作表1!D28=工作表1!$D$5,4,5))))</f>
        <v>2</v>
      </c>
      <c r="E18">
        <f>IF(工作表1!E28=工作表1!$E$2, 1, IF(工作表1!E28=工作表1!$E$3, 2, IF(工作表1!E28=工作表1!$E$4, 3, IF(工作表1!E28=工作表1!$E$5,4,5))))</f>
        <v>3</v>
      </c>
      <c r="F18">
        <f>IF(工作表1!F28=工作表1!$F$2, 1, IF(工作表1!F28=工作表1!$F$3, 2, IF(工作表1!F28=工作表1!$F$4, 3, IF(工作表1!F28=工作表1!$F$5,4,5))))</f>
        <v>4</v>
      </c>
      <c r="G18">
        <f>IF(工作表1!G28=工作表1!$G$2, 1, IF(工作表1!G28=工作表1!$G$3, 2, IF(工作表1!G28=工作表1!$G$4, 3, IF(工作表1!G28=工作表1!$G$5,4,5))))</f>
        <v>2</v>
      </c>
      <c r="H18">
        <f>IF(工作表1!H28=工作表1!$H$2, 1, IF(工作表1!H28=工作表1!$H$3, 2, IF(工作表1!H28=工作表1!$H$4, 3, IF(工作表1!H28=工作表1!$H$5,4,5))))</f>
        <v>3</v>
      </c>
      <c r="I18">
        <f>IF(工作表1!I28=工作表1!$I$2, 1, IF(工作表1!I28=工作表1!$I$3, 2, IF(工作表1!I28=工作表1!$I$4, 3, IF(工作表1!I28=工作表1!$I$5,4,5))))</f>
        <v>4</v>
      </c>
      <c r="J18">
        <f>IF(工作表1!J28=工作表1!$J$2, 1, IF(工作表1!J28=工作表1!$J$3, 2, IF(工作表1!J28=工作表1!$J$4, 3, IF(工作表1!J28=工作表1!$J$5,4,5))))</f>
        <v>2</v>
      </c>
      <c r="K18">
        <f>IF(工作表1!K28=工作表1!$K$2, 1, IF(工作表1!K28=工作表1!$K$3, 2, IF(工作表1!K28=工作表1!$K$4, 3, IF(工作表1!K28=工作表1!$K$5,4,5))))</f>
        <v>3</v>
      </c>
      <c r="L18">
        <f>IF(工作表1!L28=工作表1!$L$2, 1, IF(工作表1!L28=工作表1!$L$3, 2, IF(工作表1!L28=工作表1!$L$4, 3, IF(工作表1!L28=工作表1!$L$5,4,5))))</f>
        <v>4</v>
      </c>
      <c r="M18">
        <v>299.13940430000002</v>
      </c>
      <c r="N18">
        <v>299.13256840000003</v>
      </c>
      <c r="O18">
        <v>299.14001459999997</v>
      </c>
      <c r="P18">
        <v>99.71281433</v>
      </c>
      <c r="Q18">
        <v>99.718917849999997</v>
      </c>
      <c r="R18">
        <v>99.709167480000005</v>
      </c>
      <c r="S18">
        <v>8.5967522000000005E-2</v>
      </c>
      <c r="T18">
        <v>100.42700000000001</v>
      </c>
    </row>
    <row r="19" spans="1:20" x14ac:dyDescent="0.3">
      <c r="A19">
        <v>18</v>
      </c>
      <c r="B19">
        <f>IF(工作表1!B29=18, 1, IF(工作表1!B29=23, 2, 3))</f>
        <v>2</v>
      </c>
      <c r="C19">
        <f>IF(工作表1!C29=工作表1!$C$2,1,IF(工作表1!C29=工作表1!$C$3,2,3))</f>
        <v>1</v>
      </c>
      <c r="D19">
        <f>IF(工作表1!D29=工作表1!$D$2, 1, IF(工作表1!D29=工作表1!$D$3, 2, IF(工作表1!D29=工作表1!$D$4, 3, IF(工作表1!D29=工作表1!$D$5,4,5))))</f>
        <v>3</v>
      </c>
      <c r="E19">
        <f>IF(工作表1!E29=工作表1!$E$2, 1, IF(工作表1!E29=工作表1!$E$3, 2, IF(工作表1!E29=工作表1!$E$4, 3, IF(工作表1!E29=工作表1!$E$5,4,5))))</f>
        <v>4</v>
      </c>
      <c r="F19">
        <f>IF(工作表1!F29=工作表1!$F$2, 1, IF(工作表1!F29=工作表1!$F$3, 2, IF(工作表1!F29=工作表1!$F$4, 3, IF(工作表1!F29=工作表1!$F$5,4,5))))</f>
        <v>5</v>
      </c>
      <c r="G19">
        <f>IF(工作表1!G29=工作表1!$G$2, 1, IF(工作表1!G29=工作表1!$G$3, 2, IF(工作表1!G29=工作表1!$G$4, 3, IF(工作表1!G29=工作表1!$G$5,4,5))))</f>
        <v>3</v>
      </c>
      <c r="H19">
        <f>IF(工作表1!H29=工作表1!$H$2, 1, IF(工作表1!H29=工作表1!$H$3, 2, IF(工作表1!H29=工作表1!$H$4, 3, IF(工作表1!H29=工作表1!$H$5,4,5))))</f>
        <v>4</v>
      </c>
      <c r="I19">
        <f>IF(工作表1!I29=工作表1!$I$2, 1, IF(工作表1!I29=工作表1!$I$3, 2, IF(工作表1!I29=工作表1!$I$4, 3, IF(工作表1!I29=工作表1!$I$5,4,5))))</f>
        <v>5</v>
      </c>
      <c r="J19">
        <f>IF(工作表1!J29=工作表1!$J$2, 1, IF(工作表1!J29=工作表1!$J$3, 2, IF(工作表1!J29=工作表1!$J$4, 3, IF(工作表1!J29=工作表1!$J$5,4,5))))</f>
        <v>3</v>
      </c>
      <c r="K19">
        <f>IF(工作表1!K29=工作表1!$K$2, 1, IF(工作表1!K29=工作表1!$K$3, 2, IF(工作表1!K29=工作表1!$K$4, 3, IF(工作表1!K29=工作表1!$K$5,4,5))))</f>
        <v>4</v>
      </c>
      <c r="L19">
        <f>IF(工作表1!L29=工作表1!$L$2, 1, IF(工作表1!L29=工作表1!$L$3, 2, IF(工作表1!L29=工作表1!$L$4, 3, IF(工作表1!L29=工作表1!$L$5,4,5))))</f>
        <v>5</v>
      </c>
      <c r="M19">
        <v>299.03613280000002</v>
      </c>
      <c r="N19">
        <v>299.0321045</v>
      </c>
      <c r="O19">
        <v>299.03717039999998</v>
      </c>
      <c r="P19">
        <v>99.675903320000003</v>
      </c>
      <c r="Q19">
        <v>99.681015009999996</v>
      </c>
      <c r="R19">
        <v>99.680404659999994</v>
      </c>
      <c r="S19">
        <v>7.1423182000000002E-2</v>
      </c>
      <c r="T19">
        <v>100.286</v>
      </c>
    </row>
    <row r="20" spans="1:20" x14ac:dyDescent="0.3">
      <c r="A20">
        <v>19</v>
      </c>
      <c r="B20">
        <f>IF(工作表1!B30=18, 1, IF(工作表1!B30=23, 2, 3))</f>
        <v>2</v>
      </c>
      <c r="C20">
        <f>IF(工作表1!C30=工作表1!$C$2,1,IF(工作表1!C30=工作表1!$C$3,2,3))</f>
        <v>1</v>
      </c>
      <c r="D20">
        <f>IF(工作表1!D30=工作表1!$D$2, 1, IF(工作表1!D30=工作表1!$D$3, 2, IF(工作表1!D30=工作表1!$D$4, 3, IF(工作表1!D30=工作表1!$D$5,4,5))))</f>
        <v>4</v>
      </c>
      <c r="E20">
        <f>IF(工作表1!E30=工作表1!$E$2, 1, IF(工作表1!E30=工作表1!$E$3, 2, IF(工作表1!E30=工作表1!$E$4, 3, IF(工作表1!E30=工作表1!$E$5,4,5))))</f>
        <v>5</v>
      </c>
      <c r="F20">
        <f>IF(工作表1!F30=工作表1!$F$2, 1, IF(工作表1!F30=工作表1!$F$3, 2, IF(工作表1!F30=工作表1!$F$4, 3, IF(工作表1!F30=工作表1!$F$5,4,5))))</f>
        <v>1</v>
      </c>
      <c r="G20">
        <f>IF(工作表1!G30=工作表1!$G$2, 1, IF(工作表1!G30=工作表1!$G$3, 2, IF(工作表1!G30=工作表1!$G$4, 3, IF(工作表1!G30=工作表1!$G$5,4,5))))</f>
        <v>4</v>
      </c>
      <c r="H20">
        <f>IF(工作表1!H30=工作表1!$H$2, 1, IF(工作表1!H30=工作表1!$H$3, 2, IF(工作表1!H30=工作表1!$H$4, 3, IF(工作表1!H30=工作表1!$H$5,4,5))))</f>
        <v>5</v>
      </c>
      <c r="I20">
        <f>IF(工作表1!I30=工作表1!$I$2, 1, IF(工作表1!I30=工作表1!$I$3, 2, IF(工作表1!I30=工作表1!$I$4, 3, IF(工作表1!I30=工作表1!$I$5,4,5))))</f>
        <v>1</v>
      </c>
      <c r="J20">
        <f>IF(工作表1!J30=工作表1!$J$2, 1, IF(工作表1!J30=工作表1!$J$3, 2, IF(工作表1!J30=工作表1!$J$4, 3, IF(工作表1!J30=工作表1!$J$5,4,5))))</f>
        <v>4</v>
      </c>
      <c r="K20">
        <f>IF(工作表1!K30=工作表1!$K$2, 1, IF(工作表1!K30=工作表1!$K$3, 2, IF(工作表1!K30=工作表1!$K$4, 3, IF(工作表1!K30=工作表1!$K$5,4,5))))</f>
        <v>5</v>
      </c>
      <c r="L20">
        <f>IF(工作表1!L30=工作表1!$L$2, 1, IF(工作表1!L30=工作表1!$L$3, 2, IF(工作表1!L30=工作表1!$L$4, 3, IF(工作表1!L30=工作表1!$L$5,4,5))))</f>
        <v>1</v>
      </c>
      <c r="M20">
        <v>298.70812990000002</v>
      </c>
      <c r="N20">
        <v>298.70571899999999</v>
      </c>
      <c r="O20">
        <v>298.70886230000002</v>
      </c>
      <c r="P20">
        <v>99.565048219999994</v>
      </c>
      <c r="Q20">
        <v>99.568893430000003</v>
      </c>
      <c r="R20">
        <v>99.574584959999996</v>
      </c>
      <c r="S20">
        <v>5.8949107000000001E-2</v>
      </c>
      <c r="T20">
        <v>99.694800000000001</v>
      </c>
    </row>
    <row r="21" spans="1:20" x14ac:dyDescent="0.3">
      <c r="A21">
        <v>20</v>
      </c>
      <c r="B21">
        <f>IF(工作表1!B31=18, 1, IF(工作表1!B31=23, 2, 3))</f>
        <v>2</v>
      </c>
      <c r="C21">
        <f>IF(工作表1!C31=工作表1!$C$2,1,IF(工作表1!C31=工作表1!$C$3,2,3))</f>
        <v>1</v>
      </c>
      <c r="D21">
        <f>IF(工作表1!D31=工作表1!$D$2, 1, IF(工作表1!D31=工作表1!$D$3, 2, IF(工作表1!D31=工作表1!$D$4, 3, IF(工作表1!D31=工作表1!$D$5,4,5))))</f>
        <v>5</v>
      </c>
      <c r="E21">
        <f>IF(工作表1!E31=工作表1!$E$2, 1, IF(工作表1!E31=工作表1!$E$3, 2, IF(工作表1!E31=工作表1!$E$4, 3, IF(工作表1!E31=工作表1!$E$5,4,5))))</f>
        <v>1</v>
      </c>
      <c r="F21">
        <f>IF(工作表1!F31=工作表1!$F$2, 1, IF(工作表1!F31=工作表1!$F$3, 2, IF(工作表1!F31=工作表1!$F$4, 3, IF(工作表1!F31=工作表1!$F$5,4,5))))</f>
        <v>2</v>
      </c>
      <c r="G21">
        <f>IF(工作表1!G31=工作表1!$G$2, 1, IF(工作表1!G31=工作表1!$G$3, 2, IF(工作表1!G31=工作表1!$G$4, 3, IF(工作表1!G31=工作表1!$G$5,4,5))))</f>
        <v>5</v>
      </c>
      <c r="H21">
        <f>IF(工作表1!H31=工作表1!$H$2, 1, IF(工作表1!H31=工作表1!$H$3, 2, IF(工作表1!H31=工作表1!$H$4, 3, IF(工作表1!H31=工作表1!$H$5,4,5))))</f>
        <v>1</v>
      </c>
      <c r="I21">
        <f>IF(工作表1!I31=工作表1!$I$2, 1, IF(工作表1!I31=工作表1!$I$3, 2, IF(工作表1!I31=工作表1!$I$4, 3, IF(工作表1!I31=工作表1!$I$5,4,5))))</f>
        <v>2</v>
      </c>
      <c r="J21">
        <f>IF(工作表1!J31=工作表1!$J$2, 1, IF(工作表1!J31=工作表1!$J$3, 2, IF(工作表1!J31=工作表1!$J$4, 3, IF(工作表1!J31=工作表1!$J$5,4,5))))</f>
        <v>5</v>
      </c>
      <c r="K21">
        <f>IF(工作表1!K31=工作表1!$K$2, 1, IF(工作表1!K31=工作表1!$K$3, 2, IF(工作表1!K31=工作表1!$K$4, 3, IF(工作表1!K31=工作表1!$K$5,4,5))))</f>
        <v>1</v>
      </c>
      <c r="L21">
        <f>IF(工作表1!L31=工作表1!$L$2, 1, IF(工作表1!L31=工作表1!$L$3, 2, IF(工作表1!L31=工作表1!$L$4, 3, IF(工作表1!L31=工作表1!$L$5,4,5))))</f>
        <v>2</v>
      </c>
      <c r="M21">
        <v>299.55291749999998</v>
      </c>
      <c r="N21">
        <v>299.54354860000001</v>
      </c>
      <c r="O21">
        <v>299.55303959999998</v>
      </c>
      <c r="P21">
        <v>99.842994689999998</v>
      </c>
      <c r="Q21">
        <v>99.855697629999995</v>
      </c>
      <c r="R21">
        <v>99.85546875</v>
      </c>
      <c r="S21">
        <v>0.25032433900000001</v>
      </c>
      <c r="T21">
        <v>101.09099999999999</v>
      </c>
    </row>
    <row r="22" spans="1:20" x14ac:dyDescent="0.3">
      <c r="A22">
        <v>21</v>
      </c>
      <c r="B22">
        <f>IF(工作表1!B32=18, 1, IF(工作表1!B32=23, 2, 3))</f>
        <v>2</v>
      </c>
      <c r="C22">
        <f>IF(工作表1!C32=工作表1!$C$2,1,IF(工作表1!C32=工作表1!$C$3,2,3))</f>
        <v>2</v>
      </c>
      <c r="D22">
        <f>IF(工作表1!D32=工作表1!$D$2, 1, IF(工作表1!D32=工作表1!$D$3, 2, IF(工作表1!D32=工作表1!$D$4, 3, IF(工作表1!D32=工作表1!$D$5,4,5))))</f>
        <v>1</v>
      </c>
      <c r="E22">
        <f>IF(工作表1!E32=工作表1!$E$2, 1, IF(工作表1!E32=工作表1!$E$3, 2, IF(工作表1!E32=工作表1!$E$4, 3, IF(工作表1!E32=工作表1!$E$5,4,5))))</f>
        <v>2</v>
      </c>
      <c r="F22">
        <f>IF(工作表1!F32=工作表1!$F$2, 1, IF(工作表1!F32=工作表1!$F$3, 2, IF(工作表1!F32=工作表1!$F$4, 3, IF(工作表1!F32=工作表1!$F$5,4,5))))</f>
        <v>3</v>
      </c>
      <c r="G22">
        <f>IF(工作表1!G32=工作表1!$G$2, 1, IF(工作表1!G32=工作表1!$G$3, 2, IF(工作表1!G32=工作表1!$G$4, 3, IF(工作表1!G32=工作表1!$G$5,4,5))))</f>
        <v>2</v>
      </c>
      <c r="H22">
        <f>IF(工作表1!H32=工作表1!$H$2, 1, IF(工作表1!H32=工作表1!$H$3, 2, IF(工作表1!H32=工作表1!$H$4, 3, IF(工作表1!H32=工作表1!$H$5,4,5))))</f>
        <v>3</v>
      </c>
      <c r="I22">
        <f>IF(工作表1!I32=工作表1!$I$2, 1, IF(工作表1!I32=工作表1!$I$3, 2, IF(工作表1!I32=工作表1!$I$4, 3, IF(工作表1!I32=工作表1!$I$5,4,5))))</f>
        <v>4</v>
      </c>
      <c r="J22">
        <f>IF(工作表1!J32=工作表1!$J$2, 1, IF(工作表1!J32=工作表1!$J$3, 2, IF(工作表1!J32=工作表1!$J$4, 3, IF(工作表1!J32=工作表1!$J$5,4,5))))</f>
        <v>3</v>
      </c>
      <c r="K22">
        <f>IF(工作表1!K32=工作表1!$K$2, 1, IF(工作表1!K32=工作表1!$K$3, 2, IF(工作表1!K32=工作表1!$K$4, 3, IF(工作表1!K32=工作表1!$K$5,4,5))))</f>
        <v>4</v>
      </c>
      <c r="L22">
        <f>IF(工作表1!L32=工作表1!$L$2, 1, IF(工作表1!L32=工作表1!$L$3, 2, IF(工作表1!L32=工作表1!$L$4, 3, IF(工作表1!L32=工作表1!$L$5,4,5))))</f>
        <v>5</v>
      </c>
      <c r="M22">
        <v>298.98345949999998</v>
      </c>
      <c r="N22">
        <v>298.97161870000002</v>
      </c>
      <c r="O22">
        <v>298.98443600000002</v>
      </c>
      <c r="P22">
        <v>99.665069579999994</v>
      </c>
      <c r="Q22">
        <v>99.668121339999999</v>
      </c>
      <c r="R22">
        <v>99.652519229999996</v>
      </c>
      <c r="S22">
        <v>6.8910128000000001E-2</v>
      </c>
      <c r="T22">
        <v>100.199</v>
      </c>
    </row>
    <row r="23" spans="1:20" x14ac:dyDescent="0.3">
      <c r="A23">
        <v>22</v>
      </c>
      <c r="B23">
        <f>IF(工作表1!B33=18, 1, IF(工作表1!B33=23, 2, 3))</f>
        <v>2</v>
      </c>
      <c r="C23">
        <f>IF(工作表1!C33=工作表1!$C$2,1,IF(工作表1!C33=工作表1!$C$3,2,3))</f>
        <v>2</v>
      </c>
      <c r="D23">
        <f>IF(工作表1!D33=工作表1!$D$2, 1, IF(工作表1!D33=工作表1!$D$3, 2, IF(工作表1!D33=工作表1!$D$4, 3, IF(工作表1!D33=工作表1!$D$5,4,5))))</f>
        <v>2</v>
      </c>
      <c r="E23">
        <f>IF(工作表1!E33=工作表1!$E$2, 1, IF(工作表1!E33=工作表1!$E$3, 2, IF(工作表1!E33=工作表1!$E$4, 3, IF(工作表1!E33=工作表1!$E$5,4,5))))</f>
        <v>3</v>
      </c>
      <c r="F23">
        <f>IF(工作表1!F33=工作表1!$F$2, 1, IF(工作表1!F33=工作表1!$F$3, 2, IF(工作表1!F33=工作表1!$F$4, 3, IF(工作表1!F33=工作表1!$F$5,4,5))))</f>
        <v>4</v>
      </c>
      <c r="G23">
        <f>IF(工作表1!G33=工作表1!$G$2, 1, IF(工作表1!G33=工作表1!$G$3, 2, IF(工作表1!G33=工作表1!$G$4, 3, IF(工作表1!G33=工作表1!$G$5,4,5))))</f>
        <v>3</v>
      </c>
      <c r="H23">
        <f>IF(工作表1!H33=工作表1!$H$2, 1, IF(工作表1!H33=工作表1!$H$3, 2, IF(工作表1!H33=工作表1!$H$4, 3, IF(工作表1!H33=工作表1!$H$5,4,5))))</f>
        <v>4</v>
      </c>
      <c r="I23">
        <f>IF(工作表1!I33=工作表1!$I$2, 1, IF(工作表1!I33=工作表1!$I$3, 2, IF(工作表1!I33=工作表1!$I$4, 3, IF(工作表1!I33=工作表1!$I$5,4,5))))</f>
        <v>5</v>
      </c>
      <c r="J23">
        <f>IF(工作表1!J33=工作表1!$J$2, 1, IF(工作表1!J33=工作表1!$J$3, 2, IF(工作表1!J33=工作表1!$J$4, 3, IF(工作表1!J33=工作表1!$J$5,4,5))))</f>
        <v>4</v>
      </c>
      <c r="K23">
        <f>IF(工作表1!K33=工作表1!$K$2, 1, IF(工作表1!K33=工作表1!$K$3, 2, IF(工作表1!K33=工作表1!$K$4, 3, IF(工作表1!K33=工作表1!$K$5,4,5))))</f>
        <v>5</v>
      </c>
      <c r="L23">
        <f>IF(工作表1!L33=工作表1!$L$2, 1, IF(工作表1!L33=工作表1!$L$3, 2, IF(工作表1!L33=工作表1!$L$4, 3, IF(工作表1!L33=工作表1!$L$5,4,5))))</f>
        <v>1</v>
      </c>
      <c r="M23">
        <v>299.17935180000001</v>
      </c>
      <c r="N23">
        <v>299.17810059999999</v>
      </c>
      <c r="O23">
        <v>299.17984009999998</v>
      </c>
      <c r="P23">
        <v>99.715911869999999</v>
      </c>
      <c r="Q23">
        <v>99.726692200000002</v>
      </c>
      <c r="R23">
        <v>99.731979370000005</v>
      </c>
      <c r="S23">
        <v>0.33455881500000001</v>
      </c>
      <c r="T23">
        <v>100.542</v>
      </c>
    </row>
    <row r="24" spans="1:20" x14ac:dyDescent="0.3">
      <c r="A24">
        <v>23</v>
      </c>
      <c r="B24">
        <f>IF(工作表1!B34=18, 1, IF(工作表1!B34=23, 2, 3))</f>
        <v>2</v>
      </c>
      <c r="C24">
        <f>IF(工作表1!C34=工作表1!$C$2,1,IF(工作表1!C34=工作表1!$C$3,2,3))</f>
        <v>2</v>
      </c>
      <c r="D24">
        <f>IF(工作表1!D34=工作表1!$D$2, 1, IF(工作表1!D34=工作表1!$D$3, 2, IF(工作表1!D34=工作表1!$D$4, 3, IF(工作表1!D34=工作表1!$D$5,4,5))))</f>
        <v>3</v>
      </c>
      <c r="E24">
        <f>IF(工作表1!E34=工作表1!$E$2, 1, IF(工作表1!E34=工作表1!$E$3, 2, IF(工作表1!E34=工作表1!$E$4, 3, IF(工作表1!E34=工作表1!$E$5,4,5))))</f>
        <v>4</v>
      </c>
      <c r="F24">
        <f>IF(工作表1!F34=工作表1!$F$2, 1, IF(工作表1!F34=工作表1!$F$3, 2, IF(工作表1!F34=工作表1!$F$4, 3, IF(工作表1!F34=工作表1!$F$5,4,5))))</f>
        <v>5</v>
      </c>
      <c r="G24">
        <f>IF(工作表1!G34=工作表1!$G$2, 1, IF(工作表1!G34=工作表1!$G$3, 2, IF(工作表1!G34=工作表1!$G$4, 3, IF(工作表1!G34=工作表1!$G$5,4,5))))</f>
        <v>4</v>
      </c>
      <c r="H24">
        <f>IF(工作表1!H34=工作表1!$H$2, 1, IF(工作表1!H34=工作表1!$H$3, 2, IF(工作表1!H34=工作表1!$H$4, 3, IF(工作表1!H34=工作表1!$H$5,4,5))))</f>
        <v>5</v>
      </c>
      <c r="I24">
        <f>IF(工作表1!I34=工作表1!$I$2, 1, IF(工作表1!I34=工作表1!$I$3, 2, IF(工作表1!I34=工作表1!$I$4, 3, IF(工作表1!I34=工作表1!$I$5,4,5))))</f>
        <v>1</v>
      </c>
      <c r="J24">
        <f>IF(工作表1!J34=工作表1!$J$2, 1, IF(工作表1!J34=工作表1!$J$3, 2, IF(工作表1!J34=工作表1!$J$4, 3, IF(工作表1!J34=工作表1!$J$5,4,5))))</f>
        <v>5</v>
      </c>
      <c r="K24">
        <f>IF(工作表1!K34=工作表1!$K$2, 1, IF(工作表1!K34=工作表1!$K$3, 2, IF(工作表1!K34=工作表1!$K$4, 3, IF(工作表1!K34=工作表1!$K$5,4,5))))</f>
        <v>1</v>
      </c>
      <c r="L24">
        <f>IF(工作表1!L34=工作表1!$L$2, 1, IF(工作表1!L34=工作表1!$L$3, 2, IF(工作表1!L34=工作表1!$L$4, 3, IF(工作表1!L34=工作表1!$L$5,4,5))))</f>
        <v>2</v>
      </c>
      <c r="M24">
        <v>299.25604249999998</v>
      </c>
      <c r="N24">
        <v>299.25564580000002</v>
      </c>
      <c r="O24">
        <v>299.25619510000001</v>
      </c>
      <c r="P24">
        <v>99.743118289999998</v>
      </c>
      <c r="Q24">
        <v>99.753494259999997</v>
      </c>
      <c r="R24">
        <v>99.759963990000003</v>
      </c>
      <c r="S24">
        <v>5.2346614999999999E-2</v>
      </c>
      <c r="T24">
        <v>100.655</v>
      </c>
    </row>
    <row r="25" spans="1:20" x14ac:dyDescent="0.3">
      <c r="A25">
        <v>24</v>
      </c>
      <c r="B25">
        <f>IF(工作表1!B35=18, 1, IF(工作表1!B35=23, 2, 3))</f>
        <v>2</v>
      </c>
      <c r="C25">
        <f>IF(工作表1!C35=工作表1!$C$2,1,IF(工作表1!C35=工作表1!$C$3,2,3))</f>
        <v>2</v>
      </c>
      <c r="D25">
        <f>IF(工作表1!D35=工作表1!$D$2, 1, IF(工作表1!D35=工作表1!$D$3, 2, IF(工作表1!D35=工作表1!$D$4, 3, IF(工作表1!D35=工作表1!$D$5,4,5))))</f>
        <v>4</v>
      </c>
      <c r="E25">
        <f>IF(工作表1!E35=工作表1!$E$2, 1, IF(工作表1!E35=工作表1!$E$3, 2, IF(工作表1!E35=工作表1!$E$4, 3, IF(工作表1!E35=工作表1!$E$5,4,5))))</f>
        <v>5</v>
      </c>
      <c r="F25">
        <f>IF(工作表1!F35=工作表1!$F$2, 1, IF(工作表1!F35=工作表1!$F$3, 2, IF(工作表1!F35=工作表1!$F$4, 3, IF(工作表1!F35=工作表1!$F$5,4,5))))</f>
        <v>1</v>
      </c>
      <c r="G25">
        <f>IF(工作表1!G35=工作表1!$G$2, 1, IF(工作表1!G35=工作表1!$G$3, 2, IF(工作表1!G35=工作表1!$G$4, 3, IF(工作表1!G35=工作表1!$G$5,4,5))))</f>
        <v>5</v>
      </c>
      <c r="H25">
        <f>IF(工作表1!H35=工作表1!$H$2, 1, IF(工作表1!H35=工作表1!$H$3, 2, IF(工作表1!H35=工作表1!$H$4, 3, IF(工作表1!H35=工作表1!$H$5,4,5))))</f>
        <v>1</v>
      </c>
      <c r="I25">
        <f>IF(工作表1!I35=工作表1!$I$2, 1, IF(工作表1!I35=工作表1!$I$3, 2, IF(工作表1!I35=工作表1!$I$4, 3, IF(工作表1!I35=工作表1!$I$5,4,5))))</f>
        <v>2</v>
      </c>
      <c r="J25">
        <f>IF(工作表1!J35=工作表1!$J$2, 1, IF(工作表1!J35=工作表1!$J$3, 2, IF(工作表1!J35=工作表1!$J$4, 3, IF(工作表1!J35=工作表1!$J$5,4,5))))</f>
        <v>1</v>
      </c>
      <c r="K25">
        <f>IF(工作表1!K35=工作表1!$K$2, 1, IF(工作表1!K35=工作表1!$K$3, 2, IF(工作表1!K35=工作表1!$K$4, 3, IF(工作表1!K35=工作表1!$K$5,4,5))))</f>
        <v>2</v>
      </c>
      <c r="L25">
        <f>IF(工作表1!L35=工作表1!$L$2, 1, IF(工作表1!L35=工作表1!$L$3, 2, IF(工作表1!L35=工作表1!$L$4, 3, IF(工作表1!L35=工作表1!$L$5,4,5))))</f>
        <v>3</v>
      </c>
      <c r="M25">
        <v>298.74377440000001</v>
      </c>
      <c r="N25">
        <v>298.74353029999997</v>
      </c>
      <c r="O25">
        <v>298.7440186</v>
      </c>
      <c r="P25">
        <v>99.5712738</v>
      </c>
      <c r="Q25">
        <v>99.581787109999993</v>
      </c>
      <c r="R25">
        <v>99.589973450000002</v>
      </c>
      <c r="S25">
        <v>6.4093700000000003E-2</v>
      </c>
      <c r="T25">
        <v>99.746399999999994</v>
      </c>
    </row>
    <row r="26" spans="1:20" x14ac:dyDescent="0.3">
      <c r="A26">
        <v>25</v>
      </c>
      <c r="B26">
        <f>IF(工作表1!B36=18, 1, IF(工作表1!B36=23, 2, 3))</f>
        <v>2</v>
      </c>
      <c r="C26">
        <f>IF(工作表1!C36=工作表1!$C$2,1,IF(工作表1!C36=工作表1!$C$3,2,3))</f>
        <v>2</v>
      </c>
      <c r="D26">
        <f>IF(工作表1!D36=工作表1!$D$2, 1, IF(工作表1!D36=工作表1!$D$3, 2, IF(工作表1!D36=工作表1!$D$4, 3, IF(工作表1!D36=工作表1!$D$5,4,5))))</f>
        <v>5</v>
      </c>
      <c r="E26">
        <f>IF(工作表1!E36=工作表1!$E$2, 1, IF(工作表1!E36=工作表1!$E$3, 2, IF(工作表1!E36=工作表1!$E$4, 3, IF(工作表1!E36=工作表1!$E$5,4,5))))</f>
        <v>1</v>
      </c>
      <c r="F26">
        <f>IF(工作表1!F36=工作表1!$F$2, 1, IF(工作表1!F36=工作表1!$F$3, 2, IF(工作表1!F36=工作表1!$F$4, 3, IF(工作表1!F36=工作表1!$F$5,4,5))))</f>
        <v>2</v>
      </c>
      <c r="G26">
        <f>IF(工作表1!G36=工作表1!$G$2, 1, IF(工作表1!G36=工作表1!$G$3, 2, IF(工作表1!G36=工作表1!$G$4, 3, IF(工作表1!G36=工作表1!$G$5,4,5))))</f>
        <v>1</v>
      </c>
      <c r="H26">
        <f>IF(工作表1!H36=工作表1!$H$2, 1, IF(工作表1!H36=工作表1!$H$3, 2, IF(工作表1!H36=工作表1!$H$4, 3, IF(工作表1!H36=工作表1!$H$5,4,5))))</f>
        <v>2</v>
      </c>
      <c r="I26">
        <f>IF(工作表1!I36=工作表1!$I$2, 1, IF(工作表1!I36=工作表1!$I$3, 2, IF(工作表1!I36=工作表1!$I$4, 3, IF(工作表1!I36=工作表1!$I$5,4,5))))</f>
        <v>3</v>
      </c>
      <c r="J26">
        <f>IF(工作表1!J36=工作表1!$J$2, 1, IF(工作表1!J36=工作表1!$J$3, 2, IF(工作表1!J36=工作表1!$J$4, 3, IF(工作表1!J36=工作表1!$J$5,4,5))))</f>
        <v>2</v>
      </c>
      <c r="K26">
        <f>IF(工作表1!K36=工作表1!$K$2, 1, IF(工作表1!K36=工作表1!$K$3, 2, IF(工作表1!K36=工作表1!$K$4, 3, IF(工作表1!K36=工作表1!$K$5,4,5))))</f>
        <v>3</v>
      </c>
      <c r="L26">
        <f>IF(工作表1!L36=工作表1!$L$2, 1, IF(工作表1!L36=工作表1!$L$3, 2, IF(工作表1!L36=工作表1!$L$4, 3, IF(工作表1!L36=工作表1!$L$5,4,5))))</f>
        <v>4</v>
      </c>
      <c r="M26">
        <v>298.80041499999999</v>
      </c>
      <c r="N26">
        <v>298.7947388</v>
      </c>
      <c r="O26">
        <v>298.80087279999998</v>
      </c>
      <c r="P26">
        <v>99.600830079999994</v>
      </c>
      <c r="Q26">
        <v>99.602066039999997</v>
      </c>
      <c r="R26">
        <v>99.599227909999996</v>
      </c>
      <c r="S26">
        <v>8.8730423000000003E-2</v>
      </c>
      <c r="T26">
        <v>100.301</v>
      </c>
    </row>
    <row r="27" spans="1:20" x14ac:dyDescent="0.3">
      <c r="A27">
        <v>26</v>
      </c>
      <c r="B27">
        <f>IF(工作表1!B37=18, 1, IF(工作表1!B37=23, 2, 3))</f>
        <v>2</v>
      </c>
      <c r="C27">
        <f>IF(工作表1!C37=工作表1!$C$2,1,IF(工作表1!C37=工作表1!$C$3,2,3))</f>
        <v>3</v>
      </c>
      <c r="D27">
        <f>IF(工作表1!D37=工作表1!$D$2, 1, IF(工作表1!D37=工作表1!$D$3, 2, IF(工作表1!D37=工作表1!$D$4, 3, IF(工作表1!D37=工作表1!$D$5,4,5))))</f>
        <v>1</v>
      </c>
      <c r="E27">
        <f>IF(工作表1!E37=工作表1!$E$2, 1, IF(工作表1!E37=工作表1!$E$3, 2, IF(工作表1!E37=工作表1!$E$4, 3, IF(工作表1!E37=工作表1!$E$5,4,5))))</f>
        <v>2</v>
      </c>
      <c r="F27">
        <f>IF(工作表1!F37=工作表1!$F$2, 1, IF(工作表1!F37=工作表1!$F$3, 2, IF(工作表1!F37=工作表1!$F$4, 3, IF(工作表1!F37=工作表1!$F$5,4,5))))</f>
        <v>3</v>
      </c>
      <c r="G27">
        <f>IF(工作表1!G37=工作表1!$G$2, 1, IF(工作表1!G37=工作表1!$G$3, 2, IF(工作表1!G37=工作表1!$G$4, 3, IF(工作表1!G37=工作表1!$G$5,4,5))))</f>
        <v>3</v>
      </c>
      <c r="H27">
        <f>IF(工作表1!H37=工作表1!$H$2, 1, IF(工作表1!H37=工作表1!$H$3, 2, IF(工作表1!H37=工作表1!$H$4, 3, IF(工作表1!H37=工作表1!$H$5,4,5))))</f>
        <v>4</v>
      </c>
      <c r="I27">
        <f>IF(工作表1!I37=工作表1!$I$2, 1, IF(工作表1!I37=工作表1!$I$3, 2, IF(工作表1!I37=工作表1!$I$4, 3, IF(工作表1!I37=工作表1!$I$5,4,5))))</f>
        <v>5</v>
      </c>
      <c r="J27">
        <f>IF(工作表1!J37=工作表1!$J$2, 1, IF(工作表1!J37=工作表1!$J$3, 2, IF(工作表1!J37=工作表1!$J$4, 3, IF(工作表1!J37=工作表1!$J$5,4,5))))</f>
        <v>5</v>
      </c>
      <c r="K27">
        <f>IF(工作表1!K37=工作表1!$K$2, 1, IF(工作表1!K37=工作表1!$K$3, 2, IF(工作表1!K37=工作表1!$K$4, 3, IF(工作表1!K37=工作表1!$K$5,4,5))))</f>
        <v>1</v>
      </c>
      <c r="L27">
        <f>IF(工作表1!L37=工作表1!$L$2, 1, IF(工作表1!L37=工作表1!$L$3, 2, IF(工作表1!L37=工作表1!$L$4, 3, IF(工作表1!L37=工作表1!$L$5,4,5))))</f>
        <v>2</v>
      </c>
      <c r="M27">
        <v>299.7277527</v>
      </c>
      <c r="N27">
        <v>299.71838380000003</v>
      </c>
      <c r="O27">
        <v>299.72781370000001</v>
      </c>
      <c r="P27">
        <v>99.906295779999994</v>
      </c>
      <c r="Q27">
        <v>99.917259220000005</v>
      </c>
      <c r="R27">
        <v>99.904815670000005</v>
      </c>
      <c r="S27">
        <v>6.4599926000000002E-2</v>
      </c>
      <c r="T27">
        <v>101.378</v>
      </c>
    </row>
    <row r="28" spans="1:20" x14ac:dyDescent="0.3">
      <c r="A28">
        <v>27</v>
      </c>
      <c r="B28">
        <f>IF(工作表1!B38=18, 1, IF(工作表1!B38=23, 2, 3))</f>
        <v>2</v>
      </c>
      <c r="C28">
        <f>IF(工作表1!C38=工作表1!$C$2,1,IF(工作表1!C38=工作表1!$C$3,2,3))</f>
        <v>3</v>
      </c>
      <c r="D28">
        <f>IF(工作表1!D38=工作表1!$D$2, 1, IF(工作表1!D38=工作表1!$D$3, 2, IF(工作表1!D38=工作表1!$D$4, 3, IF(工作表1!D38=工作表1!$D$5,4,5))))</f>
        <v>2</v>
      </c>
      <c r="E28">
        <f>IF(工作表1!E38=工作表1!$E$2, 1, IF(工作表1!E38=工作表1!$E$3, 2, IF(工作表1!E38=工作表1!$E$4, 3, IF(工作表1!E38=工作表1!$E$5,4,5))))</f>
        <v>3</v>
      </c>
      <c r="F28">
        <f>IF(工作表1!F38=工作表1!$F$2, 1, IF(工作表1!F38=工作表1!$F$3, 2, IF(工作表1!F38=工作表1!$F$4, 3, IF(工作表1!F38=工作表1!$F$5,4,5))))</f>
        <v>4</v>
      </c>
      <c r="G28">
        <f>IF(工作表1!G38=工作表1!$G$2, 1, IF(工作表1!G38=工作表1!$G$3, 2, IF(工作表1!G38=工作表1!$G$4, 3, IF(工作表1!G38=工作表1!$G$5,4,5))))</f>
        <v>4</v>
      </c>
      <c r="H28">
        <f>IF(工作表1!H38=工作表1!$H$2, 1, IF(工作表1!H38=工作表1!$H$3, 2, IF(工作表1!H38=工作表1!$H$4, 3, IF(工作表1!H38=工作表1!$H$5,4,5))))</f>
        <v>5</v>
      </c>
      <c r="I28">
        <f>IF(工作表1!I38=工作表1!$I$2, 1, IF(工作表1!I38=工作表1!$I$3, 2, IF(工作表1!I38=工作表1!$I$4, 3, IF(工作表1!I38=工作表1!$I$5,4,5))))</f>
        <v>1</v>
      </c>
      <c r="J28">
        <f>IF(工作表1!J38=工作表1!$J$2, 1, IF(工作表1!J38=工作表1!$J$3, 2, IF(工作表1!J38=工作表1!$J$4, 3, IF(工作表1!J38=工作表1!$J$5,4,5))))</f>
        <v>1</v>
      </c>
      <c r="K28">
        <f>IF(工作表1!K38=工作表1!$K$2, 1, IF(工作表1!K38=工作表1!$K$3, 2, IF(工作表1!K38=工作表1!$K$4, 3, IF(工作表1!K38=工作表1!$K$5,4,5))))</f>
        <v>2</v>
      </c>
      <c r="L28">
        <f>IF(工作表1!L38=工作表1!$L$2, 1, IF(工作表1!L38=工作表1!$L$3, 2, IF(工作表1!L38=工作表1!$L$4, 3, IF(工作表1!L38=工作表1!$L$5,4,5))))</f>
        <v>3</v>
      </c>
      <c r="M28">
        <v>299.2199402</v>
      </c>
      <c r="N28">
        <v>299.21429439999997</v>
      </c>
      <c r="O28">
        <v>299.22045900000001</v>
      </c>
      <c r="P28">
        <v>99.736236570000003</v>
      </c>
      <c r="Q28">
        <v>99.745849609999993</v>
      </c>
      <c r="R28">
        <v>99.739028930000003</v>
      </c>
      <c r="S28">
        <v>7.9057077000000003E-2</v>
      </c>
      <c r="T28">
        <v>100.559</v>
      </c>
    </row>
    <row r="29" spans="1:20" x14ac:dyDescent="0.3">
      <c r="A29">
        <v>28</v>
      </c>
      <c r="B29">
        <f>IF(工作表1!B39=18, 1, IF(工作表1!B39=23, 2, 3))</f>
        <v>2</v>
      </c>
      <c r="C29">
        <f>IF(工作表1!C39=工作表1!$C$2,1,IF(工作表1!C39=工作表1!$C$3,2,3))</f>
        <v>3</v>
      </c>
      <c r="D29">
        <f>IF(工作表1!D39=工作表1!$D$2, 1, IF(工作表1!D39=工作表1!$D$3, 2, IF(工作表1!D39=工作表1!$D$4, 3, IF(工作表1!D39=工作表1!$D$5,4,5))))</f>
        <v>3</v>
      </c>
      <c r="E29">
        <f>IF(工作表1!E39=工作表1!$E$2, 1, IF(工作表1!E39=工作表1!$E$3, 2, IF(工作表1!E39=工作表1!$E$4, 3, IF(工作表1!E39=工作表1!$E$5,4,5))))</f>
        <v>4</v>
      </c>
      <c r="F29">
        <f>IF(工作表1!F39=工作表1!$F$2, 1, IF(工作表1!F39=工作表1!$F$3, 2, IF(工作表1!F39=工作表1!$F$4, 3, IF(工作表1!F39=工作表1!$F$5,4,5))))</f>
        <v>5</v>
      </c>
      <c r="G29">
        <f>IF(工作表1!G39=工作表1!$G$2, 1, IF(工作表1!G39=工作表1!$G$3, 2, IF(工作表1!G39=工作表1!$G$4, 3, IF(工作表1!G39=工作表1!$G$5,4,5))))</f>
        <v>5</v>
      </c>
      <c r="H29">
        <f>IF(工作表1!H39=工作表1!$H$2, 1, IF(工作表1!H39=工作表1!$H$3, 2, IF(工作表1!H39=工作表1!$H$4, 3, IF(工作表1!H39=工作表1!$H$5,4,5))))</f>
        <v>1</v>
      </c>
      <c r="I29">
        <f>IF(工作表1!I39=工作表1!$I$2, 1, IF(工作表1!I39=工作表1!$I$3, 2, IF(工作表1!I39=工作表1!$I$4, 3, IF(工作表1!I39=工作表1!$I$5,4,5))))</f>
        <v>2</v>
      </c>
      <c r="J29">
        <f>IF(工作表1!J39=工作表1!$J$2, 1, IF(工作表1!J39=工作表1!$J$3, 2, IF(工作表1!J39=工作表1!$J$4, 3, IF(工作表1!J39=工作表1!$J$5,4,5))))</f>
        <v>2</v>
      </c>
      <c r="K29">
        <f>IF(工作表1!K39=工作表1!$K$2, 1, IF(工作表1!K39=工作表1!$K$3, 2, IF(工作表1!K39=工作表1!$K$4, 3, IF(工作表1!K39=工作表1!$K$5,4,5))))</f>
        <v>3</v>
      </c>
      <c r="L29">
        <f>IF(工作表1!L39=工作表1!$L$2, 1, IF(工作表1!L39=工作表1!$L$3, 2, IF(工作表1!L39=工作表1!$L$4, 3, IF(工作表1!L39=工作表1!$L$5,4,5))))</f>
        <v>4</v>
      </c>
      <c r="M29">
        <v>299.05889889999997</v>
      </c>
      <c r="N29">
        <v>299.0545654</v>
      </c>
      <c r="O29">
        <v>299.05957030000002</v>
      </c>
      <c r="P29">
        <v>99.686950679999995</v>
      </c>
      <c r="Q29">
        <v>99.690200809999993</v>
      </c>
      <c r="R29">
        <v>99.683326719999997</v>
      </c>
      <c r="S29">
        <v>6.3804710000000001E-2</v>
      </c>
      <c r="T29">
        <v>100.309</v>
      </c>
    </row>
    <row r="30" spans="1:20" x14ac:dyDescent="0.3">
      <c r="A30">
        <v>29</v>
      </c>
      <c r="B30">
        <f>IF(工作表1!B40=18, 1, IF(工作表1!B40=23, 2, 3))</f>
        <v>2</v>
      </c>
      <c r="C30">
        <f>IF(工作表1!C40=工作表1!$C$2,1,IF(工作表1!C40=工作表1!$C$3,2,3))</f>
        <v>3</v>
      </c>
      <c r="D30">
        <f>IF(工作表1!D40=工作表1!$D$2, 1, IF(工作表1!D40=工作表1!$D$3, 2, IF(工作表1!D40=工作表1!$D$4, 3, IF(工作表1!D40=工作表1!$D$5,4,5))))</f>
        <v>4</v>
      </c>
      <c r="E30">
        <f>IF(工作表1!E40=工作表1!$E$2, 1, IF(工作表1!E40=工作表1!$E$3, 2, IF(工作表1!E40=工作表1!$E$4, 3, IF(工作表1!E40=工作表1!$E$5,4,5))))</f>
        <v>5</v>
      </c>
      <c r="F30">
        <f>IF(工作表1!F40=工作表1!$F$2, 1, IF(工作表1!F40=工作表1!$F$3, 2, IF(工作表1!F40=工作表1!$F$4, 3, IF(工作表1!F40=工作表1!$F$5,4,5))))</f>
        <v>1</v>
      </c>
      <c r="G30">
        <f>IF(工作表1!G40=工作表1!$G$2, 1, IF(工作表1!G40=工作表1!$G$3, 2, IF(工作表1!G40=工作表1!$G$4, 3, IF(工作表1!G40=工作表1!$G$5,4,5))))</f>
        <v>1</v>
      </c>
      <c r="H30">
        <f>IF(工作表1!H40=工作表1!$H$2, 1, IF(工作表1!H40=工作表1!$H$3, 2, IF(工作表1!H40=工作表1!$H$4, 3, IF(工作表1!H40=工作表1!$H$5,4,5))))</f>
        <v>2</v>
      </c>
      <c r="I30">
        <f>IF(工作表1!I40=工作表1!$I$2, 1, IF(工作表1!I40=工作表1!$I$3, 2, IF(工作表1!I40=工作表1!$I$4, 3, IF(工作表1!I40=工作表1!$I$5,4,5))))</f>
        <v>3</v>
      </c>
      <c r="J30">
        <f>IF(工作表1!J40=工作表1!$J$2, 1, IF(工作表1!J40=工作表1!$J$3, 2, IF(工作表1!J40=工作表1!$J$4, 3, IF(工作表1!J40=工作表1!$J$5,4,5))))</f>
        <v>3</v>
      </c>
      <c r="K30">
        <f>IF(工作表1!K40=工作表1!$K$2, 1, IF(工作表1!K40=工作表1!$K$3, 2, IF(工作表1!K40=工作表1!$K$4, 3, IF(工作表1!K40=工作表1!$K$5,4,5))))</f>
        <v>4</v>
      </c>
      <c r="L30">
        <f>IF(工作表1!L40=工作表1!$L$2, 1, IF(工作表1!L40=工作表1!$L$3, 2, IF(工作表1!L40=工作表1!$L$4, 3, IF(工作表1!L40=工作表1!$L$5,4,5))))</f>
        <v>5</v>
      </c>
      <c r="M30">
        <v>298.58349609999999</v>
      </c>
      <c r="N30">
        <v>298.58029169999998</v>
      </c>
      <c r="O30">
        <v>298.58416749999998</v>
      </c>
      <c r="P30">
        <v>99.526275630000001</v>
      </c>
      <c r="Q30">
        <v>99.528015139999994</v>
      </c>
      <c r="R30">
        <v>99.530014039999998</v>
      </c>
      <c r="S30">
        <v>7.1111049999999995E-2</v>
      </c>
      <c r="T30">
        <v>99.432000000000002</v>
      </c>
    </row>
    <row r="31" spans="1:20" x14ac:dyDescent="0.3">
      <c r="A31">
        <v>30</v>
      </c>
      <c r="B31">
        <f>IF(工作表1!B41=18, 1, IF(工作表1!B41=23, 2, 3))</f>
        <v>2</v>
      </c>
      <c r="C31">
        <f>IF(工作表1!C41=工作表1!$C$2,1,IF(工作表1!C41=工作表1!$C$3,2,3))</f>
        <v>3</v>
      </c>
      <c r="D31">
        <f>IF(工作表1!D41=工作表1!$D$2, 1, IF(工作表1!D41=工作表1!$D$3, 2, IF(工作表1!D41=工作表1!$D$4, 3, IF(工作表1!D41=工作表1!$D$5,4,5))))</f>
        <v>5</v>
      </c>
      <c r="E31">
        <f>IF(工作表1!E41=工作表1!$E$2, 1, IF(工作表1!E41=工作表1!$E$3, 2, IF(工作表1!E41=工作表1!$E$4, 3, IF(工作表1!E41=工作表1!$E$5,4,5))))</f>
        <v>1</v>
      </c>
      <c r="F31">
        <f>IF(工作表1!F41=工作表1!$F$2, 1, IF(工作表1!F41=工作表1!$F$3, 2, IF(工作表1!F41=工作表1!$F$4, 3, IF(工作表1!F41=工作表1!$F$5,4,5))))</f>
        <v>2</v>
      </c>
      <c r="G31">
        <f>IF(工作表1!G41=工作表1!$G$2, 1, IF(工作表1!G41=工作表1!$G$3, 2, IF(工作表1!G41=工作表1!$G$4, 3, IF(工作表1!G41=工作表1!$G$5,4,5))))</f>
        <v>2</v>
      </c>
      <c r="H31">
        <f>IF(工作表1!H41=工作表1!$H$2, 1, IF(工作表1!H41=工作表1!$H$3, 2, IF(工作表1!H41=工作表1!$H$4, 3, IF(工作表1!H41=工作表1!$H$5,4,5))))</f>
        <v>3</v>
      </c>
      <c r="I31">
        <f>IF(工作表1!I41=工作表1!$I$2, 1, IF(工作表1!I41=工作表1!$I$3, 2, IF(工作表1!I41=工作表1!$I$4, 3, IF(工作表1!I41=工作表1!$I$5,4,5))))</f>
        <v>4</v>
      </c>
      <c r="J31">
        <f>IF(工作表1!J41=工作表1!$J$2, 1, IF(工作表1!J41=工作表1!$J$3, 2, IF(工作表1!J41=工作表1!$J$4, 3, IF(工作表1!J41=工作表1!$J$5,4,5))))</f>
        <v>4</v>
      </c>
      <c r="K31">
        <f>IF(工作表1!K41=工作表1!$K$2, 1, IF(工作表1!K41=工作表1!$K$3, 2, IF(工作表1!K41=工作表1!$K$4, 3, IF(工作表1!K41=工作表1!$K$5,4,5))))</f>
        <v>5</v>
      </c>
      <c r="L31">
        <f>IF(工作表1!L41=工作表1!$L$2, 1, IF(工作表1!L41=工作表1!$L$3, 2, IF(工作表1!L41=工作表1!$L$4, 3, IF(工作表1!L41=工作表1!$L$5,4,5))))</f>
        <v>1</v>
      </c>
      <c r="M31">
        <v>298.97653200000002</v>
      </c>
      <c r="N31">
        <v>298.96704099999999</v>
      </c>
      <c r="O31">
        <v>298.9775085</v>
      </c>
      <c r="P31">
        <v>99.651794429999995</v>
      </c>
      <c r="Q31">
        <v>99.661186220000005</v>
      </c>
      <c r="R31">
        <v>99.666473389999993</v>
      </c>
      <c r="S31">
        <v>0.13259562799999999</v>
      </c>
      <c r="T31">
        <v>100.111</v>
      </c>
    </row>
    <row r="32" spans="1:20" x14ac:dyDescent="0.3">
      <c r="A32">
        <v>31</v>
      </c>
      <c r="B32">
        <f>IF(工作表1!B42=18, 1, IF(工作表1!B42=23, 2, 3))</f>
        <v>3</v>
      </c>
      <c r="C32">
        <f>IF(工作表1!C42=工作表1!$C$2,1,IF(工作表1!C42=工作表1!$C$3,2,3))</f>
        <v>1</v>
      </c>
      <c r="D32">
        <f>IF(工作表1!D42=工作表1!$D$2, 1, IF(工作表1!D42=工作表1!$D$3, 2, IF(工作表1!D42=工作表1!$D$4, 3, IF(工作表1!D42=工作表1!$D$5,4,5))))</f>
        <v>1</v>
      </c>
      <c r="E32">
        <f>IF(工作表1!E42=工作表1!$E$2, 1, IF(工作表1!E42=工作表1!$E$3, 2, IF(工作表1!E42=工作表1!$E$4, 3, IF(工作表1!E42=工作表1!$E$5,4,5))))</f>
        <v>3</v>
      </c>
      <c r="F32">
        <f>IF(工作表1!F42=工作表1!$F$2, 1, IF(工作表1!F42=工作表1!$F$3, 2, IF(工作表1!F42=工作表1!$F$4, 3, IF(工作表1!F42=工作表1!$F$5,4,5))))</f>
        <v>5</v>
      </c>
      <c r="G32">
        <f>IF(工作表1!G42=工作表1!$G$2, 1, IF(工作表1!G42=工作表1!$G$3, 2, IF(工作表1!G42=工作表1!$G$4, 3, IF(工作表1!G42=工作表1!$G$5,4,5))))</f>
        <v>1</v>
      </c>
      <c r="H32">
        <f>IF(工作表1!H42=工作表1!$H$2, 1, IF(工作表1!H42=工作表1!$H$3, 2, IF(工作表1!H42=工作表1!$H$4, 3, IF(工作表1!H42=工作表1!$H$5,4,5))))</f>
        <v>3</v>
      </c>
      <c r="I32">
        <f>IF(工作表1!I42=工作表1!$I$2, 1, IF(工作表1!I42=工作表1!$I$3, 2, IF(工作表1!I42=工作表1!$I$4, 3, IF(工作表1!I42=工作表1!$I$5,4,5))))</f>
        <v>5</v>
      </c>
      <c r="J32">
        <f>IF(工作表1!J42=工作表1!$J$2, 1, IF(工作表1!J42=工作表1!$J$3, 2, IF(工作表1!J42=工作表1!$J$4, 3, IF(工作表1!J42=工作表1!$J$5,4,5))))</f>
        <v>1</v>
      </c>
      <c r="K32">
        <f>IF(工作表1!K42=工作表1!$K$2, 1, IF(工作表1!K42=工作表1!$K$3, 2, IF(工作表1!K42=工作表1!$K$4, 3, IF(工作表1!K42=工作表1!$K$5,4,5))))</f>
        <v>3</v>
      </c>
      <c r="L32">
        <f>IF(工作表1!L42=工作表1!$L$2, 1, IF(工作表1!L42=工作表1!$L$3, 2, IF(工作表1!L42=工作表1!$L$4, 3, IF(工作表1!L42=工作表1!$L$5,4,5))))</f>
        <v>5</v>
      </c>
      <c r="M32">
        <v>299.10964969999998</v>
      </c>
      <c r="N32">
        <v>299.09997559999999</v>
      </c>
      <c r="O32">
        <v>299.11047359999998</v>
      </c>
      <c r="P32">
        <v>99.706924439999995</v>
      </c>
      <c r="Q32">
        <v>99.710113530000001</v>
      </c>
      <c r="R32">
        <v>99.693649289999996</v>
      </c>
      <c r="S32">
        <v>6.8527485999999999E-2</v>
      </c>
      <c r="T32">
        <v>100.43300000000001</v>
      </c>
    </row>
    <row r="33" spans="1:20" x14ac:dyDescent="0.3">
      <c r="A33">
        <v>32</v>
      </c>
      <c r="B33">
        <f>IF(工作表1!B43=18, 1, IF(工作表1!B43=23, 2, 3))</f>
        <v>3</v>
      </c>
      <c r="C33">
        <f>IF(工作表1!C43=工作表1!$C$2,1,IF(工作表1!C43=工作表1!$C$3,2,3))</f>
        <v>1</v>
      </c>
      <c r="D33">
        <f>IF(工作表1!D43=工作表1!$D$2, 1, IF(工作表1!D43=工作表1!$D$3, 2, IF(工作表1!D43=工作表1!$D$4, 3, IF(工作表1!D43=工作表1!$D$5,4,5))))</f>
        <v>2</v>
      </c>
      <c r="E33">
        <f>IF(工作表1!E43=工作表1!$E$2, 1, IF(工作表1!E43=工作表1!$E$3, 2, IF(工作表1!E43=工作表1!$E$4, 3, IF(工作表1!E43=工作表1!$E$5,4,5))))</f>
        <v>4</v>
      </c>
      <c r="F33">
        <f>IF(工作表1!F43=工作表1!$F$2, 1, IF(工作表1!F43=工作表1!$F$3, 2, IF(工作表1!F43=工作表1!$F$4, 3, IF(工作表1!F43=工作表1!$F$5,4,5))))</f>
        <v>1</v>
      </c>
      <c r="G33">
        <f>IF(工作表1!G43=工作表1!$G$2, 1, IF(工作表1!G43=工作表1!$G$3, 2, IF(工作表1!G43=工作表1!$G$4, 3, IF(工作表1!G43=工作表1!$G$5,4,5))))</f>
        <v>2</v>
      </c>
      <c r="H33">
        <f>IF(工作表1!H43=工作表1!$H$2, 1, IF(工作表1!H43=工作表1!$H$3, 2, IF(工作表1!H43=工作表1!$H$4, 3, IF(工作表1!H43=工作表1!$H$5,4,5))))</f>
        <v>4</v>
      </c>
      <c r="I33">
        <f>IF(工作表1!I43=工作表1!$I$2, 1, IF(工作表1!I43=工作表1!$I$3, 2, IF(工作表1!I43=工作表1!$I$4, 3, IF(工作表1!I43=工作表1!$I$5,4,5))))</f>
        <v>1</v>
      </c>
      <c r="J33">
        <f>IF(工作表1!J43=工作表1!$J$2, 1, IF(工作表1!J43=工作表1!$J$3, 2, IF(工作表1!J43=工作表1!$J$4, 3, IF(工作表1!J43=工作表1!$J$5,4,5))))</f>
        <v>2</v>
      </c>
      <c r="K33">
        <f>IF(工作表1!K43=工作表1!$K$2, 1, IF(工作表1!K43=工作表1!$K$3, 2, IF(工作表1!K43=工作表1!$K$4, 3, IF(工作表1!K43=工作表1!$K$5,4,5))))</f>
        <v>4</v>
      </c>
      <c r="L33">
        <f>IF(工作表1!L43=工作表1!$L$2, 1, IF(工作表1!L43=工作表1!$L$3, 2, IF(工作表1!L43=工作表1!$L$4, 3, IF(工作表1!L43=工作表1!$L$5,4,5))))</f>
        <v>1</v>
      </c>
      <c r="M33">
        <v>298.71356200000002</v>
      </c>
      <c r="N33">
        <v>298.70669559999999</v>
      </c>
      <c r="O33">
        <v>298.71386719999998</v>
      </c>
      <c r="P33">
        <v>99.565353389999999</v>
      </c>
      <c r="Q33">
        <v>99.571380619999999</v>
      </c>
      <c r="R33">
        <v>99.575660709999994</v>
      </c>
      <c r="S33">
        <v>8.0390564999999997E-2</v>
      </c>
      <c r="T33">
        <v>99.7333</v>
      </c>
    </row>
    <row r="34" spans="1:20" x14ac:dyDescent="0.3">
      <c r="A34">
        <v>33</v>
      </c>
      <c r="B34">
        <f>IF(工作表1!B44=18, 1, IF(工作表1!B44=23, 2, 3))</f>
        <v>3</v>
      </c>
      <c r="C34">
        <f>IF(工作表1!C44=工作表1!$C$2,1,IF(工作表1!C44=工作表1!$C$3,2,3))</f>
        <v>1</v>
      </c>
      <c r="D34">
        <f>IF(工作表1!D44=工作表1!$D$2, 1, IF(工作表1!D44=工作表1!$D$3, 2, IF(工作表1!D44=工作表1!$D$4, 3, IF(工作表1!D44=工作表1!$D$5,4,5))))</f>
        <v>3</v>
      </c>
      <c r="E34">
        <f>IF(工作表1!E44=工作表1!$E$2, 1, IF(工作表1!E44=工作表1!$E$3, 2, IF(工作表1!E44=工作表1!$E$4, 3, IF(工作表1!E44=工作表1!$E$5,4,5))))</f>
        <v>5</v>
      </c>
      <c r="F34">
        <f>IF(工作表1!F44=工作表1!$F$2, 1, IF(工作表1!F44=工作表1!$F$3, 2, IF(工作表1!F44=工作表1!$F$4, 3, IF(工作表1!F44=工作表1!$F$5,4,5))))</f>
        <v>2</v>
      </c>
      <c r="G34">
        <f>IF(工作表1!G44=工作表1!$G$2, 1, IF(工作表1!G44=工作表1!$G$3, 2, IF(工作表1!G44=工作表1!$G$4, 3, IF(工作表1!G44=工作表1!$G$5,4,5))))</f>
        <v>3</v>
      </c>
      <c r="H34">
        <f>IF(工作表1!H44=工作表1!$H$2, 1, IF(工作表1!H44=工作表1!$H$3, 2, IF(工作表1!H44=工作表1!$H$4, 3, IF(工作表1!H44=工作表1!$H$5,4,5))))</f>
        <v>5</v>
      </c>
      <c r="I34">
        <f>IF(工作表1!I44=工作表1!$I$2, 1, IF(工作表1!I44=工作表1!$I$3, 2, IF(工作表1!I44=工作表1!$I$4, 3, IF(工作表1!I44=工作表1!$I$5,4,5))))</f>
        <v>2</v>
      </c>
      <c r="J34">
        <f>IF(工作表1!J44=工作表1!$J$2, 1, IF(工作表1!J44=工作表1!$J$3, 2, IF(工作表1!J44=工作表1!$J$4, 3, IF(工作表1!J44=工作表1!$J$5,4,5))))</f>
        <v>3</v>
      </c>
      <c r="K34">
        <f>IF(工作表1!K44=工作表1!$K$2, 1, IF(工作表1!K44=工作表1!$K$3, 2, IF(工作表1!K44=工作表1!$K$4, 3, IF(工作表1!K44=工作表1!$K$5,4,5))))</f>
        <v>5</v>
      </c>
      <c r="L34">
        <f>IF(工作表1!L44=工作表1!$L$2, 1, IF(工作表1!L44=工作表1!$L$3, 2, IF(工作表1!L44=工作表1!$L$4, 3, IF(工作表1!L44=工作表1!$L$5,4,5))))</f>
        <v>2</v>
      </c>
      <c r="M34">
        <v>298.72177119999998</v>
      </c>
      <c r="N34">
        <v>298.71936040000003</v>
      </c>
      <c r="O34">
        <v>298.72241209999999</v>
      </c>
      <c r="P34">
        <v>99.566909789999997</v>
      </c>
      <c r="Q34">
        <v>99.574546810000001</v>
      </c>
      <c r="R34">
        <v>99.579956050000007</v>
      </c>
      <c r="S34">
        <v>5.0266851000000001E-2</v>
      </c>
      <c r="T34">
        <v>99.727699999999999</v>
      </c>
    </row>
    <row r="35" spans="1:20" x14ac:dyDescent="0.3">
      <c r="A35">
        <v>34</v>
      </c>
      <c r="B35">
        <f>IF(工作表1!B45=18, 1, IF(工作表1!B45=23, 2, 3))</f>
        <v>3</v>
      </c>
      <c r="C35">
        <f>IF(工作表1!C45=工作表1!$C$2,1,IF(工作表1!C45=工作表1!$C$3,2,3))</f>
        <v>1</v>
      </c>
      <c r="D35">
        <f>IF(工作表1!D45=工作表1!$D$2, 1, IF(工作表1!D45=工作表1!$D$3, 2, IF(工作表1!D45=工作表1!$D$4, 3, IF(工作表1!D45=工作表1!$D$5,4,5))))</f>
        <v>4</v>
      </c>
      <c r="E35">
        <f>IF(工作表1!E45=工作表1!$E$2, 1, IF(工作表1!E45=工作表1!$E$3, 2, IF(工作表1!E45=工作表1!$E$4, 3, IF(工作表1!E45=工作表1!$E$5,4,5))))</f>
        <v>1</v>
      </c>
      <c r="F35">
        <f>IF(工作表1!F45=工作表1!$F$2, 1, IF(工作表1!F45=工作表1!$F$3, 2, IF(工作表1!F45=工作表1!$F$4, 3, IF(工作表1!F45=工作表1!$F$5,4,5))))</f>
        <v>3</v>
      </c>
      <c r="G35">
        <f>IF(工作表1!G45=工作表1!$G$2, 1, IF(工作表1!G45=工作表1!$G$3, 2, IF(工作表1!G45=工作表1!$G$4, 3, IF(工作表1!G45=工作表1!$G$5,4,5))))</f>
        <v>4</v>
      </c>
      <c r="H35">
        <f>IF(工作表1!H45=工作表1!$H$2, 1, IF(工作表1!H45=工作表1!$H$3, 2, IF(工作表1!H45=工作表1!$H$4, 3, IF(工作表1!H45=工作表1!$H$5,4,5))))</f>
        <v>1</v>
      </c>
      <c r="I35">
        <f>IF(工作表1!I45=工作表1!$I$2, 1, IF(工作表1!I45=工作表1!$I$3, 2, IF(工作表1!I45=工作表1!$I$4, 3, IF(工作表1!I45=工作表1!$I$5,4,5))))</f>
        <v>3</v>
      </c>
      <c r="J35">
        <f>IF(工作表1!J45=工作表1!$J$2, 1, IF(工作表1!J45=工作表1!$J$3, 2, IF(工作表1!J45=工作表1!$J$4, 3, IF(工作表1!J45=工作表1!$J$5,4,5))))</f>
        <v>4</v>
      </c>
      <c r="K35">
        <f>IF(工作表1!K45=工作表1!$K$2, 1, IF(工作表1!K45=工作表1!$K$3, 2, IF(工作表1!K45=工作表1!$K$4, 3, IF(工作表1!K45=工作表1!$K$5,4,5))))</f>
        <v>1</v>
      </c>
      <c r="L35">
        <f>IF(工作表1!L45=工作表1!$L$2, 1, IF(工作表1!L45=工作表1!$L$3, 2, IF(工作表1!L45=工作表1!$L$4, 3, IF(工作表1!L45=工作表1!$L$5,4,5))))</f>
        <v>3</v>
      </c>
      <c r="M35">
        <v>299.52844240000002</v>
      </c>
      <c r="N35">
        <v>299.51837160000002</v>
      </c>
      <c r="O35">
        <v>299.52902219999999</v>
      </c>
      <c r="P35">
        <v>99.842636110000001</v>
      </c>
      <c r="Q35">
        <v>99.850158690000001</v>
      </c>
      <c r="R35">
        <v>99.841049190000007</v>
      </c>
      <c r="S35">
        <v>0.12515353000000001</v>
      </c>
      <c r="T35">
        <v>101.068</v>
      </c>
    </row>
    <row r="36" spans="1:20" x14ac:dyDescent="0.3">
      <c r="A36">
        <v>35</v>
      </c>
      <c r="B36">
        <f>IF(工作表1!B46=18, 1, IF(工作表1!B46=23, 2, 3))</f>
        <v>3</v>
      </c>
      <c r="C36">
        <f>IF(工作表1!C46=工作表1!$C$2,1,IF(工作表1!C46=工作表1!$C$3,2,3))</f>
        <v>1</v>
      </c>
      <c r="D36">
        <f>IF(工作表1!D46=工作表1!$D$2, 1, IF(工作表1!D46=工作表1!$D$3, 2, IF(工作表1!D46=工作表1!$D$4, 3, IF(工作表1!D46=工作表1!$D$5,4,5))))</f>
        <v>5</v>
      </c>
      <c r="E36">
        <f>IF(工作表1!E46=工作表1!$E$2, 1, IF(工作表1!E46=工作表1!$E$3, 2, IF(工作表1!E46=工作表1!$E$4, 3, IF(工作表1!E46=工作表1!$E$5,4,5))))</f>
        <v>2</v>
      </c>
      <c r="F36">
        <f>IF(工作表1!F46=工作表1!$F$2, 1, IF(工作表1!F46=工作表1!$F$3, 2, IF(工作表1!F46=工作表1!$F$4, 3, IF(工作表1!F46=工作表1!$F$5,4,5))))</f>
        <v>4</v>
      </c>
      <c r="G36">
        <f>IF(工作表1!G46=工作表1!$G$2, 1, IF(工作表1!G46=工作表1!$G$3, 2, IF(工作表1!G46=工作表1!$G$4, 3, IF(工作表1!G46=工作表1!$G$5,4,5))))</f>
        <v>5</v>
      </c>
      <c r="H36">
        <f>IF(工作表1!H46=工作表1!$H$2, 1, IF(工作表1!H46=工作表1!$H$3, 2, IF(工作表1!H46=工作表1!$H$4, 3, IF(工作表1!H46=工作表1!$H$5,4,5))))</f>
        <v>2</v>
      </c>
      <c r="I36">
        <f>IF(工作表1!I46=工作表1!$I$2, 1, IF(工作表1!I46=工作表1!$I$3, 2, IF(工作表1!I46=工作表1!$I$4, 3, IF(工作表1!I46=工作表1!$I$5,4,5))))</f>
        <v>4</v>
      </c>
      <c r="J36">
        <f>IF(工作表1!J46=工作表1!$J$2, 1, IF(工作表1!J46=工作表1!$J$3, 2, IF(工作表1!J46=工作表1!$J$4, 3, IF(工作表1!J46=工作表1!$J$5,4,5))))</f>
        <v>5</v>
      </c>
      <c r="K36">
        <f>IF(工作表1!K46=工作表1!$K$2, 1, IF(工作表1!K46=工作表1!$K$3, 2, IF(工作表1!K46=工作表1!$K$4, 3, IF(工作表1!K46=工作表1!$K$5,4,5))))</f>
        <v>2</v>
      </c>
      <c r="L36">
        <f>IF(工作表1!L46=工作表1!$L$2, 1, IF(工作表1!L46=工作表1!$L$3, 2, IF(工作表1!L46=工作表1!$L$4, 3, IF(工作表1!L46=工作表1!$L$5,4,5))))</f>
        <v>4</v>
      </c>
      <c r="M36">
        <v>299.40588380000003</v>
      </c>
      <c r="N36">
        <v>299.40328979999998</v>
      </c>
      <c r="O36">
        <v>299.40643310000002</v>
      </c>
      <c r="P36">
        <v>99.799697879999997</v>
      </c>
      <c r="Q36">
        <v>99.804412839999998</v>
      </c>
      <c r="R36">
        <v>99.804748540000006</v>
      </c>
      <c r="S36">
        <v>7.4116354999999995E-2</v>
      </c>
      <c r="T36">
        <v>100.88</v>
      </c>
    </row>
    <row r="37" spans="1:20" x14ac:dyDescent="0.3">
      <c r="A37">
        <v>36</v>
      </c>
      <c r="B37">
        <f>IF(工作表1!B47=18, 1, IF(工作表1!B47=23, 2, 3))</f>
        <v>3</v>
      </c>
      <c r="C37">
        <f>IF(工作表1!C47=工作表1!$C$2,1,IF(工作表1!C47=工作表1!$C$3,2,3))</f>
        <v>2</v>
      </c>
      <c r="D37">
        <f>IF(工作表1!D47=工作表1!$D$2, 1, IF(工作表1!D47=工作表1!$D$3, 2, IF(工作表1!D47=工作表1!$D$4, 3, IF(工作表1!D47=工作表1!$D$5,4,5))))</f>
        <v>1</v>
      </c>
      <c r="E37">
        <f>IF(工作表1!E47=工作表1!$E$2, 1, IF(工作表1!E47=工作表1!$E$3, 2, IF(工作表1!E47=工作表1!$E$4, 3, IF(工作表1!E47=工作表1!$E$5,4,5))))</f>
        <v>3</v>
      </c>
      <c r="F37">
        <f>IF(工作表1!F47=工作表1!$F$2, 1, IF(工作表1!F47=工作表1!$F$3, 2, IF(工作表1!F47=工作表1!$F$4, 3, IF(工作表1!F47=工作表1!$F$5,4,5))))</f>
        <v>5</v>
      </c>
      <c r="G37">
        <f>IF(工作表1!G47=工作表1!$G$2, 1, IF(工作表1!G47=工作表1!$G$3, 2, IF(工作表1!G47=工作表1!$G$4, 3, IF(工作表1!G47=工作表1!$G$5,4,5))))</f>
        <v>2</v>
      </c>
      <c r="H37">
        <f>IF(工作表1!H47=工作表1!$H$2, 1, IF(工作表1!H47=工作表1!$H$3, 2, IF(工作表1!H47=工作表1!$H$4, 3, IF(工作表1!H47=工作表1!$H$5,4,5))))</f>
        <v>4</v>
      </c>
      <c r="I37">
        <f>IF(工作表1!I47=工作表1!$I$2, 1, IF(工作表1!I47=工作表1!$I$3, 2, IF(工作表1!I47=工作表1!$I$4, 3, IF(工作表1!I47=工作表1!$I$5,4,5))))</f>
        <v>1</v>
      </c>
      <c r="J37">
        <f>IF(工作表1!J47=工作表1!$J$2, 1, IF(工作表1!J47=工作表1!$J$3, 2, IF(工作表1!J47=工作表1!$J$4, 3, IF(工作表1!J47=工作表1!$J$5,4,5))))</f>
        <v>3</v>
      </c>
      <c r="K37">
        <f>IF(工作表1!K47=工作表1!$K$2, 1, IF(工作表1!K47=工作表1!$K$3, 2, IF(工作表1!K47=工作表1!$K$4, 3, IF(工作表1!K47=工作表1!$K$5,4,5))))</f>
        <v>5</v>
      </c>
      <c r="L37">
        <f>IF(工作表1!L47=工作表1!$L$2, 1, IF(工作表1!L47=工作表1!$L$3, 2, IF(工作表1!L47=工作表1!$L$4, 3, IF(工作表1!L47=工作表1!$L$5,4,5))))</f>
        <v>2</v>
      </c>
      <c r="M37">
        <v>298.91052250000001</v>
      </c>
      <c r="N37">
        <v>298.9044495</v>
      </c>
      <c r="O37">
        <v>298.9108276</v>
      </c>
      <c r="P37">
        <v>99.630241389999995</v>
      </c>
      <c r="Q37">
        <v>99.643226619999993</v>
      </c>
      <c r="R37">
        <v>99.638107300000001</v>
      </c>
      <c r="S37">
        <v>0.19963139999999999</v>
      </c>
      <c r="T37">
        <v>100.004</v>
      </c>
    </row>
    <row r="38" spans="1:20" x14ac:dyDescent="0.3">
      <c r="A38">
        <v>37</v>
      </c>
      <c r="B38">
        <f>IF(工作表1!B48=18, 1, IF(工作表1!B48=23, 2, 3))</f>
        <v>3</v>
      </c>
      <c r="C38">
        <f>IF(工作表1!C48=工作表1!$C$2,1,IF(工作表1!C48=工作表1!$C$3,2,3))</f>
        <v>2</v>
      </c>
      <c r="D38">
        <f>IF(工作表1!D48=工作表1!$D$2, 1, IF(工作表1!D48=工作表1!$D$3, 2, IF(工作表1!D48=工作表1!$D$4, 3, IF(工作表1!D48=工作表1!$D$5,4,5))))</f>
        <v>2</v>
      </c>
      <c r="E38">
        <f>IF(工作表1!E48=工作表1!$E$2, 1, IF(工作表1!E48=工作表1!$E$3, 2, IF(工作表1!E48=工作表1!$E$4, 3, IF(工作表1!E48=工作表1!$E$5,4,5))))</f>
        <v>4</v>
      </c>
      <c r="F38">
        <f>IF(工作表1!F48=工作表1!$F$2, 1, IF(工作表1!F48=工作表1!$F$3, 2, IF(工作表1!F48=工作表1!$F$4, 3, IF(工作表1!F48=工作表1!$F$5,4,5))))</f>
        <v>1</v>
      </c>
      <c r="G38">
        <f>IF(工作表1!G48=工作表1!$G$2, 1, IF(工作表1!G48=工作表1!$G$3, 2, IF(工作表1!G48=工作表1!$G$4, 3, IF(工作表1!G48=工作表1!$G$5,4,5))))</f>
        <v>3</v>
      </c>
      <c r="H38">
        <f>IF(工作表1!H48=工作表1!$H$2, 1, IF(工作表1!H48=工作表1!$H$3, 2, IF(工作表1!H48=工作表1!$H$4, 3, IF(工作表1!H48=工作表1!$H$5,4,5))))</f>
        <v>5</v>
      </c>
      <c r="I38">
        <f>IF(工作表1!I48=工作表1!$I$2, 1, IF(工作表1!I48=工作表1!$I$3, 2, IF(工作表1!I48=工作表1!$I$4, 3, IF(工作表1!I48=工作表1!$I$5,4,5))))</f>
        <v>2</v>
      </c>
      <c r="J38">
        <f>IF(工作表1!J48=工作表1!$J$2, 1, IF(工作表1!J48=工作表1!$J$3, 2, IF(工作表1!J48=工作表1!$J$4, 3, IF(工作表1!J48=工作表1!$J$5,4,5))))</f>
        <v>4</v>
      </c>
      <c r="K38">
        <f>IF(工作表1!K48=工作表1!$K$2, 1, IF(工作表1!K48=工作表1!$K$3, 2, IF(工作表1!K48=工作表1!$K$4, 3, IF(工作表1!K48=工作表1!$K$5,4,5))))</f>
        <v>1</v>
      </c>
      <c r="L38">
        <f>IF(工作表1!L48=工作表1!$L$2, 1, IF(工作表1!L48=工作表1!$L$3, 2, IF(工作表1!L48=工作表1!$L$4, 3, IF(工作表1!L48=工作表1!$L$5,4,5))))</f>
        <v>3</v>
      </c>
      <c r="M38">
        <v>298.80245969999999</v>
      </c>
      <c r="N38">
        <v>298.79803470000002</v>
      </c>
      <c r="O38">
        <v>298.80267329999998</v>
      </c>
      <c r="P38">
        <v>99.589614870000005</v>
      </c>
      <c r="Q38">
        <v>99.601699830000001</v>
      </c>
      <c r="R38">
        <v>99.609657290000001</v>
      </c>
      <c r="S38">
        <v>6.7503779999999999E-2</v>
      </c>
      <c r="T38">
        <v>99.869200000000006</v>
      </c>
    </row>
    <row r="39" spans="1:20" x14ac:dyDescent="0.3">
      <c r="A39">
        <v>38</v>
      </c>
      <c r="B39">
        <f>IF(工作表1!B49=18, 1, IF(工作表1!B49=23, 2, 3))</f>
        <v>3</v>
      </c>
      <c r="C39">
        <f>IF(工作表1!C49=工作表1!$C$2,1,IF(工作表1!C49=工作表1!$C$3,2,3))</f>
        <v>2</v>
      </c>
      <c r="D39">
        <f>IF(工作表1!D49=工作表1!$D$2, 1, IF(工作表1!D49=工作表1!$D$3, 2, IF(工作表1!D49=工作表1!$D$4, 3, IF(工作表1!D49=工作表1!$D$5,4,5))))</f>
        <v>3</v>
      </c>
      <c r="E39">
        <f>IF(工作表1!E49=工作表1!$E$2, 1, IF(工作表1!E49=工作表1!$E$3, 2, IF(工作表1!E49=工作表1!$E$4, 3, IF(工作表1!E49=工作表1!$E$5,4,5))))</f>
        <v>5</v>
      </c>
      <c r="F39">
        <f>IF(工作表1!F49=工作表1!$F$2, 1, IF(工作表1!F49=工作表1!$F$3, 2, IF(工作表1!F49=工作表1!$F$4, 3, IF(工作表1!F49=工作表1!$F$5,4,5))))</f>
        <v>2</v>
      </c>
      <c r="G39">
        <f>IF(工作表1!G49=工作表1!$G$2, 1, IF(工作表1!G49=工作表1!$G$3, 2, IF(工作表1!G49=工作表1!$G$4, 3, IF(工作表1!G49=工作表1!$G$5,4,5))))</f>
        <v>4</v>
      </c>
      <c r="H39">
        <f>IF(工作表1!H49=工作表1!$H$2, 1, IF(工作表1!H49=工作表1!$H$3, 2, IF(工作表1!H49=工作表1!$H$4, 3, IF(工作表1!H49=工作表1!$H$5,4,5))))</f>
        <v>1</v>
      </c>
      <c r="I39">
        <f>IF(工作表1!I49=工作表1!$I$2, 1, IF(工作表1!I49=工作表1!$I$3, 2, IF(工作表1!I49=工作表1!$I$4, 3, IF(工作表1!I49=工作表1!$I$5,4,5))))</f>
        <v>3</v>
      </c>
      <c r="J39">
        <f>IF(工作表1!J49=工作表1!$J$2, 1, IF(工作表1!J49=工作表1!$J$3, 2, IF(工作表1!J49=工作表1!$J$4, 3, IF(工作表1!J49=工作表1!$J$5,4,5))))</f>
        <v>5</v>
      </c>
      <c r="K39">
        <f>IF(工作表1!K49=工作表1!$K$2, 1, IF(工作表1!K49=工作表1!$K$3, 2, IF(工作表1!K49=工作表1!$K$4, 3, IF(工作表1!K49=工作表1!$K$5,4,5))))</f>
        <v>2</v>
      </c>
      <c r="L39">
        <f>IF(工作表1!L49=工作表1!$L$2, 1, IF(工作表1!L49=工作表1!$L$3, 2, IF(工作表1!L49=工作表1!$L$4, 3, IF(工作表1!L49=工作表1!$L$5,4,5))))</f>
        <v>4</v>
      </c>
      <c r="M39">
        <v>298.66271970000003</v>
      </c>
      <c r="N39">
        <v>298.66174319999999</v>
      </c>
      <c r="O39">
        <v>298.66317750000002</v>
      </c>
      <c r="P39">
        <v>99.547897340000006</v>
      </c>
      <c r="Q39">
        <v>99.554122919999998</v>
      </c>
      <c r="R39">
        <v>99.559890749999994</v>
      </c>
      <c r="S39">
        <v>6.4274850999999994E-2</v>
      </c>
      <c r="T39">
        <v>99.620900000000006</v>
      </c>
    </row>
    <row r="40" spans="1:20" x14ac:dyDescent="0.3">
      <c r="A40">
        <v>39</v>
      </c>
      <c r="B40">
        <f>IF(工作表1!B50=18, 1, IF(工作表1!B50=23, 2, 3))</f>
        <v>3</v>
      </c>
      <c r="C40">
        <f>IF(工作表1!C50=工作表1!$C$2,1,IF(工作表1!C50=工作表1!$C$3,2,3))</f>
        <v>2</v>
      </c>
      <c r="D40">
        <f>IF(工作表1!D50=工作表1!$D$2, 1, IF(工作表1!D50=工作表1!$D$3, 2, IF(工作表1!D50=工作表1!$D$4, 3, IF(工作表1!D50=工作表1!$D$5,4,5))))</f>
        <v>4</v>
      </c>
      <c r="E40">
        <f>IF(工作表1!E50=工作表1!$E$2, 1, IF(工作表1!E50=工作表1!$E$3, 2, IF(工作表1!E50=工作表1!$E$4, 3, IF(工作表1!E50=工作表1!$E$5,4,5))))</f>
        <v>1</v>
      </c>
      <c r="F40">
        <f>IF(工作表1!F50=工作表1!$F$2, 1, IF(工作表1!F50=工作表1!$F$3, 2, IF(工作表1!F50=工作表1!$F$4, 3, IF(工作表1!F50=工作表1!$F$5,4,5))))</f>
        <v>3</v>
      </c>
      <c r="G40">
        <f>IF(工作表1!G50=工作表1!$G$2, 1, IF(工作表1!G50=工作表1!$G$3, 2, IF(工作表1!G50=工作表1!$G$4, 3, IF(工作表1!G50=工作表1!$G$5,4,5))))</f>
        <v>5</v>
      </c>
      <c r="H40">
        <f>IF(工作表1!H50=工作表1!$H$2, 1, IF(工作表1!H50=工作表1!$H$3, 2, IF(工作表1!H50=工作表1!$H$4, 3, IF(工作表1!H50=工作表1!$H$5,4,5))))</f>
        <v>2</v>
      </c>
      <c r="I40">
        <f>IF(工作表1!I50=工作表1!$I$2, 1, IF(工作表1!I50=工作表1!$I$3, 2, IF(工作表1!I50=工作表1!$I$4, 3, IF(工作表1!I50=工作表1!$I$5,4,5))))</f>
        <v>4</v>
      </c>
      <c r="J40">
        <f>IF(工作表1!J50=工作表1!$J$2, 1, IF(工作表1!J50=工作表1!$J$3, 2, IF(工作表1!J50=工作表1!$J$4, 3, IF(工作表1!J50=工作表1!$J$5,4,5))))</f>
        <v>1</v>
      </c>
      <c r="K40">
        <f>IF(工作表1!K50=工作表1!$K$2, 1, IF(工作表1!K50=工作表1!$K$3, 2, IF(工作表1!K50=工作表1!$K$4, 3, IF(工作表1!K50=工作表1!$K$5,4,5))))</f>
        <v>3</v>
      </c>
      <c r="L40">
        <f>IF(工作表1!L50=工作表1!$L$2, 1, IF(工作表1!L50=工作表1!$L$3, 2, IF(工作表1!L50=工作表1!$L$4, 3, IF(工作表1!L50=工作表1!$L$5,4,5))))</f>
        <v>5</v>
      </c>
      <c r="M40">
        <v>299.00360110000003</v>
      </c>
      <c r="N40">
        <v>298.99450680000001</v>
      </c>
      <c r="O40">
        <v>299.00433349999997</v>
      </c>
      <c r="P40">
        <v>99.676589969999995</v>
      </c>
      <c r="Q40">
        <v>99.672042849999997</v>
      </c>
      <c r="R40">
        <v>99.654403689999995</v>
      </c>
      <c r="S40">
        <v>6.9091050000000001E-2</v>
      </c>
      <c r="T40">
        <v>100.247</v>
      </c>
    </row>
    <row r="41" spans="1:20" x14ac:dyDescent="0.3">
      <c r="A41">
        <v>40</v>
      </c>
      <c r="B41">
        <f>IF(工作表1!B51=18, 1, IF(工作表1!B51=23, 2, 3))</f>
        <v>3</v>
      </c>
      <c r="C41">
        <f>IF(工作表1!C51=工作表1!$C$2,1,IF(工作表1!C51=工作表1!$C$3,2,3))</f>
        <v>2</v>
      </c>
      <c r="D41">
        <f>IF(工作表1!D51=工作表1!$D$2, 1, IF(工作表1!D51=工作表1!$D$3, 2, IF(工作表1!D51=工作表1!$D$4, 3, IF(工作表1!D51=工作表1!$D$5,4,5))))</f>
        <v>5</v>
      </c>
      <c r="E41">
        <f>IF(工作表1!E51=工作表1!$E$2, 1, IF(工作表1!E51=工作表1!$E$3, 2, IF(工作表1!E51=工作表1!$E$4, 3, IF(工作表1!E51=工作表1!$E$5,4,5))))</f>
        <v>2</v>
      </c>
      <c r="F41">
        <f>IF(工作表1!F51=工作表1!$F$2, 1, IF(工作表1!F51=工作表1!$F$3, 2, IF(工作表1!F51=工作表1!$F$4, 3, IF(工作表1!F51=工作表1!$F$5,4,5))))</f>
        <v>4</v>
      </c>
      <c r="G41">
        <f>IF(工作表1!G51=工作表1!$G$2, 1, IF(工作表1!G51=工作表1!$G$3, 2, IF(工作表1!G51=工作表1!$G$4, 3, IF(工作表1!G51=工作表1!$G$5,4,5))))</f>
        <v>1</v>
      </c>
      <c r="H41">
        <f>IF(工作表1!H51=工作表1!$H$2, 1, IF(工作表1!H51=工作表1!$H$3, 2, IF(工作表1!H51=工作表1!$H$4, 3, IF(工作表1!H51=工作表1!$H$5,4,5))))</f>
        <v>3</v>
      </c>
      <c r="I41">
        <f>IF(工作表1!I51=工作表1!$I$2, 1, IF(工作表1!I51=工作表1!$I$3, 2, IF(工作表1!I51=工作表1!$I$4, 3, IF(工作表1!I51=工作表1!$I$5,4,5))))</f>
        <v>5</v>
      </c>
      <c r="J41">
        <f>IF(工作表1!J51=工作表1!$J$2, 1, IF(工作表1!J51=工作表1!$J$3, 2, IF(工作表1!J51=工作表1!$J$4, 3, IF(工作表1!J51=工作表1!$J$5,4,5))))</f>
        <v>2</v>
      </c>
      <c r="K41">
        <f>IF(工作表1!K51=工作表1!$K$2, 1, IF(工作表1!K51=工作表1!$K$3, 2, IF(工作表1!K51=工作表1!$K$4, 3, IF(工作表1!K51=工作表1!$K$5,4,5))))</f>
        <v>4</v>
      </c>
      <c r="L41">
        <f>IF(工作表1!L51=工作表1!$L$2, 1, IF(工作表1!L51=工作表1!$L$3, 2, IF(工作表1!L51=工作表1!$L$4, 3, IF(工作表1!L51=工作表1!$L$5,4,5))))</f>
        <v>1</v>
      </c>
      <c r="M41">
        <v>299.21289059999998</v>
      </c>
      <c r="N41">
        <v>299.20587160000002</v>
      </c>
      <c r="O41">
        <v>299.21350100000001</v>
      </c>
      <c r="P41">
        <v>99.738899230000001</v>
      </c>
      <c r="Q41">
        <v>99.743759159999996</v>
      </c>
      <c r="R41">
        <v>99.732513429999997</v>
      </c>
      <c r="S41">
        <v>0.120875835</v>
      </c>
      <c r="T41">
        <v>100.523</v>
      </c>
    </row>
    <row r="42" spans="1:20" x14ac:dyDescent="0.3">
      <c r="A42">
        <v>41</v>
      </c>
      <c r="B42">
        <f>IF(工作表1!B52=18, 1, IF(工作表1!B52=23, 2, 3))</f>
        <v>3</v>
      </c>
      <c r="C42">
        <f>IF(工作表1!C52=工作表1!$C$2,1,IF(工作表1!C52=工作表1!$C$3,2,3))</f>
        <v>3</v>
      </c>
      <c r="D42">
        <f>IF(工作表1!D52=工作表1!$D$2, 1, IF(工作表1!D52=工作表1!$D$3, 2, IF(工作表1!D52=工作表1!$D$4, 3, IF(工作表1!D52=工作表1!$D$5,4,5))))</f>
        <v>1</v>
      </c>
      <c r="E42">
        <f>IF(工作表1!E52=工作表1!$E$2, 1, IF(工作表1!E52=工作表1!$E$3, 2, IF(工作表1!E52=工作表1!$E$4, 3, IF(工作表1!E52=工作表1!$E$5,4,5))))</f>
        <v>3</v>
      </c>
      <c r="F42">
        <f>IF(工作表1!F52=工作表1!$F$2, 1, IF(工作表1!F52=工作表1!$F$3, 2, IF(工作表1!F52=工作表1!$F$4, 3, IF(工作表1!F52=工作表1!$F$5,4,5))))</f>
        <v>5</v>
      </c>
      <c r="G42">
        <f>IF(工作表1!G52=工作表1!$G$2, 1, IF(工作表1!G52=工作表1!$G$3, 2, IF(工作表1!G52=工作表1!$G$4, 3, IF(工作表1!G52=工作表1!$G$5,4,5))))</f>
        <v>3</v>
      </c>
      <c r="H42">
        <f>IF(工作表1!H52=工作表1!$H$2, 1, IF(工作表1!H52=工作表1!$H$3, 2, IF(工作表1!H52=工作表1!$H$4, 3, IF(工作表1!H52=工作表1!$H$5,4,5))))</f>
        <v>5</v>
      </c>
      <c r="I42">
        <f>IF(工作表1!I52=工作表1!$I$2, 1, IF(工作表1!I52=工作表1!$I$3, 2, IF(工作表1!I52=工作表1!$I$4, 3, IF(工作表1!I52=工作表1!$I$5,4,5))))</f>
        <v>2</v>
      </c>
      <c r="J42">
        <f>IF(工作表1!J52=工作表1!$J$2, 1, IF(工作表1!J52=工作表1!$J$3, 2, IF(工作表1!J52=工作表1!$J$4, 3, IF(工作表1!J52=工作表1!$J$5,4,5))))</f>
        <v>5</v>
      </c>
      <c r="K42">
        <f>IF(工作表1!K52=工作表1!$K$2, 1, IF(工作表1!K52=工作表1!$K$3, 2, IF(工作表1!K52=工作表1!$K$4, 3, IF(工作表1!K52=工作表1!$K$5,4,5))))</f>
        <v>2</v>
      </c>
      <c r="L42">
        <f>IF(工作表1!L52=工作表1!$L$2, 1, IF(工作表1!L52=工作表1!$L$3, 2, IF(工作表1!L52=工作表1!$L$4, 3, IF(工作表1!L52=工作表1!$L$5,4,5))))</f>
        <v>4</v>
      </c>
      <c r="M42">
        <v>299.2219849</v>
      </c>
      <c r="N42">
        <v>299.21423340000001</v>
      </c>
      <c r="O42">
        <v>299.2225952</v>
      </c>
      <c r="P42">
        <v>99.733322139999999</v>
      </c>
      <c r="Q42">
        <v>99.745300290000003</v>
      </c>
      <c r="R42">
        <v>99.743240360000001</v>
      </c>
      <c r="S42">
        <v>7.1166350000000003E-2</v>
      </c>
      <c r="T42">
        <v>100.604</v>
      </c>
    </row>
    <row r="43" spans="1:20" x14ac:dyDescent="0.3">
      <c r="A43">
        <v>42</v>
      </c>
      <c r="B43">
        <f>IF(工作表1!B53=18, 1, IF(工作表1!B53=23, 2, 3))</f>
        <v>3</v>
      </c>
      <c r="C43">
        <f>IF(工作表1!C53=工作表1!$C$2,1,IF(工作表1!C53=工作表1!$C$3,2,3))</f>
        <v>3</v>
      </c>
      <c r="D43">
        <f>IF(工作表1!D53=工作表1!$D$2, 1, IF(工作表1!D53=工作表1!$D$3, 2, IF(工作表1!D53=工作表1!$D$4, 3, IF(工作表1!D53=工作表1!$D$5,4,5))))</f>
        <v>2</v>
      </c>
      <c r="E43">
        <f>IF(工作表1!E53=工作表1!$E$2, 1, IF(工作表1!E53=工作表1!$E$3, 2, IF(工作表1!E53=工作表1!$E$4, 3, IF(工作表1!E53=工作表1!$E$5,4,5))))</f>
        <v>4</v>
      </c>
      <c r="F43">
        <f>IF(工作表1!F53=工作表1!$F$2, 1, IF(工作表1!F53=工作表1!$F$3, 2, IF(工作表1!F53=工作表1!$F$4, 3, IF(工作表1!F53=工作表1!$F$5,4,5))))</f>
        <v>1</v>
      </c>
      <c r="G43">
        <f>IF(工作表1!G53=工作表1!$G$2, 1, IF(工作表1!G53=工作表1!$G$3, 2, IF(工作表1!G53=工作表1!$G$4, 3, IF(工作表1!G53=工作表1!$G$5,4,5))))</f>
        <v>4</v>
      </c>
      <c r="H43">
        <f>IF(工作表1!H53=工作表1!$H$2, 1, IF(工作表1!H53=工作表1!$H$3, 2, IF(工作表1!H53=工作表1!$H$4, 3, IF(工作表1!H53=工作表1!$H$5,4,5))))</f>
        <v>1</v>
      </c>
      <c r="I43">
        <f>IF(工作表1!I53=工作表1!$I$2, 1, IF(工作表1!I53=工作表1!$I$3, 2, IF(工作表1!I53=工作表1!$I$4, 3, IF(工作表1!I53=工作表1!$I$5,4,5))))</f>
        <v>3</v>
      </c>
      <c r="J43">
        <f>IF(工作表1!J53=工作表1!$J$2, 1, IF(工作表1!J53=工作表1!$J$3, 2, IF(工作表1!J53=工作表1!$J$4, 3, IF(工作表1!J53=工作表1!$J$5,4,5))))</f>
        <v>1</v>
      </c>
      <c r="K43">
        <f>IF(工作表1!K53=工作表1!$K$2, 1, IF(工作表1!K53=工作表1!$K$3, 2, IF(工作表1!K53=工作表1!$K$4, 3, IF(工作表1!K53=工作表1!$K$5,4,5))))</f>
        <v>3</v>
      </c>
      <c r="L43">
        <f>IF(工作表1!L53=工作表1!$L$2, 1, IF(工作表1!L53=工作表1!$L$3, 2, IF(工作表1!L53=工作表1!$L$4, 3, IF(工作表1!L53=工作表1!$L$5,4,5))))</f>
        <v>5</v>
      </c>
      <c r="M43">
        <v>298.69982909999999</v>
      </c>
      <c r="N43">
        <v>298.6955261</v>
      </c>
      <c r="O43">
        <v>298.70019530000002</v>
      </c>
      <c r="P43">
        <v>99.56047058</v>
      </c>
      <c r="Q43">
        <v>99.56794739</v>
      </c>
      <c r="R43">
        <v>99.570846560000007</v>
      </c>
      <c r="S43">
        <v>6.7216138999999994E-2</v>
      </c>
      <c r="T43">
        <v>99.7089</v>
      </c>
    </row>
    <row r="44" spans="1:20" x14ac:dyDescent="0.3">
      <c r="A44">
        <v>43</v>
      </c>
      <c r="B44">
        <f>IF(工作表1!B54=18, 1, IF(工作表1!B54=23, 2, 3))</f>
        <v>3</v>
      </c>
      <c r="C44">
        <f>IF(工作表1!C54=工作表1!$C$2,1,IF(工作表1!C54=工作表1!$C$3,2,3))</f>
        <v>3</v>
      </c>
      <c r="D44">
        <f>IF(工作表1!D54=工作表1!$D$2, 1, IF(工作表1!D54=工作表1!$D$3, 2, IF(工作表1!D54=工作表1!$D$4, 3, IF(工作表1!D54=工作表1!$D$5,4,5))))</f>
        <v>3</v>
      </c>
      <c r="E44">
        <f>IF(工作表1!E54=工作表1!$E$2, 1, IF(工作表1!E54=工作表1!$E$3, 2, IF(工作表1!E54=工作表1!$E$4, 3, IF(工作表1!E54=工作表1!$E$5,4,5))))</f>
        <v>5</v>
      </c>
      <c r="F44">
        <f>IF(工作表1!F54=工作表1!$F$2, 1, IF(工作表1!F54=工作表1!$F$3, 2, IF(工作表1!F54=工作表1!$F$4, 3, IF(工作表1!F54=工作表1!$F$5,4,5))))</f>
        <v>2</v>
      </c>
      <c r="G44">
        <f>IF(工作表1!G54=工作表1!$G$2, 1, IF(工作表1!G54=工作表1!$G$3, 2, IF(工作表1!G54=工作表1!$G$4, 3, IF(工作表1!G54=工作表1!$G$5,4,5))))</f>
        <v>5</v>
      </c>
      <c r="H44">
        <f>IF(工作表1!H54=工作表1!$H$2, 1, IF(工作表1!H54=工作表1!$H$3, 2, IF(工作表1!H54=工作表1!$H$4, 3, IF(工作表1!H54=工作表1!$H$5,4,5))))</f>
        <v>2</v>
      </c>
      <c r="I44">
        <f>IF(工作表1!I54=工作表1!$I$2, 1, IF(工作表1!I54=工作表1!$I$3, 2, IF(工作表1!I54=工作表1!$I$4, 3, IF(工作表1!I54=工作表1!$I$5,4,5))))</f>
        <v>4</v>
      </c>
      <c r="J44">
        <f>IF(工作表1!J54=工作表1!$J$2, 1, IF(工作表1!J54=工作表1!$J$3, 2, IF(工作表1!J54=工作表1!$J$4, 3, IF(工作表1!J54=工作表1!$J$5,4,5))))</f>
        <v>2</v>
      </c>
      <c r="K44">
        <f>IF(工作表1!K54=工作表1!$K$2, 1, IF(工作表1!K54=工作表1!$K$3, 2, IF(工作表1!K54=工作表1!$K$4, 3, IF(工作表1!K54=工作表1!$K$5,4,5))))</f>
        <v>4</v>
      </c>
      <c r="L44">
        <f>IF(工作表1!L54=工作表1!$L$2, 1, IF(工作表1!L54=工作表1!$L$3, 2, IF(工作表1!L54=工作表1!$L$4, 3, IF(工作表1!L54=工作表1!$L$5,4,5))))</f>
        <v>1</v>
      </c>
      <c r="M44">
        <v>298.79342650000001</v>
      </c>
      <c r="N44">
        <v>298.79199219999998</v>
      </c>
      <c r="O44">
        <v>298.7937622</v>
      </c>
      <c r="P44">
        <v>99.584213259999999</v>
      </c>
      <c r="Q44">
        <v>99.597717290000006</v>
      </c>
      <c r="R44">
        <v>99.608963009999997</v>
      </c>
      <c r="S44">
        <v>4.4193001000000003E-2</v>
      </c>
      <c r="T44">
        <v>99.928799999999995</v>
      </c>
    </row>
    <row r="45" spans="1:20" x14ac:dyDescent="0.3">
      <c r="A45">
        <v>44</v>
      </c>
      <c r="B45">
        <f>IF(工作表1!B55=18, 1, IF(工作表1!B55=23, 2, 3))</f>
        <v>3</v>
      </c>
      <c r="C45">
        <f>IF(工作表1!C55=工作表1!$C$2,1,IF(工作表1!C55=工作表1!$C$3,2,3))</f>
        <v>3</v>
      </c>
      <c r="D45">
        <f>IF(工作表1!D55=工作表1!$D$2, 1, IF(工作表1!D55=工作表1!$D$3, 2, IF(工作表1!D55=工作表1!$D$4, 3, IF(工作表1!D55=工作表1!$D$5,4,5))))</f>
        <v>4</v>
      </c>
      <c r="E45">
        <f>IF(工作表1!E55=工作表1!$E$2, 1, IF(工作表1!E55=工作表1!$E$3, 2, IF(工作表1!E55=工作表1!$E$4, 3, IF(工作表1!E55=工作表1!$E$5,4,5))))</f>
        <v>1</v>
      </c>
      <c r="F45">
        <f>IF(工作表1!F55=工作表1!$F$2, 1, IF(工作表1!F55=工作表1!$F$3, 2, IF(工作表1!F55=工作表1!$F$4, 3, IF(工作表1!F55=工作表1!$F$5,4,5))))</f>
        <v>3</v>
      </c>
      <c r="G45">
        <f>IF(工作表1!G55=工作表1!$G$2, 1, IF(工作表1!G55=工作表1!$G$3, 2, IF(工作表1!G55=工作表1!$G$4, 3, IF(工作表1!G55=工作表1!$G$5,4,5))))</f>
        <v>1</v>
      </c>
      <c r="H45">
        <f>IF(工作表1!H55=工作表1!$H$2, 1, IF(工作表1!H55=工作表1!$H$3, 2, IF(工作表1!H55=工作表1!$H$4, 3, IF(工作表1!H55=工作表1!$H$5,4,5))))</f>
        <v>3</v>
      </c>
      <c r="I45">
        <f>IF(工作表1!I55=工作表1!$I$2, 1, IF(工作表1!I55=工作表1!$I$3, 2, IF(工作表1!I55=工作表1!$I$4, 3, IF(工作表1!I55=工作表1!$I$5,4,5))))</f>
        <v>5</v>
      </c>
      <c r="J45">
        <f>IF(工作表1!J55=工作表1!$J$2, 1, IF(工作表1!J55=工作表1!$J$3, 2, IF(工作表1!J55=工作表1!$J$4, 3, IF(工作表1!J55=工作表1!$J$5,4,5))))</f>
        <v>3</v>
      </c>
      <c r="K45">
        <f>IF(工作表1!K55=工作表1!$K$2, 1, IF(工作表1!K55=工作表1!$K$3, 2, IF(工作表1!K55=工作表1!$K$4, 3, IF(工作表1!K55=工作表1!$K$5,4,5))))</f>
        <v>5</v>
      </c>
      <c r="L45">
        <f>IF(工作表1!L55=工作表1!$L$2, 1, IF(工作表1!L55=工作表1!$L$3, 2, IF(工作表1!L55=工作表1!$L$4, 3, IF(工作表1!L55=工作表1!$L$5,4,5))))</f>
        <v>2</v>
      </c>
      <c r="M45">
        <v>298.99761960000001</v>
      </c>
      <c r="N45">
        <v>298.98858639999997</v>
      </c>
      <c r="O45">
        <v>298.99847410000001</v>
      </c>
      <c r="P45">
        <v>99.663948059999996</v>
      </c>
      <c r="Q45">
        <v>99.670486449999999</v>
      </c>
      <c r="R45">
        <v>99.667190550000001</v>
      </c>
      <c r="S45">
        <v>8.6206106000000005E-2</v>
      </c>
      <c r="T45">
        <v>100.16200000000001</v>
      </c>
    </row>
    <row r="46" spans="1:20" x14ac:dyDescent="0.3">
      <c r="A46">
        <v>45</v>
      </c>
      <c r="B46">
        <f>IF(工作表1!B56=18, 1, IF(工作表1!B56=23, 2, 3))</f>
        <v>3</v>
      </c>
      <c r="C46">
        <f>IF(工作表1!C56=工作表1!$C$2,1,IF(工作表1!C56=工作表1!$C$3,2,3))</f>
        <v>3</v>
      </c>
      <c r="D46">
        <f>IF(工作表1!D56=工作表1!$D$2, 1, IF(工作表1!D56=工作表1!$D$3, 2, IF(工作表1!D56=工作表1!$D$4, 3, IF(工作表1!D56=工作表1!$D$5,4,5))))</f>
        <v>5</v>
      </c>
      <c r="E46">
        <f>IF(工作表1!E56=工作表1!$E$2, 1, IF(工作表1!E56=工作表1!$E$3, 2, IF(工作表1!E56=工作表1!$E$4, 3, IF(工作表1!E56=工作表1!$E$5,4,5))))</f>
        <v>2</v>
      </c>
      <c r="F46">
        <f>IF(工作表1!F56=工作表1!$F$2, 1, IF(工作表1!F56=工作表1!$F$3, 2, IF(工作表1!F56=工作表1!$F$4, 3, IF(工作表1!F56=工作表1!$F$5,4,5))))</f>
        <v>4</v>
      </c>
      <c r="G46">
        <f>IF(工作表1!G56=工作表1!$G$2, 1, IF(工作表1!G56=工作表1!$G$3, 2, IF(工作表1!G56=工作表1!$G$4, 3, IF(工作表1!G56=工作表1!$G$5,4,5))))</f>
        <v>2</v>
      </c>
      <c r="H46">
        <f>IF(工作表1!H56=工作表1!$H$2, 1, IF(工作表1!H56=工作表1!$H$3, 2, IF(工作表1!H56=工作表1!$H$4, 3, IF(工作表1!H56=工作表1!$H$5,4,5))))</f>
        <v>4</v>
      </c>
      <c r="I46">
        <f>IF(工作表1!I56=工作表1!$I$2, 1, IF(工作表1!I56=工作表1!$I$3, 2, IF(工作表1!I56=工作表1!$I$4, 3, IF(工作表1!I56=工作表1!$I$5,4,5))))</f>
        <v>1</v>
      </c>
      <c r="J46">
        <f>IF(工作表1!J56=工作表1!$J$2, 1, IF(工作表1!J56=工作表1!$J$3, 2, IF(工作表1!J56=工作表1!$J$4, 3, IF(工作表1!J56=工作表1!$J$5,4,5))))</f>
        <v>4</v>
      </c>
      <c r="K46">
        <f>IF(工作表1!K56=工作表1!$K$2, 1, IF(工作表1!K56=工作表1!$K$3, 2, IF(工作表1!K56=工作表1!$K$4, 3, IF(工作表1!K56=工作表1!$K$5,4,5))))</f>
        <v>1</v>
      </c>
      <c r="L46">
        <f>IF(工作表1!L56=工作表1!$L$2, 1, IF(工作表1!L56=工作表1!$L$3, 2, IF(工作表1!L56=工作表1!$L$4, 3, IF(工作表1!L56=工作表1!$L$5,4,5))))</f>
        <v>3</v>
      </c>
      <c r="M46">
        <v>299.24285889999999</v>
      </c>
      <c r="N46">
        <v>299.23724370000002</v>
      </c>
      <c r="O46">
        <v>299.2433777</v>
      </c>
      <c r="P46">
        <v>99.746871949999999</v>
      </c>
      <c r="Q46">
        <v>99.753257750000003</v>
      </c>
      <c r="R46">
        <v>99.748031620000006</v>
      </c>
      <c r="S46">
        <v>0.16161895200000001</v>
      </c>
      <c r="T46">
        <v>100.542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32E0-9B64-4EFF-8DA0-CF0CF3E7B136}">
  <dimension ref="A1:G27"/>
  <sheetViews>
    <sheetView tabSelected="1" topLeftCell="A10" workbookViewId="0">
      <selection activeCell="A16" sqref="A16:G27"/>
    </sheetView>
  </sheetViews>
  <sheetFormatPr defaultRowHeight="16.2" x14ac:dyDescent="0.3"/>
  <cols>
    <col min="1" max="1" width="7.109375" bestFit="1" customWidth="1"/>
    <col min="2" max="2" width="20.21875" bestFit="1" customWidth="1"/>
    <col min="3" max="3" width="12.77734375" bestFit="1" customWidth="1"/>
    <col min="4" max="4" width="14.44140625" bestFit="1" customWidth="1"/>
    <col min="5" max="5" width="11.77734375" bestFit="1" customWidth="1"/>
    <col min="6" max="8" width="17.21875" bestFit="1" customWidth="1"/>
    <col min="9" max="10" width="13.88671875" bestFit="1" customWidth="1"/>
    <col min="11" max="11" width="19.77734375" bestFit="1" customWidth="1"/>
    <col min="12" max="12" width="17.109375" bestFit="1" customWidth="1"/>
  </cols>
  <sheetData>
    <row r="1" spans="1:7" x14ac:dyDescent="0.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</row>
    <row r="2" spans="1:7" x14ac:dyDescent="0.3">
      <c r="A2" s="3" t="s">
        <v>45</v>
      </c>
      <c r="B2" s="4" t="s">
        <v>56</v>
      </c>
      <c r="C2" s="3">
        <v>18</v>
      </c>
      <c r="D2" s="8">
        <v>23</v>
      </c>
      <c r="E2" s="3">
        <v>28</v>
      </c>
      <c r="F2" s="14"/>
      <c r="G2" s="14"/>
    </row>
    <row r="3" spans="1:7" x14ac:dyDescent="0.3">
      <c r="A3" s="3" t="s">
        <v>46</v>
      </c>
      <c r="B3" s="4" t="s">
        <v>57</v>
      </c>
      <c r="C3" s="3">
        <v>10</v>
      </c>
      <c r="D3" s="8">
        <v>11.5</v>
      </c>
      <c r="E3" s="3">
        <v>13</v>
      </c>
      <c r="F3" s="15"/>
      <c r="G3" s="15"/>
    </row>
    <row r="4" spans="1:7" x14ac:dyDescent="0.3">
      <c r="A4" s="3" t="s">
        <v>47</v>
      </c>
      <c r="B4" s="4" t="s">
        <v>58</v>
      </c>
      <c r="C4" s="3">
        <v>10</v>
      </c>
      <c r="D4" s="3">
        <v>15</v>
      </c>
      <c r="E4" s="8">
        <v>20</v>
      </c>
      <c r="F4" s="3">
        <v>25</v>
      </c>
      <c r="G4" s="3">
        <v>30</v>
      </c>
    </row>
    <row r="5" spans="1:7" x14ac:dyDescent="0.3">
      <c r="A5" s="3" t="s">
        <v>48</v>
      </c>
      <c r="B5" s="4" t="s">
        <v>59</v>
      </c>
      <c r="C5" s="3">
        <v>14</v>
      </c>
      <c r="D5" s="3">
        <v>15</v>
      </c>
      <c r="E5" s="3">
        <v>16</v>
      </c>
      <c r="F5" s="3">
        <v>17</v>
      </c>
      <c r="G5" s="8">
        <v>18</v>
      </c>
    </row>
    <row r="6" spans="1:7" x14ac:dyDescent="0.3">
      <c r="A6" s="3" t="s">
        <v>49</v>
      </c>
      <c r="B6" s="4" t="s">
        <v>60</v>
      </c>
      <c r="C6" s="3">
        <v>40</v>
      </c>
      <c r="D6" s="3">
        <v>45</v>
      </c>
      <c r="E6" s="3">
        <v>50</v>
      </c>
      <c r="F6" s="3">
        <v>55</v>
      </c>
      <c r="G6" s="8">
        <v>60</v>
      </c>
    </row>
    <row r="7" spans="1:7" x14ac:dyDescent="0.3">
      <c r="A7" s="3" t="s">
        <v>50</v>
      </c>
      <c r="B7" s="4" t="s">
        <v>61</v>
      </c>
      <c r="C7" s="3">
        <v>20</v>
      </c>
      <c r="D7" s="3">
        <v>25</v>
      </c>
      <c r="E7" s="3">
        <v>30</v>
      </c>
      <c r="F7" s="3">
        <v>35</v>
      </c>
      <c r="G7" s="8">
        <v>40</v>
      </c>
    </row>
    <row r="8" spans="1:7" x14ac:dyDescent="0.3">
      <c r="A8" s="3" t="s">
        <v>51</v>
      </c>
      <c r="B8" s="4" t="s">
        <v>62</v>
      </c>
      <c r="C8" s="3">
        <v>10</v>
      </c>
      <c r="D8" s="3">
        <v>12.5</v>
      </c>
      <c r="E8" s="3">
        <v>15</v>
      </c>
      <c r="F8" s="3">
        <v>17.5</v>
      </c>
      <c r="G8" s="8">
        <v>20</v>
      </c>
    </row>
    <row r="9" spans="1:7" x14ac:dyDescent="0.3">
      <c r="A9" s="3" t="s">
        <v>52</v>
      </c>
      <c r="B9" s="4" t="s">
        <v>63</v>
      </c>
      <c r="C9" s="3">
        <v>1</v>
      </c>
      <c r="D9" s="3">
        <v>1.5</v>
      </c>
      <c r="E9" s="3">
        <v>2</v>
      </c>
      <c r="F9" s="3">
        <v>2.5</v>
      </c>
      <c r="G9" s="8">
        <v>3</v>
      </c>
    </row>
    <row r="10" spans="1:7" x14ac:dyDescent="0.3">
      <c r="A10" s="3" t="s">
        <v>53</v>
      </c>
      <c r="B10" s="4" t="s">
        <v>64</v>
      </c>
      <c r="C10" s="3">
        <v>2</v>
      </c>
      <c r="D10" s="3">
        <v>2.5</v>
      </c>
      <c r="E10" s="3">
        <v>3</v>
      </c>
      <c r="F10" s="3">
        <v>3.5</v>
      </c>
      <c r="G10" s="8">
        <v>4</v>
      </c>
    </row>
    <row r="11" spans="1:7" x14ac:dyDescent="0.3">
      <c r="A11" s="3" t="s">
        <v>54</v>
      </c>
      <c r="B11" s="4" t="s">
        <v>65</v>
      </c>
      <c r="C11" s="3">
        <v>190</v>
      </c>
      <c r="D11" s="8">
        <v>200</v>
      </c>
      <c r="E11" s="3">
        <v>210</v>
      </c>
      <c r="F11" s="3">
        <v>220</v>
      </c>
      <c r="G11" s="3">
        <v>230</v>
      </c>
    </row>
    <row r="12" spans="1:7" x14ac:dyDescent="0.3">
      <c r="A12" s="3" t="s">
        <v>55</v>
      </c>
      <c r="B12" s="4" t="s">
        <v>66</v>
      </c>
      <c r="C12" s="8">
        <v>40</v>
      </c>
      <c r="D12" s="3">
        <v>50</v>
      </c>
      <c r="E12" s="3">
        <v>60</v>
      </c>
      <c r="F12" s="3">
        <v>70</v>
      </c>
      <c r="G12" s="3">
        <v>80</v>
      </c>
    </row>
    <row r="16" spans="1:7" x14ac:dyDescent="0.3">
      <c r="A16" s="6" t="s">
        <v>38</v>
      </c>
      <c r="B16" s="6" t="s">
        <v>39</v>
      </c>
      <c r="C16" s="6" t="s">
        <v>40</v>
      </c>
      <c r="D16" s="6" t="s">
        <v>41</v>
      </c>
      <c r="E16" s="6" t="s">
        <v>42</v>
      </c>
      <c r="F16" s="6" t="s">
        <v>43</v>
      </c>
      <c r="G16" s="6" t="s">
        <v>44</v>
      </c>
    </row>
    <row r="17" spans="1:7" x14ac:dyDescent="0.3">
      <c r="A17" s="6" t="s">
        <v>45</v>
      </c>
      <c r="B17" s="12" t="s">
        <v>56</v>
      </c>
      <c r="C17" s="6">
        <v>18</v>
      </c>
      <c r="D17" s="6">
        <v>23</v>
      </c>
      <c r="E17" s="6">
        <v>28</v>
      </c>
      <c r="F17" s="16"/>
      <c r="G17" s="16"/>
    </row>
    <row r="18" spans="1:7" x14ac:dyDescent="0.3">
      <c r="A18" s="6" t="s">
        <v>46</v>
      </c>
      <c r="B18" s="12" t="s">
        <v>57</v>
      </c>
      <c r="C18" s="6">
        <v>10</v>
      </c>
      <c r="D18" s="6">
        <v>11.5</v>
      </c>
      <c r="E18" s="6">
        <v>13</v>
      </c>
      <c r="F18" s="17"/>
      <c r="G18" s="17"/>
    </row>
    <row r="19" spans="1:7" x14ac:dyDescent="0.3">
      <c r="A19" s="6" t="s">
        <v>47</v>
      </c>
      <c r="B19" s="12" t="s">
        <v>58</v>
      </c>
      <c r="C19" s="6">
        <v>10</v>
      </c>
      <c r="D19" s="6">
        <v>15</v>
      </c>
      <c r="E19" s="6">
        <v>20</v>
      </c>
      <c r="F19" s="6">
        <v>25</v>
      </c>
      <c r="G19" s="6">
        <v>30</v>
      </c>
    </row>
    <row r="20" spans="1:7" x14ac:dyDescent="0.3">
      <c r="A20" s="6" t="s">
        <v>48</v>
      </c>
      <c r="B20" s="12" t="s">
        <v>59</v>
      </c>
      <c r="C20" s="6">
        <v>14</v>
      </c>
      <c r="D20" s="6">
        <v>15</v>
      </c>
      <c r="E20" s="6">
        <v>16</v>
      </c>
      <c r="F20" s="6">
        <v>17</v>
      </c>
      <c r="G20" s="6">
        <v>18</v>
      </c>
    </row>
    <row r="21" spans="1:7" x14ac:dyDescent="0.3">
      <c r="A21" s="6" t="s">
        <v>49</v>
      </c>
      <c r="B21" s="12" t="s">
        <v>60</v>
      </c>
      <c r="C21" s="6">
        <v>40</v>
      </c>
      <c r="D21" s="6">
        <v>45</v>
      </c>
      <c r="E21" s="6">
        <v>50</v>
      </c>
      <c r="F21" s="6">
        <v>55</v>
      </c>
      <c r="G21" s="6">
        <v>60</v>
      </c>
    </row>
    <row r="22" spans="1:7" x14ac:dyDescent="0.3">
      <c r="A22" s="6" t="s">
        <v>50</v>
      </c>
      <c r="B22" s="12" t="s">
        <v>61</v>
      </c>
      <c r="C22" s="6">
        <v>20</v>
      </c>
      <c r="D22" s="6">
        <v>25</v>
      </c>
      <c r="E22" s="6">
        <v>30</v>
      </c>
      <c r="F22" s="6">
        <v>35</v>
      </c>
      <c r="G22" s="6">
        <v>40</v>
      </c>
    </row>
    <row r="23" spans="1:7" x14ac:dyDescent="0.3">
      <c r="A23" s="6" t="s">
        <v>51</v>
      </c>
      <c r="B23" s="12" t="s">
        <v>62</v>
      </c>
      <c r="C23" s="6">
        <v>10</v>
      </c>
      <c r="D23" s="6">
        <v>12.5</v>
      </c>
      <c r="E23" s="6">
        <v>15</v>
      </c>
      <c r="F23" s="6">
        <v>17.5</v>
      </c>
      <c r="G23" s="6">
        <v>20</v>
      </c>
    </row>
    <row r="24" spans="1:7" x14ac:dyDescent="0.3">
      <c r="A24" s="6" t="s">
        <v>52</v>
      </c>
      <c r="B24" s="12" t="s">
        <v>63</v>
      </c>
      <c r="C24" s="6">
        <v>1</v>
      </c>
      <c r="D24" s="6">
        <v>1.5</v>
      </c>
      <c r="E24" s="6">
        <v>2</v>
      </c>
      <c r="F24" s="6">
        <v>2.5</v>
      </c>
      <c r="G24" s="6">
        <v>3</v>
      </c>
    </row>
    <row r="25" spans="1:7" x14ac:dyDescent="0.3">
      <c r="A25" s="6" t="s">
        <v>53</v>
      </c>
      <c r="B25" s="12" t="s">
        <v>64</v>
      </c>
      <c r="C25" s="6">
        <v>2</v>
      </c>
      <c r="D25" s="6">
        <v>2.5</v>
      </c>
      <c r="E25" s="6">
        <v>3</v>
      </c>
      <c r="F25" s="6">
        <v>3.5</v>
      </c>
      <c r="G25" s="6">
        <v>4</v>
      </c>
    </row>
    <row r="26" spans="1:7" x14ac:dyDescent="0.3">
      <c r="A26" s="6" t="s">
        <v>54</v>
      </c>
      <c r="B26" s="12" t="s">
        <v>65</v>
      </c>
      <c r="C26" s="6">
        <v>190</v>
      </c>
      <c r="D26" s="6">
        <v>200</v>
      </c>
      <c r="E26" s="6">
        <v>210</v>
      </c>
      <c r="F26" s="6">
        <v>220</v>
      </c>
      <c r="G26" s="6">
        <v>230</v>
      </c>
    </row>
    <row r="27" spans="1:7" x14ac:dyDescent="0.3">
      <c r="A27" s="6" t="s">
        <v>55</v>
      </c>
      <c r="B27" s="12" t="s">
        <v>66</v>
      </c>
      <c r="C27" s="6">
        <v>40</v>
      </c>
      <c r="D27" s="6">
        <v>50</v>
      </c>
      <c r="E27" s="6">
        <v>60</v>
      </c>
      <c r="F27" s="6">
        <v>70</v>
      </c>
      <c r="G27" s="6">
        <v>80</v>
      </c>
    </row>
  </sheetData>
  <mergeCells count="4">
    <mergeCell ref="F2:F3"/>
    <mergeCell ref="G2:G3"/>
    <mergeCell ref="F17:F18"/>
    <mergeCell ref="G17:G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3B1-A9E6-4EC3-8F4D-D50C584485DF}">
  <dimension ref="A1:AP52"/>
  <sheetViews>
    <sheetView topLeftCell="A13" zoomScale="70" zoomScaleNormal="70" workbookViewId="0">
      <selection sqref="A1:L46"/>
    </sheetView>
  </sheetViews>
  <sheetFormatPr defaultRowHeight="16.2" x14ac:dyDescent="0.3"/>
  <cols>
    <col min="1" max="1" width="5.33203125" style="1" bestFit="1" customWidth="1"/>
    <col min="2" max="5" width="3.33203125" style="1" bestFit="1" customWidth="1"/>
    <col min="6" max="6" width="3.109375" style="1" bestFit="1" customWidth="1"/>
    <col min="7" max="7" width="3" style="1" bestFit="1" customWidth="1"/>
    <col min="8" max="9" width="3.33203125" style="1" bestFit="1" customWidth="1"/>
    <col min="10" max="11" width="3" style="1" bestFit="1" customWidth="1"/>
    <col min="12" max="12" width="3.33203125" style="1" bestFit="1" customWidth="1"/>
    <col min="13" max="15" width="14.44140625" style="1" bestFit="1" customWidth="1"/>
    <col min="24" max="24" width="8.33203125" customWidth="1"/>
    <col min="25" max="25" width="9.33203125" customWidth="1"/>
    <col min="38" max="39" width="8.88671875" style="1"/>
    <col min="41" max="41" width="11.21875" bestFit="1" customWidth="1"/>
  </cols>
  <sheetData>
    <row r="1" spans="1:42" x14ac:dyDescent="0.3">
      <c r="A1" s="3" t="s">
        <v>36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28</v>
      </c>
      <c r="N1" s="3" t="s">
        <v>29</v>
      </c>
      <c r="O1" s="3" t="s">
        <v>30</v>
      </c>
      <c r="P1" s="6" t="s">
        <v>67</v>
      </c>
      <c r="Q1" s="6" t="s">
        <v>121</v>
      </c>
      <c r="R1" s="6" t="s">
        <v>68</v>
      </c>
      <c r="S1" s="6" t="s">
        <v>122</v>
      </c>
      <c r="T1" s="10"/>
      <c r="U1" s="10" t="s">
        <v>69</v>
      </c>
      <c r="V1" s="10" t="s">
        <v>70</v>
      </c>
      <c r="W1" s="10" t="s">
        <v>71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79</v>
      </c>
      <c r="AF1" s="10" t="s">
        <v>80</v>
      </c>
      <c r="AG1" s="10" t="s">
        <v>81</v>
      </c>
      <c r="AH1" s="10" t="s">
        <v>82</v>
      </c>
      <c r="AI1" s="10" t="s">
        <v>83</v>
      </c>
      <c r="AJ1" s="10" t="s">
        <v>84</v>
      </c>
      <c r="AL1" s="10" t="s">
        <v>69</v>
      </c>
      <c r="AM1" s="1">
        <v>100.45458165169933</v>
      </c>
      <c r="AO1" s="1" t="s">
        <v>126</v>
      </c>
    </row>
    <row r="2" spans="1:42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5">
        <v>299.6102295</v>
      </c>
      <c r="N2" s="5">
        <v>299.59399409999997</v>
      </c>
      <c r="O2" s="5">
        <v>299.61016849999999</v>
      </c>
      <c r="P2" s="7">
        <f>AVERAGE(M2:O2)</f>
        <v>299.60479736666667</v>
      </c>
      <c r="Q2" s="7">
        <f>_xlfn.STDEV.S(M2:O2)</f>
        <v>9.3559530916708083E-3</v>
      </c>
      <c r="R2" s="7">
        <f>-10*LOG(Q2^2/P2^2)</f>
        <v>90.109214548823871</v>
      </c>
      <c r="S2" s="7">
        <f>MAX(M2:O2)-MIN(M2:O2)</f>
        <v>1.6235400000027767E-2</v>
      </c>
      <c r="T2" s="9"/>
      <c r="U2">
        <f>AVERAGE(R2:R16)</f>
        <v>100.45458165169933</v>
      </c>
      <c r="V2">
        <f>AVERAGE(R17:R31)</f>
        <v>101.62871350999835</v>
      </c>
      <c r="W2">
        <f>AVERAGE(R32:R46)</f>
        <v>100.02773409989919</v>
      </c>
      <c r="X2">
        <f>(SUMIF(C2:C46, 1, R2:R46))/W25</f>
        <v>98.848210908740242</v>
      </c>
      <c r="Y2">
        <f>(SUMIF(C2:C46, 2, R2:R46))/W26</f>
        <v>103.07973885660982</v>
      </c>
      <c r="Z2">
        <f>(SUMIF(C2:C46, 3, R2:R46))/W27</f>
        <v>100.18307949624686</v>
      </c>
      <c r="AA2">
        <f>(SUMIF(D2:D46, 1, R2:R46))/X25</f>
        <v>92.829558134988574</v>
      </c>
      <c r="AB2">
        <f>(SUMIF(D2:D46, 2, R2:R46))/X26</f>
        <v>99.970600888813877</v>
      </c>
      <c r="AC2">
        <f>(SUMIF(D2:D46, 3, R2:R46))/X27</f>
        <v>106.4317614958927</v>
      </c>
      <c r="AD2">
        <f>(SUMIF(D2:D46, 4, R2:R46))/X28</f>
        <v>103.49539461324191</v>
      </c>
      <c r="AE2">
        <f>(SUMIF(D2:D46, 4, R2:R46))/X29</f>
        <v>103.49539461324191</v>
      </c>
      <c r="AF2">
        <f>(SUMIF($E$2:$E$46, 1, $R$2:$R$46))/9</f>
        <v>93.386158755919666</v>
      </c>
      <c r="AG2">
        <f>(SUMIF($E$2:$E$46, 2, $R$2:$R$46))/9</f>
        <v>96.89598505726434</v>
      </c>
      <c r="AH2">
        <f>(SUMIF($E$2:$E$46, 3, $R$2:$R$46))/9</f>
        <v>100.35754962315816</v>
      </c>
      <c r="AI2">
        <f>(SUMIF($E$2:$E$46, 4, $R$2:$R$46))/9</f>
        <v>104.42803874859221</v>
      </c>
      <c r="AJ2">
        <f>(SUMIF($E$2:$E$46, 5, $R$2:$R$46))/9</f>
        <v>108.45064991772715</v>
      </c>
      <c r="AL2" s="1" t="s">
        <v>70</v>
      </c>
      <c r="AM2" s="1">
        <v>101.62871350999835</v>
      </c>
      <c r="AO2" s="1" t="s">
        <v>69</v>
      </c>
      <c r="AP2">
        <f>(SUMIF($B$2:$B$46, 1, $P$2:$P$46))/15</f>
        <v>299.14039984888888</v>
      </c>
    </row>
    <row r="3" spans="1:42" x14ac:dyDescent="0.3">
      <c r="A3" s="3">
        <v>2</v>
      </c>
      <c r="B3" s="3">
        <v>1</v>
      </c>
      <c r="C3" s="3">
        <v>1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5">
        <v>299.26116939999997</v>
      </c>
      <c r="N3" s="5">
        <v>299.24975590000003</v>
      </c>
      <c r="O3" s="5">
        <v>299.26181029999998</v>
      </c>
      <c r="P3" s="7">
        <f t="shared" ref="P3:P46" si="0">AVERAGE(M3:O3)</f>
        <v>299.25757853333334</v>
      </c>
      <c r="Q3" s="7">
        <f t="shared" ref="Q3:Q46" si="1">_xlfn.STDEV.S(M3:O3)</f>
        <v>6.7821738700026436E-3</v>
      </c>
      <c r="R3" s="7">
        <f t="shared" ref="R3:R46" si="2">-10*LOG(Q3^2/P3^2)</f>
        <v>92.893524763753419</v>
      </c>
      <c r="S3" s="7">
        <f t="shared" ref="S3:S46" si="3">MAX(M3:O3)-MIN(M3:O3)</f>
        <v>1.2054399999954057E-2</v>
      </c>
      <c r="T3" s="9"/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  <c r="AG3" t="s">
        <v>91</v>
      </c>
      <c r="AH3" t="s">
        <v>92</v>
      </c>
      <c r="AI3" t="s">
        <v>93</v>
      </c>
      <c r="AJ3" t="s">
        <v>94</v>
      </c>
      <c r="AL3" s="1" t="s">
        <v>71</v>
      </c>
      <c r="AM3" s="1">
        <v>100.02773409989919</v>
      </c>
      <c r="AO3" s="1" t="s">
        <v>70</v>
      </c>
      <c r="AP3">
        <f>(SUMIF($B$2:$B$46, 2, $P$2:$P$46))/15</f>
        <v>299.08554416444446</v>
      </c>
    </row>
    <row r="4" spans="1:42" x14ac:dyDescent="0.3">
      <c r="A4" s="3">
        <v>3</v>
      </c>
      <c r="B4" s="3">
        <v>1</v>
      </c>
      <c r="C4" s="3">
        <v>1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5">
        <v>299.13812259999997</v>
      </c>
      <c r="N4" s="5">
        <v>299.133667</v>
      </c>
      <c r="O4" s="5">
        <v>299.13873289999998</v>
      </c>
      <c r="P4" s="7">
        <f t="shared" si="0"/>
        <v>299.13684083333328</v>
      </c>
      <c r="Q4" s="7">
        <f t="shared" si="1"/>
        <v>2.7655071945762739E-3</v>
      </c>
      <c r="R4" s="7">
        <f t="shared" si="2"/>
        <v>100.68190220288278</v>
      </c>
      <c r="S4" s="7">
        <f t="shared" si="3"/>
        <v>5.0658999999768639E-3</v>
      </c>
      <c r="T4" s="9"/>
      <c r="AA4">
        <f>(SUMIF($F$2:$F$46, 1, $R$2:$R$46))/9</f>
        <v>99.879110572398787</v>
      </c>
      <c r="AB4">
        <f>(SUMIF($F$2:$F$46, 2, $R$2:$R$46))/9</f>
        <v>101.008329748557</v>
      </c>
      <c r="AC4">
        <f>(SUMIF($F$2:$F$46, 3, $R$2:$R$46))/9</f>
        <v>96.567371113801954</v>
      </c>
      <c r="AD4">
        <f>(SUMIF($F$2:$F$46, 4, $R$2:$R$46))/9</f>
        <v>102.80595135508321</v>
      </c>
      <c r="AE4">
        <f>(SUMIF($F$2:$F$46, 5, $R$2:$R$46))/9</f>
        <v>103.25761931282061</v>
      </c>
      <c r="AF4">
        <f>(SUMIF($G$2:$G$46, 1, $R$2:$R$46))/9</f>
        <v>97.366500280159329</v>
      </c>
      <c r="AG4">
        <f>(SUMIF($G$2:$G$46, 2, $R$2:$R$46))/9</f>
        <v>95.679042878569675</v>
      </c>
      <c r="AH4">
        <f>(SUMIF($G$2:$G$46, 3, $R$2:$R$46))/9</f>
        <v>99.69298243446633</v>
      </c>
      <c r="AI4">
        <f>(SUMIF($G$2:$G$46, 4, $R$2:$R$46))/9</f>
        <v>104.79755277565241</v>
      </c>
      <c r="AJ4">
        <f>(SUMIF($G$2:$G$46, 5, $R$2:$R$46))/9</f>
        <v>105.98230373381381</v>
      </c>
      <c r="AL4" s="1" t="s">
        <v>72</v>
      </c>
      <c r="AM4" s="1">
        <v>98.848210908740242</v>
      </c>
      <c r="AO4" s="1" t="s">
        <v>71</v>
      </c>
      <c r="AP4">
        <f>(SUMIF($B$2:$B$46, 3, $P$2:$P$46))/15</f>
        <v>299.00004950888894</v>
      </c>
    </row>
    <row r="5" spans="1:42" x14ac:dyDescent="0.3">
      <c r="A5" s="3">
        <v>4</v>
      </c>
      <c r="B5" s="3">
        <v>1</v>
      </c>
      <c r="C5" s="3">
        <v>1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5">
        <v>299.05258179999998</v>
      </c>
      <c r="N5" s="5">
        <v>299.0505981</v>
      </c>
      <c r="O5" s="5">
        <v>299.05346680000002</v>
      </c>
      <c r="P5" s="7">
        <f t="shared" si="0"/>
        <v>299.05221556666669</v>
      </c>
      <c r="Q5" s="7">
        <f t="shared" si="1"/>
        <v>1.468997979356752E-3</v>
      </c>
      <c r="R5" s="7">
        <f t="shared" si="2"/>
        <v>106.17451651757133</v>
      </c>
      <c r="S5" s="7">
        <f t="shared" si="3"/>
        <v>2.8687000000218177E-3</v>
      </c>
      <c r="T5" s="9"/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L5" s="1" t="s">
        <v>73</v>
      </c>
      <c r="AM5" s="1">
        <f>Y2</f>
        <v>103.07973885660982</v>
      </c>
      <c r="AO5" s="1" t="s">
        <v>72</v>
      </c>
      <c r="AP5">
        <f>(SUMIF($C$2:$C$46, 1, $P$2:$P$46))/15</f>
        <v>299.16130574888888</v>
      </c>
    </row>
    <row r="6" spans="1:42" x14ac:dyDescent="0.3">
      <c r="A6" s="3">
        <v>5</v>
      </c>
      <c r="B6" s="3">
        <v>1</v>
      </c>
      <c r="C6" s="3">
        <v>1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5">
        <v>299.12841800000001</v>
      </c>
      <c r="N6" s="5">
        <v>299.1306763</v>
      </c>
      <c r="O6" s="5">
        <v>299.12942500000003</v>
      </c>
      <c r="P6" s="7">
        <f t="shared" si="0"/>
        <v>299.12950643333335</v>
      </c>
      <c r="Q6" s="7">
        <f t="shared" si="1"/>
        <v>1.131350194822589E-3</v>
      </c>
      <c r="R6" s="7">
        <f t="shared" si="2"/>
        <v>108.44524396819592</v>
      </c>
      <c r="S6" s="7">
        <f t="shared" si="3"/>
        <v>2.2582999999940512E-3</v>
      </c>
      <c r="T6" s="9"/>
      <c r="AA6">
        <f>(SUMIF($H$2:$H$46, 1, $R$2:$R$46))/9</f>
        <v>102.53672840407199</v>
      </c>
      <c r="AB6">
        <f>(SUMIF($H$2:$H$46, 2, $R$2:$R$46))/9</f>
        <v>98.30726921593444</v>
      </c>
      <c r="AC6">
        <f>(SUMIF($H$2:$H$46, 3, $R$2:$R$46))/9</f>
        <v>95.345421050743695</v>
      </c>
      <c r="AD6">
        <f>(SUMIF($H$2:$H$46, 4, $R$2:$R$46))/9</f>
        <v>101.35232644293674</v>
      </c>
      <c r="AE6">
        <f>(SUMIF($H$2:$H$46, 5, $R$2:$R$46))/9</f>
        <v>105.97663698897469</v>
      </c>
      <c r="AF6">
        <f>(SUMIF($I$2:$I$46, 1, $R$2:$R$46))/9</f>
        <v>101.90482185035526</v>
      </c>
      <c r="AG6">
        <f>(SUMIF($I$2:$I$46, 2, $R$2:$R$46))/9</f>
        <v>100.29447223148372</v>
      </c>
      <c r="AH6">
        <f>(SUMIF($I$2:$I$46, 3, $R$2:$R$46))/9</f>
        <v>98.674383304666904</v>
      </c>
      <c r="AI6">
        <f>(SUMIF($I$2:$I$46, 4, $R$2:$R$46))/9</f>
        <v>100.55571067489629</v>
      </c>
      <c r="AJ6">
        <f>(SUMIF($I$2:$I$46, 5, $R$2:$R$46))/9</f>
        <v>102.08899404125935</v>
      </c>
      <c r="AL6" s="1" t="s">
        <v>74</v>
      </c>
      <c r="AM6" s="1">
        <f>Z2</f>
        <v>100.18307949624686</v>
      </c>
      <c r="AO6" s="1" t="s">
        <v>73</v>
      </c>
      <c r="AP6">
        <f>(SUMIF($C$2:$C$46, 2, $P$2:$P$46))/15</f>
        <v>298.99949273555552</v>
      </c>
    </row>
    <row r="7" spans="1:42" x14ac:dyDescent="0.3">
      <c r="A7" s="3">
        <v>6</v>
      </c>
      <c r="B7" s="3">
        <v>1</v>
      </c>
      <c r="C7" s="3">
        <v>2</v>
      </c>
      <c r="D7" s="3">
        <v>1</v>
      </c>
      <c r="E7" s="3">
        <v>1</v>
      </c>
      <c r="F7" s="3">
        <v>1</v>
      </c>
      <c r="G7" s="3">
        <v>2</v>
      </c>
      <c r="H7" s="3">
        <v>2</v>
      </c>
      <c r="I7" s="3">
        <v>2</v>
      </c>
      <c r="J7" s="3">
        <v>3</v>
      </c>
      <c r="K7" s="3">
        <v>3</v>
      </c>
      <c r="L7" s="3">
        <v>3</v>
      </c>
      <c r="M7" s="5">
        <v>299.13769530000002</v>
      </c>
      <c r="N7" s="5">
        <v>299.11398320000001</v>
      </c>
      <c r="O7" s="5">
        <v>299.1388245</v>
      </c>
      <c r="P7" s="7">
        <f t="shared" si="0"/>
        <v>299.13016766666669</v>
      </c>
      <c r="Q7" s="7">
        <f t="shared" si="1"/>
        <v>1.4027526300932248E-2</v>
      </c>
      <c r="R7" s="7">
        <f t="shared" si="2"/>
        <v>86.577582454926855</v>
      </c>
      <c r="S7" s="7">
        <f t="shared" si="3"/>
        <v>2.4841299999991406E-2</v>
      </c>
      <c r="T7" s="9"/>
      <c r="AA7" t="s">
        <v>105</v>
      </c>
      <c r="AB7" t="s">
        <v>106</v>
      </c>
      <c r="AC7" t="s">
        <v>107</v>
      </c>
      <c r="AD7" t="s">
        <v>109</v>
      </c>
      <c r="AE7" t="s">
        <v>108</v>
      </c>
      <c r="AF7" t="s">
        <v>110</v>
      </c>
      <c r="AG7" t="s">
        <v>111</v>
      </c>
      <c r="AH7" t="s">
        <v>112</v>
      </c>
      <c r="AI7" t="s">
        <v>113</v>
      </c>
      <c r="AJ7" t="s">
        <v>114</v>
      </c>
      <c r="AL7" s="1" t="s">
        <v>75</v>
      </c>
      <c r="AM7" s="1">
        <f>AA2</f>
        <v>92.829558134988574</v>
      </c>
      <c r="AO7" s="1" t="s">
        <v>74</v>
      </c>
      <c r="AP7">
        <f>(SUMIF($C$2:$C$46, 3, $P$2:$P$46))/15</f>
        <v>299.06519503777781</v>
      </c>
    </row>
    <row r="8" spans="1:42" x14ac:dyDescent="0.3">
      <c r="A8" s="3">
        <v>7</v>
      </c>
      <c r="B8" s="3">
        <v>1</v>
      </c>
      <c r="C8" s="3">
        <v>2</v>
      </c>
      <c r="D8" s="3">
        <v>2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4</v>
      </c>
      <c r="K8" s="3">
        <v>4</v>
      </c>
      <c r="L8" s="3">
        <v>4</v>
      </c>
      <c r="M8" s="5">
        <v>298.95761110000001</v>
      </c>
      <c r="N8" s="5">
        <v>298.9492798</v>
      </c>
      <c r="O8" s="5">
        <v>298.9588013</v>
      </c>
      <c r="P8" s="7">
        <f t="shared" si="0"/>
        <v>298.95523073333334</v>
      </c>
      <c r="Q8" s="7">
        <f t="shared" si="1"/>
        <v>5.1879041686767359E-3</v>
      </c>
      <c r="R8" s="7">
        <f t="shared" si="2"/>
        <v>95.212284227584561</v>
      </c>
      <c r="S8" s="7">
        <f t="shared" si="3"/>
        <v>9.5215000000052896E-3</v>
      </c>
      <c r="T8" s="9"/>
      <c r="AA8">
        <f>(SUMIF($J$2:$J$46, 1, $R$2:$R$46))/9</f>
        <v>100.79868647414015</v>
      </c>
      <c r="AB8">
        <f>(SUMIF($J$2:$J$46, 2, $R$2:$R$46))/9</f>
        <v>100.94587896738817</v>
      </c>
      <c r="AC8">
        <f>(SUMIF($J$2:$J$46, 3, $R$2:$R$46))/9</f>
        <v>98.167488177194485</v>
      </c>
      <c r="AD8">
        <f>(SUMIF($J$2:$J$46, 4, $R$2:$R$46))/9</f>
        <v>100.93662100251667</v>
      </c>
      <c r="AE8">
        <f>(SUMIF($J$2:$J$46, 5, $R$2:$R$46))/9</f>
        <v>102.66970748142209</v>
      </c>
      <c r="AF8">
        <f>(SUMIF($K$2:$K$46, 1, $R$2:$R$46))/9</f>
        <v>101.13565945934738</v>
      </c>
      <c r="AG8">
        <f>(SUMIF($K$2:$K$46, 2, $R$2:$R$46))/9</f>
        <v>103.51348826050599</v>
      </c>
      <c r="AH8">
        <f>(SUMIF($K$2:$K$46, 3, $R$2:$R$46))/9</f>
        <v>97.270176674790861</v>
      </c>
      <c r="AI8">
        <f>(SUMIF($K$2:$K$46, 4, $R$2:$R$46))/9</f>
        <v>100.60525079454264</v>
      </c>
      <c r="AJ8">
        <f>(SUMIF($K$2:$K$46, 5, $R$2:$R$46))/9</f>
        <v>100.9938069134747</v>
      </c>
      <c r="AL8" s="1" t="s">
        <v>76</v>
      </c>
      <c r="AM8" s="1">
        <f>AB2</f>
        <v>99.970600888813877</v>
      </c>
      <c r="AO8" s="1" t="s">
        <v>75</v>
      </c>
      <c r="AP8">
        <f>(SUMIF($D$2:$D$46, 1, $P$2:$P$46))/9</f>
        <v>299.20470174814818</v>
      </c>
    </row>
    <row r="9" spans="1:42" x14ac:dyDescent="0.3">
      <c r="A9" s="3">
        <v>8</v>
      </c>
      <c r="B9" s="3">
        <v>1</v>
      </c>
      <c r="C9" s="3">
        <v>2</v>
      </c>
      <c r="D9" s="3">
        <v>3</v>
      </c>
      <c r="E9" s="3">
        <v>3</v>
      </c>
      <c r="F9" s="3">
        <v>3</v>
      </c>
      <c r="G9" s="3">
        <v>4</v>
      </c>
      <c r="H9" s="3">
        <v>4</v>
      </c>
      <c r="I9" s="3">
        <v>4</v>
      </c>
      <c r="J9" s="3">
        <v>5</v>
      </c>
      <c r="K9" s="3">
        <v>5</v>
      </c>
      <c r="L9" s="3">
        <v>5</v>
      </c>
      <c r="M9" s="5">
        <v>298.95501710000002</v>
      </c>
      <c r="N9" s="5">
        <v>298.94952389999997</v>
      </c>
      <c r="O9" s="5">
        <v>298.95477290000002</v>
      </c>
      <c r="P9" s="7">
        <f t="shared" si="0"/>
        <v>298.95310463333334</v>
      </c>
      <c r="Q9" s="7">
        <f t="shared" si="1"/>
        <v>3.103408902079038E-3</v>
      </c>
      <c r="R9" s="7">
        <f t="shared" si="2"/>
        <v>99.675281327421288</v>
      </c>
      <c r="S9" s="7">
        <f t="shared" si="3"/>
        <v>5.4932000000462722E-3</v>
      </c>
      <c r="T9" s="9"/>
      <c r="AA9" t="s">
        <v>115</v>
      </c>
      <c r="AB9" t="s">
        <v>116</v>
      </c>
      <c r="AC9" t="s">
        <v>117</v>
      </c>
      <c r="AD9" t="s">
        <v>118</v>
      </c>
      <c r="AE9" t="s">
        <v>119</v>
      </c>
      <c r="AL9" s="1" t="s">
        <v>77</v>
      </c>
      <c r="AM9" s="1">
        <f>AC2</f>
        <v>106.4317614958927</v>
      </c>
      <c r="AO9" s="1" t="s">
        <v>76</v>
      </c>
      <c r="AP9">
        <f>(SUMIF($D$2:$D$46, 2, $P$2:$P$46))/9</f>
        <v>299.06875949629631</v>
      </c>
    </row>
    <row r="10" spans="1:42" x14ac:dyDescent="0.3">
      <c r="A10" s="3">
        <v>9</v>
      </c>
      <c r="B10" s="3">
        <v>1</v>
      </c>
      <c r="C10" s="3">
        <v>2</v>
      </c>
      <c r="D10" s="3">
        <v>4</v>
      </c>
      <c r="E10" s="3">
        <v>4</v>
      </c>
      <c r="F10" s="3">
        <v>4</v>
      </c>
      <c r="G10" s="3">
        <v>5</v>
      </c>
      <c r="H10" s="3">
        <v>5</v>
      </c>
      <c r="I10" s="3">
        <v>5</v>
      </c>
      <c r="J10" s="3">
        <v>1</v>
      </c>
      <c r="K10" s="3">
        <v>1</v>
      </c>
      <c r="L10" s="3">
        <v>1</v>
      </c>
      <c r="M10" s="5">
        <v>299.44732670000002</v>
      </c>
      <c r="N10" s="5">
        <v>299.44897459999999</v>
      </c>
      <c r="O10" s="5">
        <v>299.44757079999999</v>
      </c>
      <c r="P10" s="7">
        <f t="shared" si="0"/>
        <v>299.44795736666669</v>
      </c>
      <c r="Q10" s="7">
        <f t="shared" si="1"/>
        <v>8.8936434789615233E-4</v>
      </c>
      <c r="R10" s="7">
        <f t="shared" si="2"/>
        <v>110.54483278282393</v>
      </c>
      <c r="S10" s="7">
        <f t="shared" si="3"/>
        <v>1.6478999999662847E-3</v>
      </c>
      <c r="T10" s="9"/>
      <c r="AA10">
        <f>(SUMIF($L$2:$L$46, 1, $R$2:$R$46))/9</f>
        <v>102.26231970980503</v>
      </c>
      <c r="AB10">
        <f>(SUMIF($L$2:$L$46, 2, $R$2:$R$46))/9</f>
        <v>101.76868757156262</v>
      </c>
      <c r="AC10">
        <f>(SUMIF($L$2:$L$46, 3, $R$2:$R$46))/9</f>
        <v>99.264510857741499</v>
      </c>
      <c r="AD10">
        <f>(SUMIF($L$2:$L$46, 4, $R$2:$R$46))/9</f>
        <v>101.63766306318072</v>
      </c>
      <c r="AE10">
        <f>(SUMIF($L$2:$L$46, 5, $R$2:$R$46))/9</f>
        <v>98.585200900371646</v>
      </c>
      <c r="AL10" s="1" t="s">
        <v>78</v>
      </c>
      <c r="AM10" s="1">
        <v>103.49539461324191</v>
      </c>
      <c r="AO10" s="1" t="s">
        <v>77</v>
      </c>
      <c r="AP10">
        <f t="shared" ref="AP10" si="4">(SUMIF($D$2:$D$46, 3, $P$2:$P$46))/9</f>
        <v>299.00211136296298</v>
      </c>
    </row>
    <row r="11" spans="1:42" x14ac:dyDescent="0.3">
      <c r="A11" s="3">
        <v>10</v>
      </c>
      <c r="B11" s="3">
        <v>1</v>
      </c>
      <c r="C11" s="3">
        <v>2</v>
      </c>
      <c r="D11" s="3">
        <v>5</v>
      </c>
      <c r="E11" s="3">
        <v>5</v>
      </c>
      <c r="F11" s="3">
        <v>5</v>
      </c>
      <c r="G11" s="3">
        <v>1</v>
      </c>
      <c r="H11" s="3">
        <v>1</v>
      </c>
      <c r="I11" s="3">
        <v>1</v>
      </c>
      <c r="J11" s="3">
        <v>2</v>
      </c>
      <c r="K11" s="3">
        <v>2</v>
      </c>
      <c r="L11" s="3">
        <v>2</v>
      </c>
      <c r="M11" s="5">
        <v>298.96533199999999</v>
      </c>
      <c r="N11" s="5">
        <v>298.96325680000001</v>
      </c>
      <c r="O11" s="5">
        <v>298.9658508</v>
      </c>
      <c r="P11" s="7">
        <f t="shared" si="0"/>
        <v>298.96481319999998</v>
      </c>
      <c r="Q11" s="7">
        <f t="shared" si="1"/>
        <v>1.3726157801716911E-3</v>
      </c>
      <c r="R11" s="7">
        <f t="shared" si="2"/>
        <v>106.7614217885732</v>
      </c>
      <c r="S11" s="7">
        <f t="shared" si="3"/>
        <v>2.5939999999877728E-3</v>
      </c>
      <c r="T11" s="9"/>
      <c r="AL11" s="1" t="s">
        <v>79</v>
      </c>
      <c r="AM11">
        <v>103.49539461324191</v>
      </c>
      <c r="AO11" s="1" t="s">
        <v>78</v>
      </c>
      <c r="AP11">
        <f>(SUMIF($D$2:$D$46, 4, $P$2:$P$46))/9</f>
        <v>298.98224102962962</v>
      </c>
    </row>
    <row r="12" spans="1:42" x14ac:dyDescent="0.3">
      <c r="A12" s="3">
        <v>11</v>
      </c>
      <c r="B12" s="3">
        <v>1</v>
      </c>
      <c r="C12" s="3">
        <v>3</v>
      </c>
      <c r="D12" s="3">
        <v>1</v>
      </c>
      <c r="E12" s="3">
        <v>1</v>
      </c>
      <c r="F12" s="3">
        <v>1</v>
      </c>
      <c r="G12" s="3">
        <v>3</v>
      </c>
      <c r="H12" s="3">
        <v>3</v>
      </c>
      <c r="I12" s="3">
        <v>3</v>
      </c>
      <c r="J12" s="3">
        <v>5</v>
      </c>
      <c r="K12" s="3">
        <v>5</v>
      </c>
      <c r="L12" s="3">
        <v>5</v>
      </c>
      <c r="M12" s="5">
        <v>298.83239750000001</v>
      </c>
      <c r="N12" s="5">
        <v>298.82067869999997</v>
      </c>
      <c r="O12" s="5">
        <v>298.83367920000001</v>
      </c>
      <c r="P12" s="7">
        <f t="shared" si="0"/>
        <v>298.82891846666666</v>
      </c>
      <c r="Q12" s="7">
        <f t="shared" si="1"/>
        <v>7.1645659159243914E-3</v>
      </c>
      <c r="R12" s="7">
        <f t="shared" si="2"/>
        <v>92.404654806975643</v>
      </c>
      <c r="S12" s="7">
        <f t="shared" si="3"/>
        <v>1.3000500000032389E-2</v>
      </c>
      <c r="T12" s="9"/>
      <c r="AL12" s="1" t="s">
        <v>80</v>
      </c>
      <c r="AM12">
        <f>(SUMIF($E$2:$E$46, 1, $R$2:$R$46))/9</f>
        <v>93.386158755919666</v>
      </c>
      <c r="AO12" s="1" t="s">
        <v>79</v>
      </c>
      <c r="AP12">
        <f>(SUMIF($D$2:$D$46, 5, $P$2:$P$46))/9</f>
        <v>299.11884223333334</v>
      </c>
    </row>
    <row r="13" spans="1:42" x14ac:dyDescent="0.3">
      <c r="A13" s="3">
        <v>12</v>
      </c>
      <c r="B13" s="3">
        <v>1</v>
      </c>
      <c r="C13" s="3">
        <v>3</v>
      </c>
      <c r="D13" s="3">
        <v>2</v>
      </c>
      <c r="E13" s="3">
        <v>2</v>
      </c>
      <c r="F13" s="3">
        <v>2</v>
      </c>
      <c r="G13" s="3">
        <v>4</v>
      </c>
      <c r="H13" s="3">
        <v>4</v>
      </c>
      <c r="I13" s="3">
        <v>4</v>
      </c>
      <c r="J13" s="3">
        <v>1</v>
      </c>
      <c r="K13" s="3">
        <v>1</v>
      </c>
      <c r="L13" s="3">
        <v>1</v>
      </c>
      <c r="M13" s="5">
        <v>299.66131589999998</v>
      </c>
      <c r="N13" s="5">
        <v>299.65856930000001</v>
      </c>
      <c r="O13" s="5">
        <v>299.66137700000002</v>
      </c>
      <c r="P13" s="7">
        <f t="shared" si="0"/>
        <v>299.66042073333335</v>
      </c>
      <c r="Q13" s="7">
        <f t="shared" si="1"/>
        <v>1.6036793143606441E-3</v>
      </c>
      <c r="R13" s="7">
        <f t="shared" si="2"/>
        <v>105.43023715224015</v>
      </c>
      <c r="S13" s="7">
        <f t="shared" si="3"/>
        <v>2.8077000000052976E-3</v>
      </c>
      <c r="T13" s="9"/>
      <c r="U13" s="10" t="s">
        <v>69</v>
      </c>
      <c r="V13" s="10" t="s">
        <v>70</v>
      </c>
      <c r="W13" s="10" t="s">
        <v>71</v>
      </c>
      <c r="X13" s="10" t="s">
        <v>72</v>
      </c>
      <c r="Y13" s="10" t="s">
        <v>73</v>
      </c>
      <c r="Z13" s="10" t="s">
        <v>74</v>
      </c>
      <c r="AA13" s="10" t="s">
        <v>75</v>
      </c>
      <c r="AB13" s="10" t="s">
        <v>76</v>
      </c>
      <c r="AC13" s="10" t="s">
        <v>77</v>
      </c>
      <c r="AD13" s="10" t="s">
        <v>78</v>
      </c>
      <c r="AE13" s="10" t="s">
        <v>79</v>
      </c>
      <c r="AF13" s="10" t="s">
        <v>80</v>
      </c>
      <c r="AG13" s="10" t="s">
        <v>81</v>
      </c>
      <c r="AH13" s="10" t="s">
        <v>82</v>
      </c>
      <c r="AI13" s="10" t="s">
        <v>83</v>
      </c>
      <c r="AJ13" s="10" t="s">
        <v>84</v>
      </c>
      <c r="AL13" s="1" t="s">
        <v>81</v>
      </c>
      <c r="AM13">
        <f>(SUMIF($E$2:$E$46, 2, $R$2:$R$46))/9</f>
        <v>96.89598505726434</v>
      </c>
      <c r="AO13" s="1" t="s">
        <v>80</v>
      </c>
      <c r="AP13">
        <f>(SUMIF($E$2:$E$46, 1, $P$2:$P$46))/9</f>
        <v>299.15634155555551</v>
      </c>
    </row>
    <row r="14" spans="1:42" x14ac:dyDescent="0.3">
      <c r="A14" s="3">
        <v>13</v>
      </c>
      <c r="B14" s="3">
        <v>1</v>
      </c>
      <c r="C14" s="3">
        <v>3</v>
      </c>
      <c r="D14" s="3">
        <v>3</v>
      </c>
      <c r="E14" s="3">
        <v>3</v>
      </c>
      <c r="F14" s="3">
        <v>3</v>
      </c>
      <c r="G14" s="3">
        <v>5</v>
      </c>
      <c r="H14" s="3">
        <v>5</v>
      </c>
      <c r="I14" s="3">
        <v>5</v>
      </c>
      <c r="J14" s="3">
        <v>2</v>
      </c>
      <c r="K14" s="3">
        <v>2</v>
      </c>
      <c r="L14" s="3">
        <v>2</v>
      </c>
      <c r="M14" s="5">
        <v>299.40405270000002</v>
      </c>
      <c r="N14" s="5">
        <v>299.40206910000001</v>
      </c>
      <c r="O14" s="5">
        <v>299.40435789999998</v>
      </c>
      <c r="P14" s="7">
        <f t="shared" si="0"/>
        <v>299.40349323333334</v>
      </c>
      <c r="Q14" s="7">
        <f t="shared" si="1"/>
        <v>1.2427403483110152E-3</v>
      </c>
      <c r="R14" s="7">
        <f t="shared" si="2"/>
        <v>107.63752928380006</v>
      </c>
      <c r="S14" s="7">
        <f t="shared" si="3"/>
        <v>2.2887999999738895E-3</v>
      </c>
      <c r="T14" s="9"/>
      <c r="U14">
        <f>(SUMIF($B$2:$B$46, 1, $P$2:$P$46))/15</f>
        <v>299.14039984888888</v>
      </c>
      <c r="V14">
        <f>(SUMIF($B$2:$B$46, 2, $P$2:$P$46))/15</f>
        <v>299.08554416444446</v>
      </c>
      <c r="W14">
        <f>(SUMIF($B$2:$B$46, 3, $P$2:$P$46))/15</f>
        <v>299.00004950888894</v>
      </c>
      <c r="X14">
        <f>(SUMIF($C$2:$C$46, 1, $P$2:$P$46))/15</f>
        <v>299.16130574888888</v>
      </c>
      <c r="Y14">
        <f>(SUMIF($C$2:$C$46, 2, $P$2:$P$46))/15</f>
        <v>298.99949273555552</v>
      </c>
      <c r="Z14">
        <f>(SUMIF($C$2:$C$46, 3, $P$2:$P$46))/15</f>
        <v>299.06519503777781</v>
      </c>
      <c r="AA14">
        <f>(SUMIF($D$2:$D$46, 1, $P$2:$P$46))/9</f>
        <v>299.20470174814818</v>
      </c>
      <c r="AB14">
        <f>(SUMIF($D$2:$D$46, 2, $P$2:$P$46))/9</f>
        <v>299.06875949629631</v>
      </c>
      <c r="AC14">
        <f t="shared" ref="AC14" si="5">(SUMIF($D$2:$D$46, 3, $P$2:$P$46))/9</f>
        <v>299.00211136296298</v>
      </c>
      <c r="AD14">
        <f>(SUMIF($D$2:$D$46, 4, $P$2:$P$46))/9</f>
        <v>298.98224102962962</v>
      </c>
      <c r="AE14">
        <f>(SUMIF($D$2:$D$46, 5, $P$2:$P$46))/9</f>
        <v>299.11884223333334</v>
      </c>
      <c r="AF14">
        <f>(SUMIF($E$2:$E$46, 1, $P$2:$P$46))/9</f>
        <v>299.15634155555551</v>
      </c>
      <c r="AG14">
        <f>(SUMIF($E$2:$E$46, 2, $P$2:$P$46))/9</f>
        <v>299.30820832962968</v>
      </c>
      <c r="AH14">
        <f>(SUMIF($E$2:$E$46, 3, $P$2:$P$46))/9</f>
        <v>299.14033338888891</v>
      </c>
      <c r="AI14">
        <f>(SUMIF($E$2:$E$46, 4, $P$2:$P$46))/9</f>
        <v>298.98276774074077</v>
      </c>
      <c r="AJ14">
        <f>(SUMIF($E$2:$E$46, 5, $P$2:$P$46))/9</f>
        <v>298.78900485555556</v>
      </c>
      <c r="AL14" s="1" t="s">
        <v>82</v>
      </c>
      <c r="AM14">
        <f>(SUMIF($E$2:$E$46, 3, $R$2:$R$46))/9</f>
        <v>100.35754962315816</v>
      </c>
      <c r="AO14" s="1" t="s">
        <v>81</v>
      </c>
      <c r="AP14">
        <f>(SUMIF($E$2:$E$46, 2, $P$2:$P$46))/9</f>
        <v>299.30820832962968</v>
      </c>
    </row>
    <row r="15" spans="1:42" x14ac:dyDescent="0.3">
      <c r="A15" s="3">
        <v>14</v>
      </c>
      <c r="B15" s="3">
        <v>1</v>
      </c>
      <c r="C15" s="3">
        <v>3</v>
      </c>
      <c r="D15" s="3">
        <v>4</v>
      </c>
      <c r="E15" s="3">
        <v>4</v>
      </c>
      <c r="F15" s="3">
        <v>4</v>
      </c>
      <c r="G15" s="3">
        <v>1</v>
      </c>
      <c r="H15" s="3">
        <v>1</v>
      </c>
      <c r="I15" s="3">
        <v>1</v>
      </c>
      <c r="J15" s="3">
        <v>3</v>
      </c>
      <c r="K15" s="3">
        <v>3</v>
      </c>
      <c r="L15" s="3">
        <v>3</v>
      </c>
      <c r="M15" s="5">
        <v>298.78622439999998</v>
      </c>
      <c r="N15" s="5">
        <v>298.78201289999998</v>
      </c>
      <c r="O15" s="5">
        <v>298.78680420000001</v>
      </c>
      <c r="P15" s="7">
        <f t="shared" si="0"/>
        <v>298.78501383333332</v>
      </c>
      <c r="Q15" s="7">
        <f t="shared" si="1"/>
        <v>2.6150033773150263E-3</v>
      </c>
      <c r="R15" s="7">
        <f t="shared" si="2"/>
        <v>101.15773113340403</v>
      </c>
      <c r="S15" s="7">
        <f t="shared" si="3"/>
        <v>4.7913000000221473E-3</v>
      </c>
      <c r="T15" s="9"/>
      <c r="AA15" t="s">
        <v>85</v>
      </c>
      <c r="AB15" t="s">
        <v>86</v>
      </c>
      <c r="AC15" t="s">
        <v>87</v>
      </c>
      <c r="AD15" t="s">
        <v>88</v>
      </c>
      <c r="AE15" t="s">
        <v>89</v>
      </c>
      <c r="AF15" t="s">
        <v>90</v>
      </c>
      <c r="AG15" t="s">
        <v>91</v>
      </c>
      <c r="AH15" t="s">
        <v>92</v>
      </c>
      <c r="AI15" t="s">
        <v>93</v>
      </c>
      <c r="AJ15" t="s">
        <v>94</v>
      </c>
      <c r="AL15" s="1" t="s">
        <v>83</v>
      </c>
      <c r="AM15">
        <f>(SUMIF($E$2:$E$46, 4, $R$2:$R$46))/9</f>
        <v>104.42803874859221</v>
      </c>
      <c r="AO15" s="1" t="s">
        <v>82</v>
      </c>
      <c r="AP15">
        <f>(SUMIF($E$2:$E$46, 3, $P$2:$P$46))/9</f>
        <v>299.14033338888891</v>
      </c>
    </row>
    <row r="16" spans="1:42" x14ac:dyDescent="0.3">
      <c r="A16" s="3">
        <v>15</v>
      </c>
      <c r="B16" s="3">
        <v>1</v>
      </c>
      <c r="C16" s="3">
        <v>3</v>
      </c>
      <c r="D16" s="3">
        <v>5</v>
      </c>
      <c r="E16" s="3">
        <v>5</v>
      </c>
      <c r="F16" s="3">
        <v>5</v>
      </c>
      <c r="G16" s="3">
        <v>2</v>
      </c>
      <c r="H16" s="3">
        <v>2</v>
      </c>
      <c r="I16" s="3">
        <v>2</v>
      </c>
      <c r="J16" s="3">
        <v>4</v>
      </c>
      <c r="K16" s="3">
        <v>4</v>
      </c>
      <c r="L16" s="3">
        <v>4</v>
      </c>
      <c r="M16" s="5">
        <v>298.79669189999998</v>
      </c>
      <c r="N16" s="5">
        <v>298.79357909999999</v>
      </c>
      <c r="O16" s="5">
        <v>298.79754639999999</v>
      </c>
      <c r="P16" s="7">
        <f t="shared" si="0"/>
        <v>298.79593913333332</v>
      </c>
      <c r="Q16" s="7">
        <f t="shared" si="1"/>
        <v>2.0880279124881897E-3</v>
      </c>
      <c r="R16" s="7">
        <f t="shared" si="2"/>
        <v>103.11276781651296</v>
      </c>
      <c r="S16" s="7">
        <f t="shared" si="3"/>
        <v>3.9672999999993408E-3</v>
      </c>
      <c r="T16" s="9"/>
      <c r="AA16">
        <f>(SUMIF($F$2:$F$46, 1, $P$2:$P$46))/9</f>
        <v>298.86764752962961</v>
      </c>
      <c r="AB16">
        <f>(SUMIF($F$2:$F$46, 2, $P$2:$P$46))/9</f>
        <v>299.04135810370371</v>
      </c>
      <c r="AC16">
        <f>(SUMIF($F$2:$F$46, 3, $P$2:$P$46))/9</f>
        <v>299.22866142592585</v>
      </c>
      <c r="AD16">
        <f>(SUMIF($F$2:$F$46, 4, $P$2:$P$46))/9</f>
        <v>299.18632903333332</v>
      </c>
      <c r="AE16">
        <f>(SUMIF($F$2:$F$46, 5, $P2:$P$46))/9</f>
        <v>299.05265977777776</v>
      </c>
      <c r="AF16">
        <f>(SUMIF($G$2:$G$46, 1, $P$2:$P$46))/9</f>
        <v>299.04303768888883</v>
      </c>
      <c r="AG16">
        <f>(SUMIF($G$2:$G$46, 2, $P$2:$P$46))/9</f>
        <v>299.01507569259252</v>
      </c>
      <c r="AH16">
        <f>(SUMIF($G$2:$G$46, 3, $P$2:$P$46))/9</f>
        <v>299.06685723703703</v>
      </c>
      <c r="AI16">
        <f>(SUMIF($G$2:$G$46, 4, $P$2:$P$46))/9</f>
        <v>299.08153844814819</v>
      </c>
      <c r="AJ16">
        <f>(SUMIF($G$2:$G$46, 5, $P$2:$P$46))/9</f>
        <v>299.17014680370374</v>
      </c>
      <c r="AL16" s="1" t="s">
        <v>84</v>
      </c>
      <c r="AM16">
        <f>(SUMIF($E$2:$E$46, 5, $R$2:$R$46))/9</f>
        <v>108.45064991772715</v>
      </c>
      <c r="AO16" s="1" t="s">
        <v>83</v>
      </c>
      <c r="AP16">
        <f>(SUMIF($E$2:$E$46, 4, $P$2:$P$46))/9</f>
        <v>298.98276774074077</v>
      </c>
    </row>
    <row r="17" spans="1:42" x14ac:dyDescent="0.3">
      <c r="A17" s="3">
        <v>16</v>
      </c>
      <c r="B17" s="3">
        <v>2</v>
      </c>
      <c r="C17" s="3">
        <v>1</v>
      </c>
      <c r="D17" s="3">
        <v>1</v>
      </c>
      <c r="E17" s="3">
        <v>2</v>
      </c>
      <c r="F17" s="3">
        <v>3</v>
      </c>
      <c r="G17" s="3">
        <v>1</v>
      </c>
      <c r="H17" s="3">
        <v>2</v>
      </c>
      <c r="I17" s="3">
        <v>3</v>
      </c>
      <c r="J17" s="3">
        <v>1</v>
      </c>
      <c r="K17" s="3">
        <v>2</v>
      </c>
      <c r="L17" s="3">
        <v>3</v>
      </c>
      <c r="M17" s="5">
        <v>299.34399409999997</v>
      </c>
      <c r="N17" s="5">
        <v>299.32855219999999</v>
      </c>
      <c r="O17" s="5">
        <v>299.34457400000002</v>
      </c>
      <c r="P17" s="7">
        <f t="shared" si="0"/>
        <v>299.33904009999998</v>
      </c>
      <c r="Q17" s="7">
        <f t="shared" si="1"/>
        <v>9.087414693415603E-3</v>
      </c>
      <c r="R17" s="7">
        <f t="shared" si="2"/>
        <v>90.35446029279376</v>
      </c>
      <c r="S17" s="7">
        <f t="shared" si="3"/>
        <v>1.6021800000032727E-2</v>
      </c>
      <c r="T17" s="9"/>
      <c r="AA17" t="s">
        <v>95</v>
      </c>
      <c r="AB17" t="s">
        <v>96</v>
      </c>
      <c r="AC17" t="s">
        <v>97</v>
      </c>
      <c r="AD17" t="s">
        <v>98</v>
      </c>
      <c r="AE17" t="s">
        <v>99</v>
      </c>
      <c r="AF17" t="s">
        <v>100</v>
      </c>
      <c r="AG17" t="s">
        <v>101</v>
      </c>
      <c r="AH17" t="s">
        <v>102</v>
      </c>
      <c r="AI17" t="s">
        <v>103</v>
      </c>
      <c r="AJ17" t="s">
        <v>104</v>
      </c>
      <c r="AL17" s="1" t="s">
        <v>85</v>
      </c>
      <c r="AM17">
        <f>(SUMIF($F$2:$F$46, 1, $R$2:$R$46))/9</f>
        <v>99.879110572398787</v>
      </c>
      <c r="AO17" s="1" t="s">
        <v>84</v>
      </c>
      <c r="AP17">
        <f>(SUMIF($E$2:$E$46, 5, $P$2:$P$46))/9</f>
        <v>298.78900485555556</v>
      </c>
    </row>
    <row r="18" spans="1:42" x14ac:dyDescent="0.3">
      <c r="A18" s="3">
        <v>17</v>
      </c>
      <c r="B18" s="3">
        <v>2</v>
      </c>
      <c r="C18" s="3">
        <v>1</v>
      </c>
      <c r="D18" s="3">
        <v>2</v>
      </c>
      <c r="E18" s="3">
        <v>3</v>
      </c>
      <c r="F18" s="3">
        <v>4</v>
      </c>
      <c r="G18" s="3">
        <v>2</v>
      </c>
      <c r="H18" s="3">
        <v>3</v>
      </c>
      <c r="I18" s="3">
        <v>4</v>
      </c>
      <c r="J18" s="3">
        <v>2</v>
      </c>
      <c r="K18" s="3">
        <v>3</v>
      </c>
      <c r="L18" s="3">
        <v>4</v>
      </c>
      <c r="M18" s="5">
        <v>299.13940430000002</v>
      </c>
      <c r="N18" s="5">
        <v>299.13256840000003</v>
      </c>
      <c r="O18" s="5">
        <v>299.14001459999997</v>
      </c>
      <c r="P18" s="7">
        <f t="shared" si="0"/>
        <v>299.13732910000004</v>
      </c>
      <c r="Q18" s="7">
        <f t="shared" si="1"/>
        <v>4.1341643520613949E-3</v>
      </c>
      <c r="R18" s="7">
        <f t="shared" si="2"/>
        <v>97.189657476467943</v>
      </c>
      <c r="S18" s="7">
        <f t="shared" si="3"/>
        <v>7.4461999999471118E-3</v>
      </c>
      <c r="T18" s="9"/>
      <c r="AA18">
        <f>(SUMIF($H$2:$H$46, 1, $P$2:$P$46))/9</f>
        <v>299.0658060703704</v>
      </c>
      <c r="AB18">
        <f>(SUMIF($H$2:$H$46, 2, $P$2:$P$46))/9</f>
        <v>299.01145878518514</v>
      </c>
      <c r="AC18">
        <f>(SUMIF($H$2:$H$46, 3, $P$2:$P$46))/9</f>
        <v>299.0360220481482</v>
      </c>
      <c r="AD18">
        <f>(SUMIF($H$2:$H$46, 4, $P$2:$P$46))/9</f>
        <v>299.16286214444443</v>
      </c>
      <c r="AE18">
        <f>(SUMIF($H$2:$H$46, 5, $P$2:$P$46))/9</f>
        <v>299.10050682222226</v>
      </c>
      <c r="AF18">
        <f>(SUMIF($I$2:$I$46, 1, $P$2:$P$46))/9</f>
        <v>299.04416911481474</v>
      </c>
      <c r="AG18">
        <f>(SUMIF($I$2:$I$46, 2, $P$2:$P$46))/9</f>
        <v>299.03075720370373</v>
      </c>
      <c r="AH18">
        <f>(SUMIF($I$2:$I$46, 3, $P$2:$P$46))/9</f>
        <v>298.94752220000004</v>
      </c>
      <c r="AI18">
        <f>(SUMIF($I$2:$I$46, 4, $P$2:$P$46))/9</f>
        <v>299.10618647407404</v>
      </c>
      <c r="AJ18">
        <f>(SUMIF($I$2:$I$46, 5, $P$2:$P$46))/9</f>
        <v>299.24802087777778</v>
      </c>
      <c r="AL18" s="1" t="s">
        <v>86</v>
      </c>
      <c r="AM18">
        <f>(SUMIF($F$2:$F$46, 2, $R$2:$R$46))/9</f>
        <v>101.008329748557</v>
      </c>
      <c r="AO18" s="1" t="s">
        <v>85</v>
      </c>
      <c r="AP18">
        <f>(SUMIF($F$2:$F$46, 1, $P$2:$P$46))/9</f>
        <v>298.86764752962961</v>
      </c>
    </row>
    <row r="19" spans="1:42" x14ac:dyDescent="0.3">
      <c r="A19" s="3">
        <v>18</v>
      </c>
      <c r="B19" s="3">
        <v>2</v>
      </c>
      <c r="C19" s="3">
        <v>1</v>
      </c>
      <c r="D19" s="3">
        <v>3</v>
      </c>
      <c r="E19" s="3">
        <v>4</v>
      </c>
      <c r="F19" s="3">
        <v>5</v>
      </c>
      <c r="G19" s="3">
        <v>3</v>
      </c>
      <c r="H19" s="3">
        <v>4</v>
      </c>
      <c r="I19" s="3">
        <v>5</v>
      </c>
      <c r="J19" s="3">
        <v>3</v>
      </c>
      <c r="K19" s="3">
        <v>4</v>
      </c>
      <c r="L19" s="3">
        <v>5</v>
      </c>
      <c r="M19" s="5">
        <v>299.03613280000002</v>
      </c>
      <c r="N19" s="5">
        <v>299.0321045</v>
      </c>
      <c r="O19" s="5">
        <v>299.03717039999998</v>
      </c>
      <c r="P19" s="7">
        <f t="shared" si="0"/>
        <v>299.03513589999994</v>
      </c>
      <c r="Q19" s="7">
        <f t="shared" si="1"/>
        <v>2.6760405284615442E-3</v>
      </c>
      <c r="R19" s="7">
        <f t="shared" si="2"/>
        <v>100.96459066717237</v>
      </c>
      <c r="S19" s="7">
        <f t="shared" si="3"/>
        <v>5.0658999999768639E-3</v>
      </c>
      <c r="T19" s="9"/>
      <c r="AA19" t="s">
        <v>105</v>
      </c>
      <c r="AB19" t="s">
        <v>106</v>
      </c>
      <c r="AC19" t="s">
        <v>107</v>
      </c>
      <c r="AD19" t="s">
        <v>109</v>
      </c>
      <c r="AE19" t="s">
        <v>108</v>
      </c>
      <c r="AF19" t="s">
        <v>110</v>
      </c>
      <c r="AG19" t="s">
        <v>111</v>
      </c>
      <c r="AH19" t="s">
        <v>112</v>
      </c>
      <c r="AI19" t="s">
        <v>113</v>
      </c>
      <c r="AJ19" t="s">
        <v>114</v>
      </c>
      <c r="AL19" s="1" t="s">
        <v>87</v>
      </c>
      <c r="AM19">
        <f>(SUMIF($F$2:$F$46, 3, $R$2:$R$46))/9</f>
        <v>96.567371113801954</v>
      </c>
      <c r="AO19" s="1" t="s">
        <v>86</v>
      </c>
      <c r="AP19">
        <f>(SUMIF($F$2:$F$46, 2, $P$2:$P$46))/9</f>
        <v>299.04135810370371</v>
      </c>
    </row>
    <row r="20" spans="1:42" x14ac:dyDescent="0.3">
      <c r="A20" s="3">
        <v>19</v>
      </c>
      <c r="B20" s="3">
        <v>2</v>
      </c>
      <c r="C20" s="3">
        <v>1</v>
      </c>
      <c r="D20" s="3">
        <v>4</v>
      </c>
      <c r="E20" s="3">
        <v>5</v>
      </c>
      <c r="F20" s="3">
        <v>1</v>
      </c>
      <c r="G20" s="3">
        <v>4</v>
      </c>
      <c r="H20" s="3">
        <v>5</v>
      </c>
      <c r="I20" s="3">
        <v>1</v>
      </c>
      <c r="J20" s="3">
        <v>4</v>
      </c>
      <c r="K20" s="3">
        <v>5</v>
      </c>
      <c r="L20" s="3">
        <v>1</v>
      </c>
      <c r="M20" s="5">
        <v>298.70812990000002</v>
      </c>
      <c r="N20" s="5">
        <v>298.70571899999999</v>
      </c>
      <c r="O20" s="5">
        <v>298.70886230000002</v>
      </c>
      <c r="P20" s="7">
        <f t="shared" si="0"/>
        <v>298.70757039999995</v>
      </c>
      <c r="Q20" s="7">
        <f t="shared" si="1"/>
        <v>1.6446470472595565E-3</v>
      </c>
      <c r="R20" s="7">
        <f t="shared" si="2"/>
        <v>105.18347039561718</v>
      </c>
      <c r="S20" s="7">
        <f t="shared" si="3"/>
        <v>3.1433000000333777E-3</v>
      </c>
      <c r="T20" s="9"/>
      <c r="AA20">
        <f>(SUMIF($J$2:$J$46, 1, $P$2:$P$46))/9</f>
        <v>299.20225016296297</v>
      </c>
      <c r="AB20">
        <f>(SUMIF($J$2:$J$46, 2, $P$2:$P$46))/9</f>
        <v>299.03719527037038</v>
      </c>
      <c r="AC20">
        <f>(SUMIF($J$2:$J$46, 3, $P$2:$P$46))/9</f>
        <v>298.91936917037037</v>
      </c>
      <c r="AD20">
        <f>(SUMIF($J$2:$J$46, 4, $P$2:$P$46))/9</f>
        <v>299.02569354444438</v>
      </c>
      <c r="AE20">
        <f>(SUMIF($J$2:$J$46, 5, $P$2:$P$46))/9</f>
        <v>299.19214772222227</v>
      </c>
      <c r="AF20">
        <f>(SUMIF($K$2:$K$46, 1, $P$2:$P$46))/9</f>
        <v>299.42345740370371</v>
      </c>
      <c r="AG20">
        <f>(SUMIF($K$2:$K$46, 2, $P$2:$P$46))/9</f>
        <v>299.13492047037039</v>
      </c>
      <c r="AH20">
        <f>(SUMIF($K$2:$K$46, 3, $P$2:$P$46))/9</f>
        <v>298.98352615925927</v>
      </c>
      <c r="AI20">
        <f>(SUMIF($K$2:$K$46, 4, $P$2:$P$46))/9</f>
        <v>298.90180008888888</v>
      </c>
      <c r="AJ20">
        <f>(SUMIF($K$2:$K$46, 5, $P$2:$P$46))/9</f>
        <v>298.93295174814807</v>
      </c>
      <c r="AL20" s="1" t="s">
        <v>88</v>
      </c>
      <c r="AM20">
        <f>(SUMIF($F$2:$F$46, 4, $R$2:$R$46))/9</f>
        <v>102.80595135508321</v>
      </c>
      <c r="AO20" s="1" t="s">
        <v>87</v>
      </c>
      <c r="AP20">
        <f>(SUMIF($F$2:$F$46, 3, $P$2:$P$46))/9</f>
        <v>299.22866142592585</v>
      </c>
    </row>
    <row r="21" spans="1:42" x14ac:dyDescent="0.3">
      <c r="A21" s="3">
        <v>20</v>
      </c>
      <c r="B21" s="3">
        <v>2</v>
      </c>
      <c r="C21" s="3">
        <v>1</v>
      </c>
      <c r="D21" s="3">
        <v>5</v>
      </c>
      <c r="E21" s="3">
        <v>1</v>
      </c>
      <c r="F21" s="3">
        <v>2</v>
      </c>
      <c r="G21" s="3">
        <v>5</v>
      </c>
      <c r="H21" s="3">
        <v>1</v>
      </c>
      <c r="I21" s="3">
        <v>2</v>
      </c>
      <c r="J21" s="3">
        <v>5</v>
      </c>
      <c r="K21" s="3">
        <v>1</v>
      </c>
      <c r="L21" s="3">
        <v>2</v>
      </c>
      <c r="M21" s="5">
        <v>299.55291749999998</v>
      </c>
      <c r="N21" s="5">
        <v>299.54354860000001</v>
      </c>
      <c r="O21" s="5">
        <v>299.55303959999998</v>
      </c>
      <c r="P21" s="7">
        <f t="shared" si="0"/>
        <v>299.54983523333334</v>
      </c>
      <c r="Q21" s="7">
        <f t="shared" si="1"/>
        <v>5.4447264488806093E-3</v>
      </c>
      <c r="R21" s="7">
        <f t="shared" si="2"/>
        <v>94.809860400035845</v>
      </c>
      <c r="S21" s="7">
        <f t="shared" si="3"/>
        <v>9.4909999999686079E-3</v>
      </c>
      <c r="T21" s="9"/>
      <c r="AA21" t="s">
        <v>115</v>
      </c>
      <c r="AB21" t="s">
        <v>116</v>
      </c>
      <c r="AC21" t="s">
        <v>117</v>
      </c>
      <c r="AD21" t="s">
        <v>118</v>
      </c>
      <c r="AE21" t="s">
        <v>119</v>
      </c>
      <c r="AL21" s="1" t="s">
        <v>89</v>
      </c>
      <c r="AM21">
        <f>(SUMIF($F$2:$F$46, 5, $R$2:$R$46))/9</f>
        <v>103.25761931282061</v>
      </c>
      <c r="AO21" s="1" t="s">
        <v>88</v>
      </c>
      <c r="AP21">
        <f>(SUMIF($F$2:$F$46, 4, $P$2:$P$46))/9</f>
        <v>299.18632903333332</v>
      </c>
    </row>
    <row r="22" spans="1:42" x14ac:dyDescent="0.3">
      <c r="A22" s="3">
        <v>21</v>
      </c>
      <c r="B22" s="3">
        <v>2</v>
      </c>
      <c r="C22" s="3">
        <v>2</v>
      </c>
      <c r="D22" s="3">
        <v>1</v>
      </c>
      <c r="E22" s="3">
        <v>2</v>
      </c>
      <c r="F22" s="3">
        <v>3</v>
      </c>
      <c r="G22" s="3">
        <v>2</v>
      </c>
      <c r="H22" s="3">
        <v>3</v>
      </c>
      <c r="I22" s="3">
        <v>4</v>
      </c>
      <c r="J22" s="3">
        <v>3</v>
      </c>
      <c r="K22" s="3">
        <v>4</v>
      </c>
      <c r="L22" s="3">
        <v>5</v>
      </c>
      <c r="M22" s="5">
        <v>298.98345949999998</v>
      </c>
      <c r="N22" s="5">
        <v>298.97161870000002</v>
      </c>
      <c r="O22" s="5">
        <v>298.98443600000002</v>
      </c>
      <c r="P22" s="7">
        <f t="shared" si="0"/>
        <v>298.97983806666667</v>
      </c>
      <c r="Q22" s="7">
        <f t="shared" si="1"/>
        <v>7.134905701069956E-3</v>
      </c>
      <c r="R22" s="7">
        <f t="shared" si="2"/>
        <v>92.445073294482313</v>
      </c>
      <c r="S22" s="7">
        <f t="shared" si="3"/>
        <v>1.2817299999994702E-2</v>
      </c>
      <c r="T22" s="9"/>
      <c r="AA22">
        <f>(SUMIF($L$2:$L$46, 1, $P$2:$P$46))/9</f>
        <v>299.1431918703704</v>
      </c>
      <c r="AB22">
        <f>(SUMIF($L$2:$L$46, 2, $P$2:$P$46))/9</f>
        <v>299.19788954074073</v>
      </c>
      <c r="AC22">
        <f>(SUMIF($L$2:$L$46, 3, $P$2:$P$46))/9</f>
        <v>299.1022847555555</v>
      </c>
      <c r="AD22">
        <f>(SUMIF($L$2:$L$46, 4, $P$2:$P$46))/9</f>
        <v>299.00938020000007</v>
      </c>
      <c r="AE22">
        <f>(SUMIF($L$2:$L$46, 5, $P$2:$P$46))/9</f>
        <v>298.92390950370367</v>
      </c>
      <c r="AL22" s="1" t="s">
        <v>90</v>
      </c>
      <c r="AM22">
        <f>(SUMIF($G$2:$G$46, 1, $R$2:$R$46))/9</f>
        <v>97.366500280159329</v>
      </c>
      <c r="AO22" s="1" t="s">
        <v>89</v>
      </c>
      <c r="AP22">
        <f>(SUMIF($F$2:$F$46, 5, $P$2:$P$46))/9</f>
        <v>299.05265977777776</v>
      </c>
    </row>
    <row r="23" spans="1:42" x14ac:dyDescent="0.3">
      <c r="A23" s="3">
        <v>22</v>
      </c>
      <c r="B23" s="3">
        <v>2</v>
      </c>
      <c r="C23" s="3">
        <v>2</v>
      </c>
      <c r="D23" s="3">
        <v>2</v>
      </c>
      <c r="E23" s="3">
        <v>3</v>
      </c>
      <c r="F23" s="3">
        <v>4</v>
      </c>
      <c r="G23" s="3">
        <v>3</v>
      </c>
      <c r="H23" s="3">
        <v>4</v>
      </c>
      <c r="I23" s="3">
        <v>5</v>
      </c>
      <c r="J23" s="3">
        <v>4</v>
      </c>
      <c r="K23" s="3">
        <v>5</v>
      </c>
      <c r="L23" s="3">
        <v>1</v>
      </c>
      <c r="M23" s="5">
        <v>299.17935180000001</v>
      </c>
      <c r="N23" s="5">
        <v>299.17810059999999</v>
      </c>
      <c r="O23" s="5">
        <v>299.17984009999998</v>
      </c>
      <c r="P23" s="7">
        <f t="shared" si="0"/>
        <v>299.17909750000001</v>
      </c>
      <c r="Q23" s="7">
        <f t="shared" si="1"/>
        <v>8.9719921421735154E-4</v>
      </c>
      <c r="R23" s="7">
        <f t="shared" si="2"/>
        <v>110.46084726416842</v>
      </c>
      <c r="S23" s="7">
        <f t="shared" si="3"/>
        <v>1.7394999999851279E-3</v>
      </c>
      <c r="T23" s="9"/>
      <c r="AL23" s="1" t="s">
        <v>91</v>
      </c>
      <c r="AM23">
        <f>(SUMIF($G$2:$G$46, 2, $R$2:$R$46))/9</f>
        <v>95.679042878569675</v>
      </c>
      <c r="AO23" s="1" t="s">
        <v>90</v>
      </c>
      <c r="AP23">
        <f>(SUMIF($G$2:$G$46, 1, $P$2:$P$46))/9</f>
        <v>299.04303768888883</v>
      </c>
    </row>
    <row r="24" spans="1:42" x14ac:dyDescent="0.3">
      <c r="A24" s="3">
        <v>23</v>
      </c>
      <c r="B24" s="3">
        <v>2</v>
      </c>
      <c r="C24" s="3">
        <v>2</v>
      </c>
      <c r="D24" s="3">
        <v>3</v>
      </c>
      <c r="E24" s="3">
        <v>4</v>
      </c>
      <c r="F24" s="3">
        <v>5</v>
      </c>
      <c r="G24" s="3">
        <v>4</v>
      </c>
      <c r="H24" s="3">
        <v>5</v>
      </c>
      <c r="I24" s="3">
        <v>1</v>
      </c>
      <c r="J24" s="3">
        <v>5</v>
      </c>
      <c r="K24" s="3">
        <v>1</v>
      </c>
      <c r="L24" s="3">
        <v>2</v>
      </c>
      <c r="M24" s="5">
        <v>299.25604249999998</v>
      </c>
      <c r="N24" s="5">
        <v>299.25564580000002</v>
      </c>
      <c r="O24" s="5">
        <v>299.25619510000001</v>
      </c>
      <c r="P24" s="7">
        <f t="shared" si="0"/>
        <v>299.25596113333336</v>
      </c>
      <c r="Q24" s="7">
        <f t="shared" si="1"/>
        <v>2.8354545195949111E-4</v>
      </c>
      <c r="R24" s="7">
        <f t="shared" si="2"/>
        <v>120.46840249213359</v>
      </c>
      <c r="S24" s="7">
        <f t="shared" si="3"/>
        <v>5.4929999998876156E-4</v>
      </c>
      <c r="T24" s="9"/>
      <c r="U24" t="s">
        <v>120</v>
      </c>
      <c r="V24" t="s">
        <v>45</v>
      </c>
      <c r="W24" t="s">
        <v>46</v>
      </c>
      <c r="X24" t="s">
        <v>47</v>
      </c>
      <c r="Y24" t="s">
        <v>48</v>
      </c>
      <c r="Z24" t="s">
        <v>49</v>
      </c>
      <c r="AA24" t="s">
        <v>50</v>
      </c>
      <c r="AB24" t="s">
        <v>51</v>
      </c>
      <c r="AC24" t="s">
        <v>52</v>
      </c>
      <c r="AD24" t="s">
        <v>53</v>
      </c>
      <c r="AE24" t="s">
        <v>54</v>
      </c>
      <c r="AF24" t="s">
        <v>55</v>
      </c>
      <c r="AL24" s="1" t="s">
        <v>92</v>
      </c>
      <c r="AM24">
        <f>(SUMIF($G$2:$G$46, 3, $R$2:$R$46))/9</f>
        <v>99.69298243446633</v>
      </c>
      <c r="AO24" s="1" t="s">
        <v>91</v>
      </c>
      <c r="AP24">
        <f>(SUMIF($G$2:$G$46, 2, $P$2:$P$46))/9</f>
        <v>299.01507569259252</v>
      </c>
    </row>
    <row r="25" spans="1:42" x14ac:dyDescent="0.3">
      <c r="A25" s="3">
        <v>24</v>
      </c>
      <c r="B25" s="3">
        <v>2</v>
      </c>
      <c r="C25" s="3">
        <v>2</v>
      </c>
      <c r="D25" s="3">
        <v>4</v>
      </c>
      <c r="E25" s="3">
        <v>5</v>
      </c>
      <c r="F25" s="3">
        <v>1</v>
      </c>
      <c r="G25" s="3">
        <v>5</v>
      </c>
      <c r="H25" s="3">
        <v>1</v>
      </c>
      <c r="I25" s="3">
        <v>2</v>
      </c>
      <c r="J25" s="3">
        <v>1</v>
      </c>
      <c r="K25" s="3">
        <v>2</v>
      </c>
      <c r="L25" s="3">
        <v>3</v>
      </c>
      <c r="M25" s="5">
        <v>298.74377440000001</v>
      </c>
      <c r="N25" s="5">
        <v>298.74353029999997</v>
      </c>
      <c r="O25" s="5">
        <v>298.7440186</v>
      </c>
      <c r="P25" s="7">
        <f t="shared" si="0"/>
        <v>298.74377443333333</v>
      </c>
      <c r="Q25" s="7">
        <f t="shared" si="1"/>
        <v>2.4415000172114238E-4</v>
      </c>
      <c r="R25" s="7">
        <f t="shared" si="2"/>
        <v>121.75284264080867</v>
      </c>
      <c r="S25" s="7">
        <f t="shared" si="3"/>
        <v>4.8830000002908491E-4</v>
      </c>
      <c r="T25" s="9"/>
      <c r="U25">
        <v>1</v>
      </c>
      <c r="V25">
        <f>COUNTIF($B$2:$B$46, 1)</f>
        <v>15</v>
      </c>
      <c r="W25">
        <f>COUNTIF($C$2:$C$46, 1)</f>
        <v>15</v>
      </c>
      <c r="X25">
        <f>COUNTIF($D$2:$D$46, 1)</f>
        <v>9</v>
      </c>
      <c r="Y25">
        <f>COUNTIF($E$2:$E$46, 1)</f>
        <v>9</v>
      </c>
      <c r="Z25">
        <f>COUNTIF($F$2:$F$46, 1)</f>
        <v>9</v>
      </c>
      <c r="AA25">
        <f>COUNTIF($G$2:$G$46, 1)</f>
        <v>9</v>
      </c>
      <c r="AB25">
        <f>COUNTIF($H$2:$H$46, 1)</f>
        <v>9</v>
      </c>
      <c r="AC25">
        <f>COUNTIF($I$2:$I$46, 1)</f>
        <v>9</v>
      </c>
      <c r="AD25">
        <f>COUNTIF($J$2:$J$46, 1)</f>
        <v>9</v>
      </c>
      <c r="AE25">
        <f>COUNTIF($K$2:$K$46, 1)</f>
        <v>9</v>
      </c>
      <c r="AF25">
        <f>COUNTIF($L$2:$L$46, 1)</f>
        <v>9</v>
      </c>
      <c r="AL25" s="1" t="s">
        <v>93</v>
      </c>
      <c r="AM25">
        <f>(SUMIF($G$2:$G$46, 4, $R$2:$R$46))/9</f>
        <v>104.79755277565241</v>
      </c>
      <c r="AO25" s="1" t="s">
        <v>92</v>
      </c>
      <c r="AP25">
        <f>(SUMIF($G$2:$G$46, 3, $P$2:$P$46))/9</f>
        <v>299.06685723703703</v>
      </c>
    </row>
    <row r="26" spans="1:42" x14ac:dyDescent="0.3">
      <c r="A26" s="3">
        <v>25</v>
      </c>
      <c r="B26" s="3">
        <v>2</v>
      </c>
      <c r="C26" s="3">
        <v>2</v>
      </c>
      <c r="D26" s="3">
        <v>5</v>
      </c>
      <c r="E26" s="3">
        <v>1</v>
      </c>
      <c r="F26" s="3">
        <v>2</v>
      </c>
      <c r="G26" s="3">
        <v>1</v>
      </c>
      <c r="H26" s="3">
        <v>2</v>
      </c>
      <c r="I26" s="3">
        <v>3</v>
      </c>
      <c r="J26" s="3">
        <v>2</v>
      </c>
      <c r="K26" s="3">
        <v>3</v>
      </c>
      <c r="L26" s="3">
        <v>4</v>
      </c>
      <c r="M26" s="5">
        <v>298.80041499999999</v>
      </c>
      <c r="N26" s="5">
        <v>298.7947388</v>
      </c>
      <c r="O26" s="5">
        <v>298.80087279999998</v>
      </c>
      <c r="P26" s="7">
        <f t="shared" si="0"/>
        <v>298.79867553333332</v>
      </c>
      <c r="Q26" s="7">
        <f t="shared" si="1"/>
        <v>3.4169865690760848E-3</v>
      </c>
      <c r="R26" s="7">
        <f t="shared" si="2"/>
        <v>98.834707926550891</v>
      </c>
      <c r="S26" s="7">
        <f t="shared" si="3"/>
        <v>6.1339999999745487E-3</v>
      </c>
      <c r="T26" s="9"/>
      <c r="U26">
        <v>2</v>
      </c>
      <c r="V26">
        <f>COUNTIF($B$2:$B$46, 2)</f>
        <v>15</v>
      </c>
      <c r="W26">
        <f>COUNTIF($C$2:$C$46, 2)</f>
        <v>15</v>
      </c>
      <c r="X26">
        <f>COUNTIF($D$2:$D$46, 2)</f>
        <v>9</v>
      </c>
      <c r="Y26">
        <f>COUNTIF($E$2:$E$46, 2)</f>
        <v>9</v>
      </c>
      <c r="Z26">
        <f>COUNTIF($F$2:$F$46, 2)</f>
        <v>9</v>
      </c>
      <c r="AA26">
        <f>COUNTIF($G$2:$G$46, 2)</f>
        <v>9</v>
      </c>
      <c r="AB26">
        <f>COUNTIF($H$2:$H$46, 2)</f>
        <v>9</v>
      </c>
      <c r="AC26">
        <f>COUNTIF($I$2:$I$46, 2)</f>
        <v>9</v>
      </c>
      <c r="AD26">
        <f>COUNTIF($J$2:$J$46, 2)</f>
        <v>9</v>
      </c>
      <c r="AE26">
        <f>COUNTIF($K$2:$K$46, 2)</f>
        <v>9</v>
      </c>
      <c r="AF26">
        <f>COUNTIF($L$2:$L$46, 2)</f>
        <v>9</v>
      </c>
      <c r="AL26" s="1" t="s">
        <v>94</v>
      </c>
      <c r="AM26">
        <f>(SUMIF($G$2:$G$46, 5, $R$2:$R$46))/9</f>
        <v>105.98230373381381</v>
      </c>
      <c r="AO26" s="1" t="s">
        <v>93</v>
      </c>
      <c r="AP26">
        <f>(SUMIF($G$2:$G$46, 4, $P$2:$P$46))/9</f>
        <v>299.08153844814819</v>
      </c>
    </row>
    <row r="27" spans="1:42" x14ac:dyDescent="0.3">
      <c r="A27" s="3">
        <v>26</v>
      </c>
      <c r="B27" s="3">
        <v>2</v>
      </c>
      <c r="C27" s="3">
        <v>3</v>
      </c>
      <c r="D27" s="3">
        <v>1</v>
      </c>
      <c r="E27" s="3">
        <v>2</v>
      </c>
      <c r="F27" s="3">
        <v>3</v>
      </c>
      <c r="G27" s="3">
        <v>3</v>
      </c>
      <c r="H27" s="3">
        <v>4</v>
      </c>
      <c r="I27" s="3">
        <v>5</v>
      </c>
      <c r="J27" s="3">
        <v>5</v>
      </c>
      <c r="K27" s="3">
        <v>1</v>
      </c>
      <c r="L27" s="3">
        <v>2</v>
      </c>
      <c r="M27" s="5">
        <v>299.7277527</v>
      </c>
      <c r="N27" s="5">
        <v>299.71838380000003</v>
      </c>
      <c r="O27" s="5">
        <v>299.72781370000001</v>
      </c>
      <c r="P27" s="7">
        <f t="shared" si="0"/>
        <v>299.7246500666667</v>
      </c>
      <c r="Q27" s="7">
        <f t="shared" si="1"/>
        <v>5.4268318292717659E-3</v>
      </c>
      <c r="R27" s="7">
        <f t="shared" si="2"/>
        <v>94.843521965562516</v>
      </c>
      <c r="S27" s="7">
        <f t="shared" si="3"/>
        <v>9.4298999999864463E-3</v>
      </c>
      <c r="T27" s="9"/>
      <c r="U27">
        <v>3</v>
      </c>
      <c r="V27">
        <f>COUNTIF($B$2:$B$46, 3)</f>
        <v>15</v>
      </c>
      <c r="W27">
        <f>COUNTIF($C$2:$C$46, 3)</f>
        <v>15</v>
      </c>
      <c r="X27">
        <f>COUNTIF($D$2:$D$46, 3)</f>
        <v>9</v>
      </c>
      <c r="Y27">
        <f>COUNTIF($E$2:$E$46, 3)</f>
        <v>9</v>
      </c>
      <c r="Z27">
        <f>COUNTIF($F$2:$F$46, 3)</f>
        <v>9</v>
      </c>
      <c r="AA27">
        <f>COUNTIF($G$2:$G$46, 3)</f>
        <v>9</v>
      </c>
      <c r="AB27">
        <f>COUNTIF($H$2:$H$46, 3)</f>
        <v>9</v>
      </c>
      <c r="AC27">
        <f>COUNTIF($I$2:$I$46, 3)</f>
        <v>9</v>
      </c>
      <c r="AD27">
        <f>COUNTIF($J$2:$J$46, 3)</f>
        <v>9</v>
      </c>
      <c r="AE27">
        <f>COUNTIF($K$2:$K$46, 3)</f>
        <v>9</v>
      </c>
      <c r="AF27">
        <f>COUNTIF($L$2:$L$46, 3)</f>
        <v>9</v>
      </c>
      <c r="AL27" s="1" t="s">
        <v>95</v>
      </c>
      <c r="AM27">
        <f>(SUMIF($H$2:$H$46, 1, $R$2:$R$46))/9</f>
        <v>102.53672840407199</v>
      </c>
      <c r="AO27" s="1" t="s">
        <v>94</v>
      </c>
      <c r="AP27">
        <f>(SUMIF($G$2:$G$46, 5, $P$2:$P$46))/9</f>
        <v>299.17014680370374</v>
      </c>
    </row>
    <row r="28" spans="1:42" x14ac:dyDescent="0.3">
      <c r="A28" s="3">
        <v>27</v>
      </c>
      <c r="B28" s="3">
        <v>2</v>
      </c>
      <c r="C28" s="3">
        <v>3</v>
      </c>
      <c r="D28" s="3">
        <v>2</v>
      </c>
      <c r="E28" s="3">
        <v>3</v>
      </c>
      <c r="F28" s="3">
        <v>4</v>
      </c>
      <c r="G28" s="3">
        <v>4</v>
      </c>
      <c r="H28" s="3">
        <v>5</v>
      </c>
      <c r="I28" s="3">
        <v>1</v>
      </c>
      <c r="J28" s="3">
        <v>1</v>
      </c>
      <c r="K28" s="3">
        <v>2</v>
      </c>
      <c r="L28" s="3">
        <v>3</v>
      </c>
      <c r="M28" s="5">
        <v>299.2199402</v>
      </c>
      <c r="N28" s="5">
        <v>299.21429439999997</v>
      </c>
      <c r="O28" s="5">
        <v>299.22045900000001</v>
      </c>
      <c r="P28" s="7">
        <f t="shared" si="0"/>
        <v>299.21823119999999</v>
      </c>
      <c r="Q28" s="7">
        <f t="shared" si="1"/>
        <v>3.4192227245556091E-3</v>
      </c>
      <c r="R28" s="7">
        <f t="shared" si="2"/>
        <v>98.841213202350872</v>
      </c>
      <c r="S28" s="7">
        <f t="shared" si="3"/>
        <v>6.1646000000337153E-3</v>
      </c>
      <c r="T28" s="9"/>
      <c r="U28">
        <v>4</v>
      </c>
      <c r="X28">
        <f>COUNTIF($D$2:$D$46, 4)</f>
        <v>9</v>
      </c>
      <c r="Y28">
        <f>COUNTIF($E$2:$E$46, 4)</f>
        <v>9</v>
      </c>
      <c r="Z28">
        <f>COUNTIF($F$2:$F$46, 4)</f>
        <v>9</v>
      </c>
      <c r="AA28">
        <f>COUNTIF($G$2:$G$46, 4)</f>
        <v>9</v>
      </c>
      <c r="AB28">
        <f>COUNTIF($H$2:$H$46, 4)</f>
        <v>9</v>
      </c>
      <c r="AC28">
        <f>COUNTIF($I$2:$I$46, 4)</f>
        <v>9</v>
      </c>
      <c r="AD28">
        <f>COUNTIF($J$2:$J$46, 4)</f>
        <v>9</v>
      </c>
      <c r="AE28">
        <f>COUNTIF($K$2:$K$46, 4)</f>
        <v>9</v>
      </c>
      <c r="AF28">
        <f>COUNTIF($L$2:$L$46, 4)</f>
        <v>9</v>
      </c>
      <c r="AL28" s="1" t="s">
        <v>96</v>
      </c>
      <c r="AM28">
        <f>(SUMIF($H$2:$H$46, 2, $R$2:$R$46))/9</f>
        <v>98.30726921593444</v>
      </c>
      <c r="AO28" s="1" t="s">
        <v>95</v>
      </c>
      <c r="AP28">
        <f>(SUMIF($H$2:$H$46, 1, $P$2:$P$46))/9</f>
        <v>299.0658060703704</v>
      </c>
    </row>
    <row r="29" spans="1:42" x14ac:dyDescent="0.3">
      <c r="A29" s="3">
        <v>28</v>
      </c>
      <c r="B29" s="3">
        <v>2</v>
      </c>
      <c r="C29" s="3">
        <v>3</v>
      </c>
      <c r="D29" s="3">
        <v>3</v>
      </c>
      <c r="E29" s="3">
        <v>4</v>
      </c>
      <c r="F29" s="3">
        <v>5</v>
      </c>
      <c r="G29" s="3">
        <v>5</v>
      </c>
      <c r="H29" s="3">
        <v>1</v>
      </c>
      <c r="I29" s="3">
        <v>2</v>
      </c>
      <c r="J29" s="3">
        <v>2</v>
      </c>
      <c r="K29" s="3">
        <v>3</v>
      </c>
      <c r="L29" s="3">
        <v>4</v>
      </c>
      <c r="M29" s="5">
        <v>299.05889889999997</v>
      </c>
      <c r="N29" s="5">
        <v>299.0545654</v>
      </c>
      <c r="O29" s="5">
        <v>299.05957030000002</v>
      </c>
      <c r="P29" s="7">
        <f t="shared" si="0"/>
        <v>299.0576782</v>
      </c>
      <c r="Q29" s="7">
        <f t="shared" si="1"/>
        <v>2.716585608811075E-3</v>
      </c>
      <c r="R29" s="7">
        <f t="shared" si="2"/>
        <v>100.83463123146508</v>
      </c>
      <c r="S29" s="7">
        <f t="shared" si="3"/>
        <v>5.0049000000171873E-3</v>
      </c>
      <c r="T29" s="9"/>
      <c r="U29">
        <v>5</v>
      </c>
      <c r="X29">
        <f>COUNTIF($D$2:$D$46, 5)</f>
        <v>9</v>
      </c>
      <c r="Y29">
        <f>COUNTIF($E$2:$E$46, 5)</f>
        <v>9</v>
      </c>
      <c r="Z29">
        <f>COUNTIF($F$2:$F$46, 5)</f>
        <v>9</v>
      </c>
      <c r="AA29">
        <f>COUNTIF($G$2:$G$46, 5)</f>
        <v>9</v>
      </c>
      <c r="AB29">
        <f>COUNTIF($H$2:$H$46, 5)</f>
        <v>9</v>
      </c>
      <c r="AC29">
        <f>COUNTIF($I$2:$I$46, 5)</f>
        <v>9</v>
      </c>
      <c r="AD29">
        <f>COUNTIF($J$2:$J$46, 5)</f>
        <v>9</v>
      </c>
      <c r="AE29">
        <f>COUNTIF($K$2:$K$46, 5)</f>
        <v>9</v>
      </c>
      <c r="AF29">
        <f>COUNTIF($L$2:$L$46, 5)</f>
        <v>9</v>
      </c>
      <c r="AL29" s="1" t="s">
        <v>97</v>
      </c>
      <c r="AM29">
        <f>(SUMIF($H$2:$H$46, 3, $R$2:$R$46))/9</f>
        <v>95.345421050743695</v>
      </c>
      <c r="AO29" s="1" t="s">
        <v>96</v>
      </c>
      <c r="AP29">
        <f>(SUMIF($H$2:$H$46, 2, $P$2:$P$46))/9</f>
        <v>299.01145878518514</v>
      </c>
    </row>
    <row r="30" spans="1:42" x14ac:dyDescent="0.3">
      <c r="A30" s="3">
        <v>29</v>
      </c>
      <c r="B30" s="3">
        <v>2</v>
      </c>
      <c r="C30" s="3">
        <v>3</v>
      </c>
      <c r="D30" s="3">
        <v>4</v>
      </c>
      <c r="E30" s="3">
        <v>5</v>
      </c>
      <c r="F30" s="3">
        <v>1</v>
      </c>
      <c r="G30" s="3">
        <v>1</v>
      </c>
      <c r="H30" s="3">
        <v>2</v>
      </c>
      <c r="I30" s="3">
        <v>3</v>
      </c>
      <c r="J30" s="3">
        <v>3</v>
      </c>
      <c r="K30" s="3">
        <v>4</v>
      </c>
      <c r="L30" s="3">
        <v>5</v>
      </c>
      <c r="M30" s="5">
        <v>298.58349609999999</v>
      </c>
      <c r="N30" s="5">
        <v>298.58029169999998</v>
      </c>
      <c r="O30" s="5">
        <v>298.58416749999998</v>
      </c>
      <c r="P30" s="7">
        <f t="shared" si="0"/>
        <v>298.58265176666663</v>
      </c>
      <c r="Q30" s="7">
        <f t="shared" si="1"/>
        <v>2.0712630188730193E-3</v>
      </c>
      <c r="R30" s="7">
        <f t="shared" si="2"/>
        <v>103.17658639167719</v>
      </c>
      <c r="S30" s="7">
        <f t="shared" si="3"/>
        <v>3.8758000000029824E-3</v>
      </c>
      <c r="T30" s="9"/>
      <c r="AL30" s="1" t="s">
        <v>98</v>
      </c>
      <c r="AM30">
        <f>(SUMIF($H$2:$H$46, 4, $R$2:$R$46))/9</f>
        <v>101.35232644293674</v>
      </c>
      <c r="AO30" s="1" t="s">
        <v>97</v>
      </c>
      <c r="AP30">
        <f>(SUMIF($H$2:$H$46, 3, $P$2:$P$46))/9</f>
        <v>299.0360220481482</v>
      </c>
    </row>
    <row r="31" spans="1:42" x14ac:dyDescent="0.3">
      <c r="A31" s="3">
        <v>30</v>
      </c>
      <c r="B31" s="3">
        <v>2</v>
      </c>
      <c r="C31" s="3">
        <v>3</v>
      </c>
      <c r="D31" s="3">
        <v>5</v>
      </c>
      <c r="E31" s="3">
        <v>1</v>
      </c>
      <c r="F31" s="3">
        <v>2</v>
      </c>
      <c r="G31" s="3">
        <v>2</v>
      </c>
      <c r="H31" s="3">
        <v>3</v>
      </c>
      <c r="I31" s="3">
        <v>4</v>
      </c>
      <c r="J31" s="3">
        <v>4</v>
      </c>
      <c r="K31" s="3">
        <v>5</v>
      </c>
      <c r="L31" s="3">
        <v>1</v>
      </c>
      <c r="M31" s="5">
        <v>298.97653200000002</v>
      </c>
      <c r="N31" s="5">
        <v>298.96704099999999</v>
      </c>
      <c r="O31" s="5">
        <v>298.9775085</v>
      </c>
      <c r="P31" s="7">
        <f t="shared" si="0"/>
        <v>298.97369383333336</v>
      </c>
      <c r="Q31" s="7">
        <f t="shared" si="1"/>
        <v>5.7821736037083791E-3</v>
      </c>
      <c r="R31" s="7">
        <f t="shared" si="2"/>
        <v>94.270837008688972</v>
      </c>
      <c r="S31" s="7">
        <f t="shared" si="3"/>
        <v>1.0467500000004293E-2</v>
      </c>
      <c r="T31" s="9"/>
      <c r="AL31" s="1" t="s">
        <v>99</v>
      </c>
      <c r="AM31">
        <f>(SUMIF($H$2:$H$46, 5, $R$2:$R$46))/9</f>
        <v>105.97663698897469</v>
      </c>
      <c r="AO31" s="1" t="s">
        <v>98</v>
      </c>
      <c r="AP31">
        <f>(SUMIF($H$2:$H$46, 4, $P$2:$P$46))/9</f>
        <v>299.16286214444443</v>
      </c>
    </row>
    <row r="32" spans="1:42" x14ac:dyDescent="0.3">
      <c r="A32" s="3">
        <v>31</v>
      </c>
      <c r="B32" s="3">
        <v>3</v>
      </c>
      <c r="C32" s="3">
        <v>1</v>
      </c>
      <c r="D32" s="3">
        <v>1</v>
      </c>
      <c r="E32" s="3">
        <v>3</v>
      </c>
      <c r="F32" s="3">
        <v>5</v>
      </c>
      <c r="G32" s="3">
        <v>1</v>
      </c>
      <c r="H32" s="3">
        <v>3</v>
      </c>
      <c r="I32" s="3">
        <v>5</v>
      </c>
      <c r="J32" s="3">
        <v>1</v>
      </c>
      <c r="K32" s="3">
        <v>3</v>
      </c>
      <c r="L32" s="3">
        <v>5</v>
      </c>
      <c r="M32" s="5">
        <v>299.10964969999998</v>
      </c>
      <c r="N32" s="5">
        <v>299.09997559999999</v>
      </c>
      <c r="O32" s="5">
        <v>299.11047359999998</v>
      </c>
      <c r="P32" s="7">
        <f t="shared" si="0"/>
        <v>299.10669963333333</v>
      </c>
      <c r="Q32" s="7">
        <f t="shared" si="1"/>
        <v>5.8377368048950001E-3</v>
      </c>
      <c r="R32" s="7">
        <f t="shared" si="2"/>
        <v>94.191632598943357</v>
      </c>
      <c r="S32" s="7">
        <f t="shared" si="3"/>
        <v>1.0497999999984131E-2</v>
      </c>
      <c r="T32" s="9"/>
      <c r="AL32" s="1" t="s">
        <v>100</v>
      </c>
      <c r="AM32">
        <f>(SUMIF($I$2:$I$46, 1, $R$2:$R$46))/9</f>
        <v>101.90482185035526</v>
      </c>
      <c r="AO32" s="1" t="s">
        <v>99</v>
      </c>
      <c r="AP32">
        <f>(SUMIF($H$2:$H$46, 5, $P$2:$P$46))/9</f>
        <v>299.10050682222226</v>
      </c>
    </row>
    <row r="33" spans="1:42" x14ac:dyDescent="0.3">
      <c r="A33" s="3">
        <v>32</v>
      </c>
      <c r="B33" s="3">
        <v>3</v>
      </c>
      <c r="C33" s="3">
        <v>1</v>
      </c>
      <c r="D33" s="3">
        <v>2</v>
      </c>
      <c r="E33" s="3">
        <v>4</v>
      </c>
      <c r="F33" s="3">
        <v>1</v>
      </c>
      <c r="G33" s="3">
        <v>2</v>
      </c>
      <c r="H33" s="3">
        <v>4</v>
      </c>
      <c r="I33" s="3">
        <v>1</v>
      </c>
      <c r="J33" s="3">
        <v>2</v>
      </c>
      <c r="K33" s="3">
        <v>4</v>
      </c>
      <c r="L33" s="3">
        <v>1</v>
      </c>
      <c r="M33" s="5">
        <v>298.71356200000002</v>
      </c>
      <c r="N33" s="5">
        <v>298.70669559999999</v>
      </c>
      <c r="O33" s="5">
        <v>298.71386719999998</v>
      </c>
      <c r="P33" s="7">
        <f t="shared" si="0"/>
        <v>298.71137493333333</v>
      </c>
      <c r="Q33" s="7">
        <f t="shared" si="1"/>
        <v>4.05529371234584E-3</v>
      </c>
      <c r="R33" s="7">
        <f t="shared" si="2"/>
        <v>97.344588931406378</v>
      </c>
      <c r="S33" s="7">
        <f t="shared" si="3"/>
        <v>7.1715999999923952E-3</v>
      </c>
      <c r="T33" s="9"/>
      <c r="AL33" s="1" t="s">
        <v>101</v>
      </c>
      <c r="AM33">
        <f>(SUMIF($I$2:$I$46, 2, $R$2:$R$46))/9</f>
        <v>100.29447223148372</v>
      </c>
      <c r="AO33" s="1" t="s">
        <v>100</v>
      </c>
      <c r="AP33">
        <f>(SUMIF($I$2:$I$46, 1, $P$2:$P$46))/9</f>
        <v>299.04416911481474</v>
      </c>
    </row>
    <row r="34" spans="1:42" x14ac:dyDescent="0.3">
      <c r="A34" s="3">
        <v>33</v>
      </c>
      <c r="B34" s="3">
        <v>3</v>
      </c>
      <c r="C34" s="3">
        <v>1</v>
      </c>
      <c r="D34" s="3">
        <v>3</v>
      </c>
      <c r="E34" s="3">
        <v>5</v>
      </c>
      <c r="F34" s="3">
        <v>2</v>
      </c>
      <c r="G34" s="3">
        <v>3</v>
      </c>
      <c r="H34" s="3">
        <v>5</v>
      </c>
      <c r="I34" s="3">
        <v>2</v>
      </c>
      <c r="J34" s="3">
        <v>3</v>
      </c>
      <c r="K34" s="3">
        <v>5</v>
      </c>
      <c r="L34" s="3">
        <v>2</v>
      </c>
      <c r="M34" s="5">
        <v>298.72177119999998</v>
      </c>
      <c r="N34" s="5">
        <v>298.71936040000003</v>
      </c>
      <c r="O34" s="5">
        <v>298.72241209999999</v>
      </c>
      <c r="P34" s="7">
        <f t="shared" si="0"/>
        <v>298.72118123333331</v>
      </c>
      <c r="Q34" s="7">
        <f t="shared" si="1"/>
        <v>1.6091189276283494E-3</v>
      </c>
      <c r="R34" s="7">
        <f t="shared" si="2"/>
        <v>105.37355749167178</v>
      </c>
      <c r="S34" s="7">
        <f t="shared" si="3"/>
        <v>3.051699999957691E-3</v>
      </c>
      <c r="T34" s="9"/>
      <c r="AL34" s="1" t="s">
        <v>102</v>
      </c>
      <c r="AM34">
        <f>(SUMIF($I$2:$I$46, 3, $R$2:$R$46))/9</f>
        <v>98.674383304666904</v>
      </c>
      <c r="AO34" s="1" t="s">
        <v>101</v>
      </c>
      <c r="AP34">
        <f>(SUMIF($I$2:$I$46, 2, $P$2:$P$46))/9</f>
        <v>299.03075720370373</v>
      </c>
    </row>
    <row r="35" spans="1:42" x14ac:dyDescent="0.3">
      <c r="A35" s="3">
        <v>34</v>
      </c>
      <c r="B35" s="3">
        <v>3</v>
      </c>
      <c r="C35" s="3">
        <v>1</v>
      </c>
      <c r="D35" s="3">
        <v>4</v>
      </c>
      <c r="E35" s="3">
        <v>1</v>
      </c>
      <c r="F35" s="3">
        <v>3</v>
      </c>
      <c r="G35" s="3">
        <v>4</v>
      </c>
      <c r="H35" s="3">
        <v>1</v>
      </c>
      <c r="I35" s="3">
        <v>3</v>
      </c>
      <c r="J35" s="3">
        <v>4</v>
      </c>
      <c r="K35" s="3">
        <v>1</v>
      </c>
      <c r="L35" s="3">
        <v>3</v>
      </c>
      <c r="M35" s="5">
        <v>299.52844240000002</v>
      </c>
      <c r="N35" s="5">
        <v>299.51837160000002</v>
      </c>
      <c r="O35" s="5">
        <v>299.52902219999999</v>
      </c>
      <c r="P35" s="7">
        <f t="shared" si="0"/>
        <v>299.52527873333332</v>
      </c>
      <c r="Q35" s="7">
        <f t="shared" si="1"/>
        <v>5.9887736785734936E-3</v>
      </c>
      <c r="R35" s="7">
        <f t="shared" si="2"/>
        <v>93.981911599828422</v>
      </c>
      <c r="S35" s="7">
        <f t="shared" si="3"/>
        <v>1.0650599999962651E-2</v>
      </c>
      <c r="T35" s="9"/>
      <c r="AL35" s="1" t="s">
        <v>103</v>
      </c>
      <c r="AM35">
        <f>(SUMIF($I$2:$I$46, 4, $R$2:$R$46))/9</f>
        <v>100.55571067489629</v>
      </c>
      <c r="AO35" s="1" t="s">
        <v>102</v>
      </c>
      <c r="AP35">
        <f>(SUMIF($I$2:$I$46, 3, $P$2:$P$46))/9</f>
        <v>298.94752220000004</v>
      </c>
    </row>
    <row r="36" spans="1:42" x14ac:dyDescent="0.3">
      <c r="A36" s="3">
        <v>35</v>
      </c>
      <c r="B36" s="3">
        <v>3</v>
      </c>
      <c r="C36" s="3">
        <v>1</v>
      </c>
      <c r="D36" s="3">
        <v>5</v>
      </c>
      <c r="E36" s="3">
        <v>2</v>
      </c>
      <c r="F36" s="3">
        <v>4</v>
      </c>
      <c r="G36" s="3">
        <v>5</v>
      </c>
      <c r="H36" s="3">
        <v>2</v>
      </c>
      <c r="I36" s="3">
        <v>4</v>
      </c>
      <c r="J36" s="3">
        <v>5</v>
      </c>
      <c r="K36" s="3">
        <v>2</v>
      </c>
      <c r="L36" s="3">
        <v>4</v>
      </c>
      <c r="M36" s="5">
        <v>299.40588380000003</v>
      </c>
      <c r="N36" s="5">
        <v>299.40328979999998</v>
      </c>
      <c r="O36" s="5">
        <v>299.40643310000002</v>
      </c>
      <c r="P36" s="7">
        <f t="shared" si="0"/>
        <v>299.40520223333334</v>
      </c>
      <c r="Q36" s="7">
        <f t="shared" si="1"/>
        <v>1.6788339892332494E-3</v>
      </c>
      <c r="R36" s="7">
        <f t="shared" si="2"/>
        <v>105.02503177593945</v>
      </c>
      <c r="S36" s="7">
        <f t="shared" si="3"/>
        <v>3.1433000000333777E-3</v>
      </c>
      <c r="T36" s="9"/>
      <c r="V36" t="s">
        <v>125</v>
      </c>
      <c r="AL36" s="1" t="s">
        <v>104</v>
      </c>
      <c r="AM36">
        <f>(SUMIF($I$2:$I$46, 5, $R$2:$R$46))/9</f>
        <v>102.08899404125935</v>
      </c>
      <c r="AO36" s="1" t="s">
        <v>103</v>
      </c>
      <c r="AP36">
        <f>(SUMIF($I$2:$I$46, 4, $P$2:$P$46))/9</f>
        <v>299.10618647407404</v>
      </c>
    </row>
    <row r="37" spans="1:42" x14ac:dyDescent="0.3">
      <c r="A37" s="3">
        <v>36</v>
      </c>
      <c r="B37" s="3">
        <v>3</v>
      </c>
      <c r="C37" s="3">
        <v>2</v>
      </c>
      <c r="D37" s="3">
        <v>1</v>
      </c>
      <c r="E37" s="3">
        <v>3</v>
      </c>
      <c r="F37" s="3">
        <v>5</v>
      </c>
      <c r="G37" s="3">
        <v>2</v>
      </c>
      <c r="H37" s="3">
        <v>4</v>
      </c>
      <c r="I37" s="3">
        <v>1</v>
      </c>
      <c r="J37" s="3">
        <v>3</v>
      </c>
      <c r="K37" s="3">
        <v>5</v>
      </c>
      <c r="L37" s="3">
        <v>2</v>
      </c>
      <c r="M37" s="5">
        <v>298.91052250000001</v>
      </c>
      <c r="N37" s="5">
        <v>298.9044495</v>
      </c>
      <c r="O37" s="5">
        <v>298.9108276</v>
      </c>
      <c r="P37" s="7">
        <f t="shared" si="0"/>
        <v>298.90859986666669</v>
      </c>
      <c r="Q37" s="7">
        <f t="shared" si="1"/>
        <v>3.5975587699683094E-3</v>
      </c>
      <c r="R37" s="7">
        <f t="shared" si="2"/>
        <v>98.390610258538004</v>
      </c>
      <c r="S37" s="7">
        <f t="shared" si="3"/>
        <v>6.3781000000062704E-3</v>
      </c>
      <c r="T37" s="9"/>
      <c r="V37" t="s">
        <v>123</v>
      </c>
      <c r="W37">
        <f>P47+W39*Q47</f>
        <v>299.07701115284829</v>
      </c>
      <c r="AL37" s="1" t="s">
        <v>105</v>
      </c>
      <c r="AM37">
        <f>(SUMIF($J$2:$J$46, 1, $R$2:$R$46))/9</f>
        <v>100.79868647414015</v>
      </c>
      <c r="AO37" s="1" t="s">
        <v>104</v>
      </c>
      <c r="AP37">
        <f>(SUMIF($I$2:$I$46, 5, $P$2:$P$46))/9</f>
        <v>299.24802087777778</v>
      </c>
    </row>
    <row r="38" spans="1:42" x14ac:dyDescent="0.3">
      <c r="A38" s="3">
        <v>37</v>
      </c>
      <c r="B38" s="3">
        <v>3</v>
      </c>
      <c r="C38" s="3">
        <v>2</v>
      </c>
      <c r="D38" s="3">
        <v>2</v>
      </c>
      <c r="E38" s="3">
        <v>4</v>
      </c>
      <c r="F38" s="3">
        <v>1</v>
      </c>
      <c r="G38" s="3">
        <v>3</v>
      </c>
      <c r="H38" s="3">
        <v>5</v>
      </c>
      <c r="I38" s="3">
        <v>2</v>
      </c>
      <c r="J38" s="3">
        <v>4</v>
      </c>
      <c r="K38" s="3">
        <v>1</v>
      </c>
      <c r="L38" s="3">
        <v>3</v>
      </c>
      <c r="M38" s="5">
        <v>298.80245969999999</v>
      </c>
      <c r="N38" s="5">
        <v>298.79803470000002</v>
      </c>
      <c r="O38" s="5">
        <v>298.80267329999998</v>
      </c>
      <c r="P38" s="7">
        <f t="shared" si="0"/>
        <v>298.80105589999999</v>
      </c>
      <c r="Q38" s="7">
        <f t="shared" si="1"/>
        <v>2.6186147711908872E-3</v>
      </c>
      <c r="R38" s="7">
        <f t="shared" si="2"/>
        <v>101.1462102903279</v>
      </c>
      <c r="S38" s="7">
        <f t="shared" si="3"/>
        <v>4.6385999999642991E-3</v>
      </c>
      <c r="T38" s="9"/>
      <c r="V38" t="s">
        <v>124</v>
      </c>
      <c r="W38">
        <f>P47-W39*Q47</f>
        <v>299.07365119529993</v>
      </c>
      <c r="AL38" s="1" t="s">
        <v>106</v>
      </c>
      <c r="AM38">
        <f>(SUMIF($J$2:$J$46, 2, $R$2:$R$46))/9</f>
        <v>100.94587896738817</v>
      </c>
      <c r="AO38" s="1" t="s">
        <v>105</v>
      </c>
      <c r="AP38">
        <f>(SUMIF($J$2:$J$46, 1, $P$2:$P$46))/9</f>
        <v>299.20225016296297</v>
      </c>
    </row>
    <row r="39" spans="1:42" x14ac:dyDescent="0.3">
      <c r="A39" s="3">
        <v>38</v>
      </c>
      <c r="B39" s="3">
        <v>3</v>
      </c>
      <c r="C39" s="3">
        <v>2</v>
      </c>
      <c r="D39" s="3">
        <v>3</v>
      </c>
      <c r="E39" s="3">
        <v>5</v>
      </c>
      <c r="F39" s="3">
        <v>2</v>
      </c>
      <c r="G39" s="3">
        <v>4</v>
      </c>
      <c r="H39" s="3">
        <v>1</v>
      </c>
      <c r="I39" s="3">
        <v>3</v>
      </c>
      <c r="J39" s="3">
        <v>5</v>
      </c>
      <c r="K39" s="3">
        <v>2</v>
      </c>
      <c r="L39" s="3">
        <v>4</v>
      </c>
      <c r="M39" s="5">
        <v>298.66271970000003</v>
      </c>
      <c r="N39" s="5">
        <v>298.66174319999999</v>
      </c>
      <c r="O39" s="5">
        <v>298.66317750000002</v>
      </c>
      <c r="P39" s="7">
        <f t="shared" si="0"/>
        <v>298.66254680000003</v>
      </c>
      <c r="Q39" s="7">
        <f t="shared" si="1"/>
        <v>7.3261513090017811E-4</v>
      </c>
      <c r="R39" s="7">
        <f t="shared" si="2"/>
        <v>112.20609760268351</v>
      </c>
      <c r="S39" s="7">
        <f t="shared" si="3"/>
        <v>1.4343000000280881E-3</v>
      </c>
      <c r="T39" s="9"/>
      <c r="V39" t="s">
        <v>71</v>
      </c>
      <c r="W39">
        <f>3/(W40*SQRT(45))</f>
        <v>0.44975458183802586</v>
      </c>
      <c r="AL39" s="1" t="s">
        <v>107</v>
      </c>
      <c r="AM39">
        <f>(SUMIF($J$2:$J$46, 3, $R$2:$R$46))/9</f>
        <v>98.167488177194485</v>
      </c>
      <c r="AO39" s="1" t="s">
        <v>106</v>
      </c>
      <c r="AP39">
        <f>(SUMIF($J$2:$J$46, 2, $P$2:$P$46))/9</f>
        <v>299.03719527037038</v>
      </c>
    </row>
    <row r="40" spans="1:42" x14ac:dyDescent="0.3">
      <c r="A40" s="3">
        <v>39</v>
      </c>
      <c r="B40" s="3">
        <v>3</v>
      </c>
      <c r="C40" s="3">
        <v>2</v>
      </c>
      <c r="D40" s="3">
        <v>4</v>
      </c>
      <c r="E40" s="3">
        <v>1</v>
      </c>
      <c r="F40" s="3">
        <v>3</v>
      </c>
      <c r="G40" s="3">
        <v>5</v>
      </c>
      <c r="H40" s="3">
        <v>2</v>
      </c>
      <c r="I40" s="3">
        <v>4</v>
      </c>
      <c r="J40" s="3">
        <v>1</v>
      </c>
      <c r="K40" s="3">
        <v>3</v>
      </c>
      <c r="L40" s="3">
        <v>5</v>
      </c>
      <c r="M40" s="5">
        <v>299.00360110000003</v>
      </c>
      <c r="N40" s="5">
        <v>298.99450680000001</v>
      </c>
      <c r="O40" s="5">
        <v>299.00433349999997</v>
      </c>
      <c r="P40" s="7">
        <f t="shared" si="0"/>
        <v>299.0008138</v>
      </c>
      <c r="Q40" s="7">
        <f t="shared" si="1"/>
        <v>5.474284354133406E-3</v>
      </c>
      <c r="R40" s="7">
        <f t="shared" si="2"/>
        <v>94.746900357451437</v>
      </c>
      <c r="S40" s="7">
        <f t="shared" si="3"/>
        <v>9.8266999999623295E-3</v>
      </c>
      <c r="T40" s="9"/>
      <c r="V40" t="s">
        <v>78</v>
      </c>
      <c r="W40">
        <f>(4*(45-1))/(4*45-3)</f>
        <v>0.99435028248587576</v>
      </c>
      <c r="AL40" s="1" t="s">
        <v>109</v>
      </c>
      <c r="AM40">
        <f>(SUMIF($J$2:$J$46, 4, $R$2:$R$46))/9</f>
        <v>100.93662100251667</v>
      </c>
      <c r="AO40" s="1" t="s">
        <v>107</v>
      </c>
      <c r="AP40">
        <f>(SUMIF($J$2:$J$46, 3, $P$2:$P$46))/9</f>
        <v>298.91936917037037</v>
      </c>
    </row>
    <row r="41" spans="1:42" x14ac:dyDescent="0.3">
      <c r="A41" s="3">
        <v>40</v>
      </c>
      <c r="B41" s="3">
        <v>3</v>
      </c>
      <c r="C41" s="3">
        <v>2</v>
      </c>
      <c r="D41" s="3">
        <v>5</v>
      </c>
      <c r="E41" s="3">
        <v>2</v>
      </c>
      <c r="F41" s="3">
        <v>4</v>
      </c>
      <c r="G41" s="3">
        <v>1</v>
      </c>
      <c r="H41" s="3">
        <v>3</v>
      </c>
      <c r="I41" s="3">
        <v>5</v>
      </c>
      <c r="J41" s="3">
        <v>2</v>
      </c>
      <c r="K41" s="3">
        <v>4</v>
      </c>
      <c r="L41" s="3">
        <v>1</v>
      </c>
      <c r="M41" s="5">
        <v>299.21289059999998</v>
      </c>
      <c r="N41" s="5">
        <v>299.20587160000002</v>
      </c>
      <c r="O41" s="5">
        <v>299.21350100000001</v>
      </c>
      <c r="P41" s="7">
        <f t="shared" si="0"/>
        <v>299.21075439999998</v>
      </c>
      <c r="Q41" s="7">
        <f t="shared" si="1"/>
        <v>4.2396283940772991E-3</v>
      </c>
      <c r="R41" s="7">
        <f t="shared" si="2"/>
        <v>96.972988140672612</v>
      </c>
      <c r="S41" s="7">
        <f t="shared" si="3"/>
        <v>7.6293999999847983E-3</v>
      </c>
      <c r="T41" s="9"/>
      <c r="AL41" s="1" t="s">
        <v>108</v>
      </c>
      <c r="AM41">
        <f>(SUMIF($J$2:$J$46, 5, $R$2:$R$46))/9</f>
        <v>102.66970748142209</v>
      </c>
      <c r="AO41" s="1" t="s">
        <v>109</v>
      </c>
      <c r="AP41">
        <f>(SUMIF($J$2:$J$46, 4, $P$2:$P$46))/9</f>
        <v>299.02569354444438</v>
      </c>
    </row>
    <row r="42" spans="1:42" x14ac:dyDescent="0.3">
      <c r="A42" s="3">
        <v>41</v>
      </c>
      <c r="B42" s="3">
        <v>3</v>
      </c>
      <c r="C42" s="3">
        <v>3</v>
      </c>
      <c r="D42" s="3">
        <v>1</v>
      </c>
      <c r="E42" s="3">
        <v>3</v>
      </c>
      <c r="F42" s="3">
        <v>5</v>
      </c>
      <c r="G42" s="3">
        <v>3</v>
      </c>
      <c r="H42" s="3">
        <v>5</v>
      </c>
      <c r="I42" s="3">
        <v>2</v>
      </c>
      <c r="J42" s="3">
        <v>5</v>
      </c>
      <c r="K42" s="3">
        <v>2</v>
      </c>
      <c r="L42" s="3">
        <v>4</v>
      </c>
      <c r="M42" s="5">
        <v>299.2219849</v>
      </c>
      <c r="N42" s="5">
        <v>299.21423340000001</v>
      </c>
      <c r="O42" s="5">
        <v>299.2225952</v>
      </c>
      <c r="P42" s="7">
        <f t="shared" si="0"/>
        <v>299.2196045</v>
      </c>
      <c r="Q42" s="7">
        <f t="shared" si="1"/>
        <v>4.6615075812366825E-3</v>
      </c>
      <c r="R42" s="7">
        <f t="shared" si="2"/>
        <v>96.149272993850929</v>
      </c>
      <c r="S42" s="7">
        <f t="shared" si="3"/>
        <v>8.3617999999887616E-3</v>
      </c>
      <c r="T42" s="9"/>
      <c r="AL42" s="1" t="s">
        <v>110</v>
      </c>
      <c r="AM42">
        <f>(SUMIF($K$2:$K$46, 1, $R$2:$R$46))/9</f>
        <v>101.13565945934738</v>
      </c>
      <c r="AO42" s="1" t="s">
        <v>108</v>
      </c>
      <c r="AP42">
        <f>(SUMIF($J$2:$J$46, 5, $P$2:$P$46))/9</f>
        <v>299.19214772222227</v>
      </c>
    </row>
    <row r="43" spans="1:42" x14ac:dyDescent="0.3">
      <c r="A43" s="3">
        <v>42</v>
      </c>
      <c r="B43" s="3">
        <v>3</v>
      </c>
      <c r="C43" s="3">
        <v>3</v>
      </c>
      <c r="D43" s="3">
        <v>2</v>
      </c>
      <c r="E43" s="3">
        <v>4</v>
      </c>
      <c r="F43" s="3">
        <v>1</v>
      </c>
      <c r="G43" s="3">
        <v>4</v>
      </c>
      <c r="H43" s="3">
        <v>1</v>
      </c>
      <c r="I43" s="3">
        <v>3</v>
      </c>
      <c r="J43" s="3">
        <v>1</v>
      </c>
      <c r="K43" s="3">
        <v>3</v>
      </c>
      <c r="L43" s="3">
        <v>5</v>
      </c>
      <c r="M43" s="5">
        <v>298.69982909999999</v>
      </c>
      <c r="N43" s="5">
        <v>298.6955261</v>
      </c>
      <c r="O43" s="5">
        <v>298.70019530000002</v>
      </c>
      <c r="P43" s="7">
        <f t="shared" si="0"/>
        <v>298.69851683333337</v>
      </c>
      <c r="Q43" s="7">
        <f t="shared" si="1"/>
        <v>2.5965149746080061E-3</v>
      </c>
      <c r="R43" s="7">
        <f t="shared" si="2"/>
        <v>101.21684469102536</v>
      </c>
      <c r="S43" s="7">
        <f t="shared" si="3"/>
        <v>4.6692000000234657E-3</v>
      </c>
      <c r="T43" s="9"/>
      <c r="AL43" s="1" t="s">
        <v>111</v>
      </c>
      <c r="AM43">
        <f>(SUMIF($K$2:$K$46, 2, $R$2:$R$46))/9</f>
        <v>103.51348826050599</v>
      </c>
      <c r="AO43" s="1" t="s">
        <v>110</v>
      </c>
      <c r="AP43">
        <f>(SUMIF($K$2:$K$46, 1, $P$2:$P$46))/9</f>
        <v>299.42345740370371</v>
      </c>
    </row>
    <row r="44" spans="1:42" x14ac:dyDescent="0.3">
      <c r="A44" s="3">
        <v>43</v>
      </c>
      <c r="B44" s="3">
        <v>3</v>
      </c>
      <c r="C44" s="3">
        <v>3</v>
      </c>
      <c r="D44" s="3">
        <v>3</v>
      </c>
      <c r="E44" s="3">
        <v>5</v>
      </c>
      <c r="F44" s="3">
        <v>2</v>
      </c>
      <c r="G44" s="3">
        <v>5</v>
      </c>
      <c r="H44" s="3">
        <v>2</v>
      </c>
      <c r="I44" s="3">
        <v>4</v>
      </c>
      <c r="J44" s="3">
        <v>2</v>
      </c>
      <c r="K44" s="3">
        <v>4</v>
      </c>
      <c r="L44" s="3">
        <v>1</v>
      </c>
      <c r="M44" s="5">
        <v>298.79342650000001</v>
      </c>
      <c r="N44" s="5">
        <v>298.79199219999998</v>
      </c>
      <c r="O44" s="5">
        <v>298.7937622</v>
      </c>
      <c r="P44" s="7">
        <f t="shared" si="0"/>
        <v>298.79306029999998</v>
      </c>
      <c r="Q44" s="7">
        <f t="shared" si="1"/>
        <v>9.4010735026676289E-4</v>
      </c>
      <c r="R44" s="7">
        <f t="shared" si="2"/>
        <v>110.04386116380383</v>
      </c>
      <c r="S44" s="7">
        <f t="shared" si="3"/>
        <v>1.7700000000218097E-3</v>
      </c>
      <c r="T44" s="9"/>
      <c r="AL44" s="1" t="s">
        <v>112</v>
      </c>
      <c r="AM44">
        <f>(SUMIF($K$2:$K$46, 3, $R$2:$R$46))/9</f>
        <v>97.270176674790861</v>
      </c>
      <c r="AO44" s="1" t="s">
        <v>111</v>
      </c>
      <c r="AP44">
        <f>(SUMIF($K$2:$K$46, 2, $P$2:$P$46))/9</f>
        <v>299.13492047037039</v>
      </c>
    </row>
    <row r="45" spans="1:42" x14ac:dyDescent="0.3">
      <c r="A45" s="3">
        <v>44</v>
      </c>
      <c r="B45" s="3">
        <v>3</v>
      </c>
      <c r="C45" s="3">
        <v>3</v>
      </c>
      <c r="D45" s="3">
        <v>4</v>
      </c>
      <c r="E45" s="3">
        <v>1</v>
      </c>
      <c r="F45" s="3">
        <v>3</v>
      </c>
      <c r="G45" s="3">
        <v>1</v>
      </c>
      <c r="H45" s="3">
        <v>3</v>
      </c>
      <c r="I45" s="3">
        <v>5</v>
      </c>
      <c r="J45" s="3">
        <v>3</v>
      </c>
      <c r="K45" s="3">
        <v>5</v>
      </c>
      <c r="L45" s="3">
        <v>2</v>
      </c>
      <c r="M45" s="5">
        <v>298.99761960000001</v>
      </c>
      <c r="N45" s="5">
        <v>298.98858639999997</v>
      </c>
      <c r="O45" s="5">
        <v>298.99847410000001</v>
      </c>
      <c r="P45" s="7">
        <f t="shared" si="0"/>
        <v>298.9948933666667</v>
      </c>
      <c r="Q45" s="7">
        <f t="shared" si="1"/>
        <v>5.4786781219151063E-3</v>
      </c>
      <c r="R45" s="7">
        <f t="shared" si="2"/>
        <v>94.739759699994991</v>
      </c>
      <c r="S45" s="7">
        <f t="shared" si="3"/>
        <v>9.8877000000356929E-3</v>
      </c>
      <c r="T45" s="9"/>
      <c r="AL45" s="1" t="s">
        <v>113</v>
      </c>
      <c r="AM45">
        <f>(SUMIF($K$2:$K$46, 4, $R$2:$R$46))/9</f>
        <v>100.60525079454264</v>
      </c>
      <c r="AO45" s="1" t="s">
        <v>112</v>
      </c>
      <c r="AP45">
        <f>(SUMIF($K$2:$K$46, 3, $P$2:$P$46))/9</f>
        <v>298.98352615925927</v>
      </c>
    </row>
    <row r="46" spans="1:42" x14ac:dyDescent="0.3">
      <c r="A46" s="3">
        <v>45</v>
      </c>
      <c r="B46" s="3">
        <v>3</v>
      </c>
      <c r="C46" s="3">
        <v>3</v>
      </c>
      <c r="D46" s="3">
        <v>5</v>
      </c>
      <c r="E46" s="3">
        <v>2</v>
      </c>
      <c r="F46" s="3">
        <v>4</v>
      </c>
      <c r="G46" s="3">
        <v>2</v>
      </c>
      <c r="H46" s="3">
        <v>4</v>
      </c>
      <c r="I46" s="3">
        <v>1</v>
      </c>
      <c r="J46" s="3">
        <v>4</v>
      </c>
      <c r="K46" s="3">
        <v>1</v>
      </c>
      <c r="L46" s="3">
        <v>3</v>
      </c>
      <c r="M46" s="5">
        <v>299.24285889999999</v>
      </c>
      <c r="N46" s="5">
        <v>299.23724370000002</v>
      </c>
      <c r="O46" s="5">
        <v>299.2433777</v>
      </c>
      <c r="P46" s="7">
        <f t="shared" si="0"/>
        <v>299.2411601</v>
      </c>
      <c r="Q46" s="7">
        <f t="shared" si="1"/>
        <v>3.4016069849242083E-3</v>
      </c>
      <c r="R46" s="7">
        <f t="shared" si="2"/>
        <v>98.886743902350176</v>
      </c>
      <c r="S46" s="7">
        <f t="shared" si="3"/>
        <v>6.1339999999745487E-3</v>
      </c>
      <c r="T46" s="9"/>
      <c r="AL46" s="1" t="s">
        <v>114</v>
      </c>
      <c r="AM46">
        <f>(SUMIF($K$2:$K$46, 5, $R$2:$R$46))/9</f>
        <v>100.9938069134747</v>
      </c>
      <c r="AO46" s="1" t="s">
        <v>113</v>
      </c>
      <c r="AP46">
        <f>(SUMIF($K$2:$K$46, 4, $P$2:$P$46))/9</f>
        <v>298.90180008888888</v>
      </c>
    </row>
    <row r="47" spans="1:42" x14ac:dyDescent="0.3">
      <c r="P47" s="11">
        <f>AVERAGE(P2:P46)</f>
        <v>299.07533117407411</v>
      </c>
      <c r="Q47" s="11">
        <f>AVERAGE(Q2:Q46)</f>
        <v>3.7353233119516338E-3</v>
      </c>
      <c r="R47" s="7">
        <f>AVERAGE(R2:R46)</f>
        <v>100.7036764205323</v>
      </c>
      <c r="S47" s="7">
        <f>AVERAGE(S2:S46)</f>
        <v>6.7226777777755669E-3</v>
      </c>
      <c r="T47" s="9"/>
      <c r="AL47" s="1" t="s">
        <v>115</v>
      </c>
      <c r="AM47">
        <f>(SUMIF($L$2:$L$46, 1, $R$2:$R$46))/9</f>
        <v>102.26231970980503</v>
      </c>
      <c r="AO47" s="1" t="s">
        <v>114</v>
      </c>
      <c r="AP47">
        <f>(SUMIF($K$2:$K$46, 5, $P$2:$P$46))/9</f>
        <v>298.93295174814807</v>
      </c>
    </row>
    <row r="48" spans="1:42" x14ac:dyDescent="0.3">
      <c r="AL48" s="1" t="s">
        <v>116</v>
      </c>
      <c r="AM48">
        <f>(SUMIF($L$2:$L$46, 2, $R$2:$R$46))/9</f>
        <v>101.76868757156262</v>
      </c>
      <c r="AO48" s="1" t="s">
        <v>115</v>
      </c>
      <c r="AP48">
        <f>(SUMIF($L$2:$L$46, 1, $P$2:$P$46))/9</f>
        <v>299.1431918703704</v>
      </c>
    </row>
    <row r="49" spans="38:42" x14ac:dyDescent="0.3">
      <c r="AL49" s="1" t="s">
        <v>117</v>
      </c>
      <c r="AM49">
        <f>(SUMIF($L$2:$L$46, 3, $R$2:$R$46))/9</f>
        <v>99.264510857741499</v>
      </c>
      <c r="AO49" s="1" t="s">
        <v>116</v>
      </c>
      <c r="AP49">
        <f>(SUMIF($L$2:$L$46, 2, $P$2:$P$46))/9</f>
        <v>299.19788954074073</v>
      </c>
    </row>
    <row r="50" spans="38:42" x14ac:dyDescent="0.3">
      <c r="AL50" s="1" t="s">
        <v>118</v>
      </c>
      <c r="AM50">
        <f>(SUMIF($L$2:$L$46, 4, $R$2:$R$46))/9</f>
        <v>101.63766306318072</v>
      </c>
      <c r="AO50" s="1" t="s">
        <v>117</v>
      </c>
      <c r="AP50">
        <f>(SUMIF($L$2:$L$46, 3, $P$2:$P$46))/9</f>
        <v>299.1022847555555</v>
      </c>
    </row>
    <row r="51" spans="38:42" x14ac:dyDescent="0.3">
      <c r="AL51" s="1" t="s">
        <v>119</v>
      </c>
      <c r="AM51">
        <f>(SUMIF($L$2:$L$46, 5, $R$2:$R$46))/9</f>
        <v>98.585200900371646</v>
      </c>
      <c r="AO51" s="1" t="s">
        <v>118</v>
      </c>
      <c r="AP51">
        <f>(SUMIF($L$2:$L$46, 4, $P$2:$P$46))/9</f>
        <v>299.00938020000007</v>
      </c>
    </row>
    <row r="52" spans="38:42" x14ac:dyDescent="0.3">
      <c r="AO52" s="1" t="s">
        <v>119</v>
      </c>
      <c r="AP52">
        <f>(SUMIF($L$2:$L$46, 5, $P$2:$P$46))/9</f>
        <v>298.92390950370367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9BAC-1332-447F-8B9A-A295C5A063F2}">
  <dimension ref="A1:M47"/>
  <sheetViews>
    <sheetView workbookViewId="0">
      <selection activeCell="N44" sqref="N44"/>
    </sheetView>
  </sheetViews>
  <sheetFormatPr defaultRowHeight="16.2" x14ac:dyDescent="0.3"/>
  <cols>
    <col min="13" max="13" width="12.77734375" style="1" bestFit="1" customWidth="1"/>
  </cols>
  <sheetData>
    <row r="1" spans="1:13" x14ac:dyDescent="0.3">
      <c r="A1" s="3" t="s">
        <v>36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34</v>
      </c>
    </row>
    <row r="2" spans="1:13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9.0305739999999995E-2</v>
      </c>
    </row>
    <row r="3" spans="1:13" x14ac:dyDescent="0.3">
      <c r="A3" s="3">
        <v>2</v>
      </c>
      <c r="B3" s="3">
        <v>1</v>
      </c>
      <c r="C3" s="3">
        <v>1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0.16222618499999999</v>
      </c>
    </row>
    <row r="4" spans="1:13" x14ac:dyDescent="0.3">
      <c r="A4" s="3">
        <v>3</v>
      </c>
      <c r="B4" s="3">
        <v>1</v>
      </c>
      <c r="C4" s="3">
        <v>1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6.9754828000000005E-2</v>
      </c>
    </row>
    <row r="5" spans="1:13" x14ac:dyDescent="0.3">
      <c r="A5" s="3">
        <v>4</v>
      </c>
      <c r="B5" s="3">
        <v>1</v>
      </c>
      <c r="C5" s="3">
        <v>1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7.3773986E-2</v>
      </c>
    </row>
    <row r="6" spans="1:13" x14ac:dyDescent="0.3">
      <c r="A6" s="3">
        <v>5</v>
      </c>
      <c r="B6" s="3">
        <v>1</v>
      </c>
      <c r="C6" s="3">
        <v>1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7.0359662000000003E-2</v>
      </c>
    </row>
    <row r="7" spans="1:13" x14ac:dyDescent="0.3">
      <c r="A7" s="3">
        <v>6</v>
      </c>
      <c r="B7" s="3">
        <v>1</v>
      </c>
      <c r="C7" s="3">
        <v>2</v>
      </c>
      <c r="D7" s="3">
        <v>1</v>
      </c>
      <c r="E7" s="3">
        <v>1</v>
      </c>
      <c r="F7" s="3">
        <v>1</v>
      </c>
      <c r="G7" s="3">
        <v>2</v>
      </c>
      <c r="H7" s="3">
        <v>2</v>
      </c>
      <c r="I7" s="3">
        <v>2</v>
      </c>
      <c r="J7" s="3">
        <v>3</v>
      </c>
      <c r="K7" s="3">
        <v>3</v>
      </c>
      <c r="L7" s="3">
        <v>3</v>
      </c>
      <c r="M7" s="3">
        <v>0.20264172599999999</v>
      </c>
    </row>
    <row r="8" spans="1:13" x14ac:dyDescent="0.3">
      <c r="A8" s="3">
        <v>7</v>
      </c>
      <c r="B8" s="3">
        <v>1</v>
      </c>
      <c r="C8" s="3">
        <v>2</v>
      </c>
      <c r="D8" s="3">
        <v>2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4</v>
      </c>
      <c r="K8" s="3">
        <v>4</v>
      </c>
      <c r="L8" s="3">
        <v>4</v>
      </c>
      <c r="M8" s="3">
        <v>8.3795223000000002E-2</v>
      </c>
    </row>
    <row r="9" spans="1:13" x14ac:dyDescent="0.3">
      <c r="A9" s="3">
        <v>8</v>
      </c>
      <c r="B9" s="3">
        <v>1</v>
      </c>
      <c r="C9" s="3">
        <v>2</v>
      </c>
      <c r="D9" s="3">
        <v>3</v>
      </c>
      <c r="E9" s="3">
        <v>3</v>
      </c>
      <c r="F9" s="3">
        <v>3</v>
      </c>
      <c r="G9" s="3">
        <v>4</v>
      </c>
      <c r="H9" s="3">
        <v>4</v>
      </c>
      <c r="I9" s="3">
        <v>4</v>
      </c>
      <c r="J9" s="3">
        <v>5</v>
      </c>
      <c r="K9" s="3">
        <v>5</v>
      </c>
      <c r="L9" s="3">
        <v>5</v>
      </c>
      <c r="M9" s="3">
        <v>8.0052632999999998E-2</v>
      </c>
    </row>
    <row r="10" spans="1:13" x14ac:dyDescent="0.3">
      <c r="A10" s="3">
        <v>9</v>
      </c>
      <c r="B10" s="3">
        <v>1</v>
      </c>
      <c r="C10" s="3">
        <v>2</v>
      </c>
      <c r="D10" s="3">
        <v>4</v>
      </c>
      <c r="E10" s="3">
        <v>4</v>
      </c>
      <c r="F10" s="3">
        <v>4</v>
      </c>
      <c r="G10" s="3">
        <v>5</v>
      </c>
      <c r="H10" s="3">
        <v>5</v>
      </c>
      <c r="I10" s="3">
        <v>5</v>
      </c>
      <c r="J10" s="3">
        <v>1</v>
      </c>
      <c r="K10" s="3">
        <v>1</v>
      </c>
      <c r="L10" s="3">
        <v>1</v>
      </c>
      <c r="M10" s="3">
        <v>5.5485224E-2</v>
      </c>
    </row>
    <row r="11" spans="1:13" x14ac:dyDescent="0.3">
      <c r="A11" s="3">
        <v>10</v>
      </c>
      <c r="B11" s="3">
        <v>1</v>
      </c>
      <c r="C11" s="3">
        <v>2</v>
      </c>
      <c r="D11" s="3">
        <v>5</v>
      </c>
      <c r="E11" s="3">
        <v>5</v>
      </c>
      <c r="F11" s="3">
        <v>5</v>
      </c>
      <c r="G11" s="3">
        <v>1</v>
      </c>
      <c r="H11" s="3">
        <v>1</v>
      </c>
      <c r="I11" s="3">
        <v>1</v>
      </c>
      <c r="J11" s="3">
        <v>2</v>
      </c>
      <c r="K11" s="3">
        <v>2</v>
      </c>
      <c r="L11" s="3">
        <v>2</v>
      </c>
      <c r="M11" s="3">
        <v>7.7243938999999998E-2</v>
      </c>
    </row>
    <row r="12" spans="1:13" x14ac:dyDescent="0.3">
      <c r="A12" s="3">
        <v>11</v>
      </c>
      <c r="B12" s="3">
        <v>1</v>
      </c>
      <c r="C12" s="3">
        <v>3</v>
      </c>
      <c r="D12" s="3">
        <v>1</v>
      </c>
      <c r="E12" s="3">
        <v>1</v>
      </c>
      <c r="F12" s="3">
        <v>1</v>
      </c>
      <c r="G12" s="3">
        <v>3</v>
      </c>
      <c r="H12" s="3">
        <v>3</v>
      </c>
      <c r="I12" s="3">
        <v>3</v>
      </c>
      <c r="J12" s="3">
        <v>5</v>
      </c>
      <c r="K12" s="3">
        <v>5</v>
      </c>
      <c r="L12" s="3">
        <v>5</v>
      </c>
      <c r="M12" s="3">
        <v>7.0505787E-2</v>
      </c>
    </row>
    <row r="13" spans="1:13" x14ac:dyDescent="0.3">
      <c r="A13" s="3">
        <v>12</v>
      </c>
      <c r="B13" s="3">
        <v>1</v>
      </c>
      <c r="C13" s="3">
        <v>3</v>
      </c>
      <c r="D13" s="3">
        <v>2</v>
      </c>
      <c r="E13" s="3">
        <v>2</v>
      </c>
      <c r="F13" s="3">
        <v>2</v>
      </c>
      <c r="G13" s="3">
        <v>4</v>
      </c>
      <c r="H13" s="3">
        <v>4</v>
      </c>
      <c r="I13" s="3">
        <v>4</v>
      </c>
      <c r="J13" s="3">
        <v>1</v>
      </c>
      <c r="K13" s="3">
        <v>1</v>
      </c>
      <c r="L13" s="3">
        <v>1</v>
      </c>
      <c r="M13" s="3">
        <v>6.7269562000000005E-2</v>
      </c>
    </row>
    <row r="14" spans="1:13" x14ac:dyDescent="0.3">
      <c r="A14" s="3">
        <v>13</v>
      </c>
      <c r="B14" s="3">
        <v>1</v>
      </c>
      <c r="C14" s="3">
        <v>3</v>
      </c>
      <c r="D14" s="3">
        <v>3</v>
      </c>
      <c r="E14" s="3">
        <v>3</v>
      </c>
      <c r="F14" s="3">
        <v>3</v>
      </c>
      <c r="G14" s="3">
        <v>5</v>
      </c>
      <c r="H14" s="3">
        <v>5</v>
      </c>
      <c r="I14" s="3">
        <v>5</v>
      </c>
      <c r="J14" s="3">
        <v>2</v>
      </c>
      <c r="K14" s="3">
        <v>2</v>
      </c>
      <c r="L14" s="3">
        <v>2</v>
      </c>
      <c r="M14" s="3">
        <v>7.6671004000000001E-2</v>
      </c>
    </row>
    <row r="15" spans="1:13" x14ac:dyDescent="0.3">
      <c r="A15" s="3">
        <v>14</v>
      </c>
      <c r="B15" s="3">
        <v>1</v>
      </c>
      <c r="C15" s="3">
        <v>3</v>
      </c>
      <c r="D15" s="3">
        <v>4</v>
      </c>
      <c r="E15" s="3">
        <v>4</v>
      </c>
      <c r="F15" s="3">
        <v>4</v>
      </c>
      <c r="G15" s="3">
        <v>1</v>
      </c>
      <c r="H15" s="3">
        <v>1</v>
      </c>
      <c r="I15" s="3">
        <v>1</v>
      </c>
      <c r="J15" s="3">
        <v>3</v>
      </c>
      <c r="K15" s="3">
        <v>3</v>
      </c>
      <c r="L15" s="3">
        <v>3</v>
      </c>
      <c r="M15" s="3">
        <v>0.119091555</v>
      </c>
    </row>
    <row r="16" spans="1:13" x14ac:dyDescent="0.3">
      <c r="A16" s="3">
        <v>15</v>
      </c>
      <c r="B16" s="3">
        <v>1</v>
      </c>
      <c r="C16" s="3">
        <v>3</v>
      </c>
      <c r="D16" s="3">
        <v>5</v>
      </c>
      <c r="E16" s="3">
        <v>5</v>
      </c>
      <c r="F16" s="3">
        <v>5</v>
      </c>
      <c r="G16" s="3">
        <v>2</v>
      </c>
      <c r="H16" s="3">
        <v>2</v>
      </c>
      <c r="I16" s="3">
        <v>2</v>
      </c>
      <c r="J16" s="3">
        <v>4</v>
      </c>
      <c r="K16" s="3">
        <v>4</v>
      </c>
      <c r="L16" s="3">
        <v>4</v>
      </c>
      <c r="M16" s="3">
        <v>8.8765847999999994E-2</v>
      </c>
    </row>
    <row r="17" spans="1:13" x14ac:dyDescent="0.3">
      <c r="A17" s="3">
        <v>16</v>
      </c>
      <c r="B17" s="3">
        <v>2</v>
      </c>
      <c r="C17" s="3">
        <v>1</v>
      </c>
      <c r="D17" s="3">
        <v>1</v>
      </c>
      <c r="E17" s="3">
        <v>2</v>
      </c>
      <c r="F17" s="3">
        <v>3</v>
      </c>
      <c r="G17" s="3">
        <v>1</v>
      </c>
      <c r="H17" s="3">
        <v>2</v>
      </c>
      <c r="I17" s="3">
        <v>3</v>
      </c>
      <c r="J17" s="3">
        <v>1</v>
      </c>
      <c r="K17" s="3">
        <v>2</v>
      </c>
      <c r="L17" s="3">
        <v>3</v>
      </c>
      <c r="M17" s="3">
        <v>0.11724979100000001</v>
      </c>
    </row>
    <row r="18" spans="1:13" x14ac:dyDescent="0.3">
      <c r="A18" s="3">
        <v>17</v>
      </c>
      <c r="B18" s="3">
        <v>2</v>
      </c>
      <c r="C18" s="3">
        <v>1</v>
      </c>
      <c r="D18" s="3">
        <v>2</v>
      </c>
      <c r="E18" s="3">
        <v>3</v>
      </c>
      <c r="F18" s="3">
        <v>4</v>
      </c>
      <c r="G18" s="3">
        <v>2</v>
      </c>
      <c r="H18" s="3">
        <v>3</v>
      </c>
      <c r="I18" s="3">
        <v>4</v>
      </c>
      <c r="J18" s="3">
        <v>2</v>
      </c>
      <c r="K18" s="3">
        <v>3</v>
      </c>
      <c r="L18" s="3">
        <v>4</v>
      </c>
      <c r="M18" s="3">
        <v>8.5967522000000005E-2</v>
      </c>
    </row>
    <row r="19" spans="1:13" x14ac:dyDescent="0.3">
      <c r="A19" s="3">
        <v>18</v>
      </c>
      <c r="B19" s="3">
        <v>2</v>
      </c>
      <c r="C19" s="3">
        <v>1</v>
      </c>
      <c r="D19" s="3">
        <v>3</v>
      </c>
      <c r="E19" s="3">
        <v>4</v>
      </c>
      <c r="F19" s="3">
        <v>5</v>
      </c>
      <c r="G19" s="3">
        <v>3</v>
      </c>
      <c r="H19" s="3">
        <v>4</v>
      </c>
      <c r="I19" s="3">
        <v>5</v>
      </c>
      <c r="J19" s="3">
        <v>3</v>
      </c>
      <c r="K19" s="3">
        <v>4</v>
      </c>
      <c r="L19" s="3">
        <v>5</v>
      </c>
      <c r="M19" s="3">
        <v>7.1423182000000002E-2</v>
      </c>
    </row>
    <row r="20" spans="1:13" x14ac:dyDescent="0.3">
      <c r="A20" s="3">
        <v>19</v>
      </c>
      <c r="B20" s="3">
        <v>2</v>
      </c>
      <c r="C20" s="3">
        <v>1</v>
      </c>
      <c r="D20" s="3">
        <v>4</v>
      </c>
      <c r="E20" s="3">
        <v>5</v>
      </c>
      <c r="F20" s="3">
        <v>1</v>
      </c>
      <c r="G20" s="3">
        <v>4</v>
      </c>
      <c r="H20" s="3">
        <v>5</v>
      </c>
      <c r="I20" s="3">
        <v>1</v>
      </c>
      <c r="J20" s="3">
        <v>4</v>
      </c>
      <c r="K20" s="3">
        <v>5</v>
      </c>
      <c r="L20" s="3">
        <v>1</v>
      </c>
      <c r="M20" s="3">
        <v>5.8949107000000001E-2</v>
      </c>
    </row>
    <row r="21" spans="1:13" x14ac:dyDescent="0.3">
      <c r="A21" s="3">
        <v>20</v>
      </c>
      <c r="B21" s="3">
        <v>2</v>
      </c>
      <c r="C21" s="3">
        <v>1</v>
      </c>
      <c r="D21" s="3">
        <v>5</v>
      </c>
      <c r="E21" s="3">
        <v>1</v>
      </c>
      <c r="F21" s="3">
        <v>2</v>
      </c>
      <c r="G21" s="3">
        <v>5</v>
      </c>
      <c r="H21" s="3">
        <v>1</v>
      </c>
      <c r="I21" s="3">
        <v>2</v>
      </c>
      <c r="J21" s="3">
        <v>5</v>
      </c>
      <c r="K21" s="3">
        <v>1</v>
      </c>
      <c r="L21" s="3">
        <v>2</v>
      </c>
      <c r="M21" s="3">
        <v>0.25032433900000001</v>
      </c>
    </row>
    <row r="22" spans="1:13" x14ac:dyDescent="0.3">
      <c r="A22" s="3">
        <v>21</v>
      </c>
      <c r="B22" s="3">
        <v>2</v>
      </c>
      <c r="C22" s="3">
        <v>2</v>
      </c>
      <c r="D22" s="3">
        <v>1</v>
      </c>
      <c r="E22" s="3">
        <v>2</v>
      </c>
      <c r="F22" s="3">
        <v>3</v>
      </c>
      <c r="G22" s="3">
        <v>2</v>
      </c>
      <c r="H22" s="3">
        <v>3</v>
      </c>
      <c r="I22" s="3">
        <v>4</v>
      </c>
      <c r="J22" s="3">
        <v>3</v>
      </c>
      <c r="K22" s="3">
        <v>4</v>
      </c>
      <c r="L22" s="3">
        <v>5</v>
      </c>
      <c r="M22" s="3">
        <v>6.8910128000000001E-2</v>
      </c>
    </row>
    <row r="23" spans="1:13" x14ac:dyDescent="0.3">
      <c r="A23" s="3">
        <v>22</v>
      </c>
      <c r="B23" s="3">
        <v>2</v>
      </c>
      <c r="C23" s="3">
        <v>2</v>
      </c>
      <c r="D23" s="3">
        <v>2</v>
      </c>
      <c r="E23" s="3">
        <v>3</v>
      </c>
      <c r="F23" s="3">
        <v>4</v>
      </c>
      <c r="G23" s="3">
        <v>3</v>
      </c>
      <c r="H23" s="3">
        <v>4</v>
      </c>
      <c r="I23" s="3">
        <v>5</v>
      </c>
      <c r="J23" s="3">
        <v>4</v>
      </c>
      <c r="K23" s="3">
        <v>5</v>
      </c>
      <c r="L23" s="3">
        <v>1</v>
      </c>
      <c r="M23" s="3">
        <v>0.33455881500000001</v>
      </c>
    </row>
    <row r="24" spans="1:13" x14ac:dyDescent="0.3">
      <c r="A24" s="3">
        <v>23</v>
      </c>
      <c r="B24" s="3">
        <v>2</v>
      </c>
      <c r="C24" s="3">
        <v>2</v>
      </c>
      <c r="D24" s="3">
        <v>3</v>
      </c>
      <c r="E24" s="3">
        <v>4</v>
      </c>
      <c r="F24" s="3">
        <v>5</v>
      </c>
      <c r="G24" s="3">
        <v>4</v>
      </c>
      <c r="H24" s="3">
        <v>5</v>
      </c>
      <c r="I24" s="3">
        <v>1</v>
      </c>
      <c r="J24" s="3">
        <v>5</v>
      </c>
      <c r="K24" s="3">
        <v>1</v>
      </c>
      <c r="L24" s="3">
        <v>2</v>
      </c>
      <c r="M24" s="3">
        <v>5.2346614999999999E-2</v>
      </c>
    </row>
    <row r="25" spans="1:13" x14ac:dyDescent="0.3">
      <c r="A25" s="3">
        <v>24</v>
      </c>
      <c r="B25" s="3">
        <v>2</v>
      </c>
      <c r="C25" s="3">
        <v>2</v>
      </c>
      <c r="D25" s="3">
        <v>4</v>
      </c>
      <c r="E25" s="3">
        <v>5</v>
      </c>
      <c r="F25" s="3">
        <v>1</v>
      </c>
      <c r="G25" s="3">
        <v>5</v>
      </c>
      <c r="H25" s="3">
        <v>1</v>
      </c>
      <c r="I25" s="3">
        <v>2</v>
      </c>
      <c r="J25" s="3">
        <v>1</v>
      </c>
      <c r="K25" s="3">
        <v>2</v>
      </c>
      <c r="L25" s="3">
        <v>3</v>
      </c>
      <c r="M25" s="3">
        <v>6.4093700000000003E-2</v>
      </c>
    </row>
    <row r="26" spans="1:13" x14ac:dyDescent="0.3">
      <c r="A26" s="3">
        <v>25</v>
      </c>
      <c r="B26" s="3">
        <v>2</v>
      </c>
      <c r="C26" s="3">
        <v>2</v>
      </c>
      <c r="D26" s="3">
        <v>5</v>
      </c>
      <c r="E26" s="3">
        <v>1</v>
      </c>
      <c r="F26" s="3">
        <v>2</v>
      </c>
      <c r="G26" s="3">
        <v>1</v>
      </c>
      <c r="H26" s="3">
        <v>2</v>
      </c>
      <c r="I26" s="3">
        <v>3</v>
      </c>
      <c r="J26" s="3">
        <v>2</v>
      </c>
      <c r="K26" s="3">
        <v>3</v>
      </c>
      <c r="L26" s="3">
        <v>4</v>
      </c>
      <c r="M26" s="3">
        <v>8.8730423000000003E-2</v>
      </c>
    </row>
    <row r="27" spans="1:13" x14ac:dyDescent="0.3">
      <c r="A27" s="3">
        <v>26</v>
      </c>
      <c r="B27" s="3">
        <v>2</v>
      </c>
      <c r="C27" s="3">
        <v>3</v>
      </c>
      <c r="D27" s="3">
        <v>1</v>
      </c>
      <c r="E27" s="3">
        <v>2</v>
      </c>
      <c r="F27" s="3">
        <v>3</v>
      </c>
      <c r="G27" s="3">
        <v>3</v>
      </c>
      <c r="H27" s="3">
        <v>4</v>
      </c>
      <c r="I27" s="3">
        <v>5</v>
      </c>
      <c r="J27" s="3">
        <v>5</v>
      </c>
      <c r="K27" s="3">
        <v>1</v>
      </c>
      <c r="L27" s="3">
        <v>2</v>
      </c>
      <c r="M27" s="3">
        <v>6.4599926000000002E-2</v>
      </c>
    </row>
    <row r="28" spans="1:13" x14ac:dyDescent="0.3">
      <c r="A28" s="3">
        <v>27</v>
      </c>
      <c r="B28" s="3">
        <v>2</v>
      </c>
      <c r="C28" s="3">
        <v>3</v>
      </c>
      <c r="D28" s="3">
        <v>2</v>
      </c>
      <c r="E28" s="3">
        <v>3</v>
      </c>
      <c r="F28" s="3">
        <v>4</v>
      </c>
      <c r="G28" s="3">
        <v>4</v>
      </c>
      <c r="H28" s="3">
        <v>5</v>
      </c>
      <c r="I28" s="3">
        <v>1</v>
      </c>
      <c r="J28" s="3">
        <v>1</v>
      </c>
      <c r="K28" s="3">
        <v>2</v>
      </c>
      <c r="L28" s="3">
        <v>3</v>
      </c>
      <c r="M28" s="3">
        <v>7.9057077000000003E-2</v>
      </c>
    </row>
    <row r="29" spans="1:13" x14ac:dyDescent="0.3">
      <c r="A29" s="3">
        <v>28</v>
      </c>
      <c r="B29" s="3">
        <v>2</v>
      </c>
      <c r="C29" s="3">
        <v>3</v>
      </c>
      <c r="D29" s="3">
        <v>3</v>
      </c>
      <c r="E29" s="3">
        <v>4</v>
      </c>
      <c r="F29" s="3">
        <v>5</v>
      </c>
      <c r="G29" s="3">
        <v>5</v>
      </c>
      <c r="H29" s="3">
        <v>1</v>
      </c>
      <c r="I29" s="3">
        <v>2</v>
      </c>
      <c r="J29" s="3">
        <v>2</v>
      </c>
      <c r="K29" s="3">
        <v>3</v>
      </c>
      <c r="L29" s="3">
        <v>4</v>
      </c>
      <c r="M29" s="3">
        <v>6.3804710000000001E-2</v>
      </c>
    </row>
    <row r="30" spans="1:13" x14ac:dyDescent="0.3">
      <c r="A30" s="3">
        <v>29</v>
      </c>
      <c r="B30" s="3">
        <v>2</v>
      </c>
      <c r="C30" s="3">
        <v>3</v>
      </c>
      <c r="D30" s="3">
        <v>4</v>
      </c>
      <c r="E30" s="3">
        <v>5</v>
      </c>
      <c r="F30" s="3">
        <v>1</v>
      </c>
      <c r="G30" s="3">
        <v>1</v>
      </c>
      <c r="H30" s="3">
        <v>2</v>
      </c>
      <c r="I30" s="3">
        <v>3</v>
      </c>
      <c r="J30" s="3">
        <v>3</v>
      </c>
      <c r="K30" s="3">
        <v>4</v>
      </c>
      <c r="L30" s="3">
        <v>5</v>
      </c>
      <c r="M30" s="3">
        <v>7.1111049999999995E-2</v>
      </c>
    </row>
    <row r="31" spans="1:13" x14ac:dyDescent="0.3">
      <c r="A31" s="3">
        <v>30</v>
      </c>
      <c r="B31" s="3">
        <v>2</v>
      </c>
      <c r="C31" s="3">
        <v>3</v>
      </c>
      <c r="D31" s="3">
        <v>5</v>
      </c>
      <c r="E31" s="3">
        <v>1</v>
      </c>
      <c r="F31" s="3">
        <v>2</v>
      </c>
      <c r="G31" s="3">
        <v>2</v>
      </c>
      <c r="H31" s="3">
        <v>3</v>
      </c>
      <c r="I31" s="3">
        <v>4</v>
      </c>
      <c r="J31" s="3">
        <v>4</v>
      </c>
      <c r="K31" s="3">
        <v>5</v>
      </c>
      <c r="L31" s="3">
        <v>1</v>
      </c>
      <c r="M31" s="3">
        <v>0.13259562799999999</v>
      </c>
    </row>
    <row r="32" spans="1:13" x14ac:dyDescent="0.3">
      <c r="A32" s="3">
        <v>31</v>
      </c>
      <c r="B32" s="3">
        <v>3</v>
      </c>
      <c r="C32" s="3">
        <v>1</v>
      </c>
      <c r="D32" s="3">
        <v>1</v>
      </c>
      <c r="E32" s="3">
        <v>3</v>
      </c>
      <c r="F32" s="3">
        <v>5</v>
      </c>
      <c r="G32" s="3">
        <v>1</v>
      </c>
      <c r="H32" s="3">
        <v>3</v>
      </c>
      <c r="I32" s="3">
        <v>5</v>
      </c>
      <c r="J32" s="3">
        <v>1</v>
      </c>
      <c r="K32" s="3">
        <v>3</v>
      </c>
      <c r="L32" s="3">
        <v>5</v>
      </c>
      <c r="M32" s="3">
        <v>6.8527485999999999E-2</v>
      </c>
    </row>
    <row r="33" spans="1:13" x14ac:dyDescent="0.3">
      <c r="A33" s="3">
        <v>32</v>
      </c>
      <c r="B33" s="3">
        <v>3</v>
      </c>
      <c r="C33" s="3">
        <v>1</v>
      </c>
      <c r="D33" s="3">
        <v>2</v>
      </c>
      <c r="E33" s="3">
        <v>4</v>
      </c>
      <c r="F33" s="3">
        <v>1</v>
      </c>
      <c r="G33" s="3">
        <v>2</v>
      </c>
      <c r="H33" s="3">
        <v>4</v>
      </c>
      <c r="I33" s="3">
        <v>1</v>
      </c>
      <c r="J33" s="3">
        <v>2</v>
      </c>
      <c r="K33" s="3">
        <v>4</v>
      </c>
      <c r="L33" s="3">
        <v>1</v>
      </c>
      <c r="M33" s="3">
        <v>8.0390564999999997E-2</v>
      </c>
    </row>
    <row r="34" spans="1:13" x14ac:dyDescent="0.3">
      <c r="A34" s="3">
        <v>33</v>
      </c>
      <c r="B34" s="3">
        <v>3</v>
      </c>
      <c r="C34" s="3">
        <v>1</v>
      </c>
      <c r="D34" s="3">
        <v>3</v>
      </c>
      <c r="E34" s="3">
        <v>5</v>
      </c>
      <c r="F34" s="3">
        <v>2</v>
      </c>
      <c r="G34" s="3">
        <v>3</v>
      </c>
      <c r="H34" s="3">
        <v>5</v>
      </c>
      <c r="I34" s="3">
        <v>2</v>
      </c>
      <c r="J34" s="3">
        <v>3</v>
      </c>
      <c r="K34" s="3">
        <v>5</v>
      </c>
      <c r="L34" s="3">
        <v>2</v>
      </c>
      <c r="M34" s="3">
        <v>5.0266851000000001E-2</v>
      </c>
    </row>
    <row r="35" spans="1:13" x14ac:dyDescent="0.3">
      <c r="A35" s="3">
        <v>34</v>
      </c>
      <c r="B35" s="3">
        <v>3</v>
      </c>
      <c r="C35" s="3">
        <v>1</v>
      </c>
      <c r="D35" s="3">
        <v>4</v>
      </c>
      <c r="E35" s="3">
        <v>1</v>
      </c>
      <c r="F35" s="3">
        <v>3</v>
      </c>
      <c r="G35" s="3">
        <v>4</v>
      </c>
      <c r="H35" s="3">
        <v>1</v>
      </c>
      <c r="I35" s="3">
        <v>3</v>
      </c>
      <c r="J35" s="3">
        <v>4</v>
      </c>
      <c r="K35" s="3">
        <v>1</v>
      </c>
      <c r="L35" s="3">
        <v>3</v>
      </c>
      <c r="M35" s="3">
        <v>0.12515353000000001</v>
      </c>
    </row>
    <row r="36" spans="1:13" x14ac:dyDescent="0.3">
      <c r="A36" s="3">
        <v>35</v>
      </c>
      <c r="B36" s="3">
        <v>3</v>
      </c>
      <c r="C36" s="3">
        <v>1</v>
      </c>
      <c r="D36" s="3">
        <v>5</v>
      </c>
      <c r="E36" s="3">
        <v>2</v>
      </c>
      <c r="F36" s="3">
        <v>4</v>
      </c>
      <c r="G36" s="3">
        <v>5</v>
      </c>
      <c r="H36" s="3">
        <v>2</v>
      </c>
      <c r="I36" s="3">
        <v>4</v>
      </c>
      <c r="J36" s="3">
        <v>5</v>
      </c>
      <c r="K36" s="3">
        <v>2</v>
      </c>
      <c r="L36" s="3">
        <v>4</v>
      </c>
      <c r="M36" s="3">
        <v>7.4116354999999995E-2</v>
      </c>
    </row>
    <row r="37" spans="1:13" x14ac:dyDescent="0.3">
      <c r="A37" s="3">
        <v>36</v>
      </c>
      <c r="B37" s="3">
        <v>3</v>
      </c>
      <c r="C37" s="3">
        <v>2</v>
      </c>
      <c r="D37" s="3">
        <v>1</v>
      </c>
      <c r="E37" s="3">
        <v>3</v>
      </c>
      <c r="F37" s="3">
        <v>5</v>
      </c>
      <c r="G37" s="3">
        <v>2</v>
      </c>
      <c r="H37" s="3">
        <v>4</v>
      </c>
      <c r="I37" s="3">
        <v>1</v>
      </c>
      <c r="J37" s="3">
        <v>3</v>
      </c>
      <c r="K37" s="3">
        <v>5</v>
      </c>
      <c r="L37" s="3">
        <v>2</v>
      </c>
      <c r="M37" s="3">
        <v>0.19963139999999999</v>
      </c>
    </row>
    <row r="38" spans="1:13" x14ac:dyDescent="0.3">
      <c r="A38" s="3">
        <v>37</v>
      </c>
      <c r="B38" s="3">
        <v>3</v>
      </c>
      <c r="C38" s="3">
        <v>2</v>
      </c>
      <c r="D38" s="3">
        <v>2</v>
      </c>
      <c r="E38" s="3">
        <v>4</v>
      </c>
      <c r="F38" s="3">
        <v>1</v>
      </c>
      <c r="G38" s="3">
        <v>3</v>
      </c>
      <c r="H38" s="3">
        <v>5</v>
      </c>
      <c r="I38" s="3">
        <v>2</v>
      </c>
      <c r="J38" s="3">
        <v>4</v>
      </c>
      <c r="K38" s="3">
        <v>1</v>
      </c>
      <c r="L38" s="3">
        <v>3</v>
      </c>
      <c r="M38" s="3">
        <v>6.7503779999999999E-2</v>
      </c>
    </row>
    <row r="39" spans="1:13" x14ac:dyDescent="0.3">
      <c r="A39" s="3">
        <v>38</v>
      </c>
      <c r="B39" s="3">
        <v>3</v>
      </c>
      <c r="C39" s="3">
        <v>2</v>
      </c>
      <c r="D39" s="3">
        <v>3</v>
      </c>
      <c r="E39" s="3">
        <v>5</v>
      </c>
      <c r="F39" s="3">
        <v>2</v>
      </c>
      <c r="G39" s="3">
        <v>4</v>
      </c>
      <c r="H39" s="3">
        <v>1</v>
      </c>
      <c r="I39" s="3">
        <v>3</v>
      </c>
      <c r="J39" s="3">
        <v>5</v>
      </c>
      <c r="K39" s="3">
        <v>2</v>
      </c>
      <c r="L39" s="3">
        <v>4</v>
      </c>
      <c r="M39" s="3">
        <v>6.4274850999999994E-2</v>
      </c>
    </row>
    <row r="40" spans="1:13" x14ac:dyDescent="0.3">
      <c r="A40" s="3">
        <v>39</v>
      </c>
      <c r="B40" s="3">
        <v>3</v>
      </c>
      <c r="C40" s="3">
        <v>2</v>
      </c>
      <c r="D40" s="3">
        <v>4</v>
      </c>
      <c r="E40" s="3">
        <v>1</v>
      </c>
      <c r="F40" s="3">
        <v>3</v>
      </c>
      <c r="G40" s="3">
        <v>5</v>
      </c>
      <c r="H40" s="3">
        <v>2</v>
      </c>
      <c r="I40" s="3">
        <v>4</v>
      </c>
      <c r="J40" s="3">
        <v>1</v>
      </c>
      <c r="K40" s="3">
        <v>3</v>
      </c>
      <c r="L40" s="3">
        <v>5</v>
      </c>
      <c r="M40" s="3">
        <v>6.9091050000000001E-2</v>
      </c>
    </row>
    <row r="41" spans="1:13" x14ac:dyDescent="0.3">
      <c r="A41" s="3">
        <v>40</v>
      </c>
      <c r="B41" s="3">
        <v>3</v>
      </c>
      <c r="C41" s="3">
        <v>2</v>
      </c>
      <c r="D41" s="3">
        <v>5</v>
      </c>
      <c r="E41" s="3">
        <v>2</v>
      </c>
      <c r="F41" s="3">
        <v>4</v>
      </c>
      <c r="G41" s="3">
        <v>1</v>
      </c>
      <c r="H41" s="3">
        <v>3</v>
      </c>
      <c r="I41" s="3">
        <v>5</v>
      </c>
      <c r="J41" s="3">
        <v>2</v>
      </c>
      <c r="K41" s="3">
        <v>4</v>
      </c>
      <c r="L41" s="3">
        <v>1</v>
      </c>
      <c r="M41" s="3">
        <v>0.120875835</v>
      </c>
    </row>
    <row r="42" spans="1:13" x14ac:dyDescent="0.3">
      <c r="A42" s="3">
        <v>41</v>
      </c>
      <c r="B42" s="3">
        <v>3</v>
      </c>
      <c r="C42" s="3">
        <v>3</v>
      </c>
      <c r="D42" s="3">
        <v>1</v>
      </c>
      <c r="E42" s="3">
        <v>3</v>
      </c>
      <c r="F42" s="3">
        <v>5</v>
      </c>
      <c r="G42" s="3">
        <v>3</v>
      </c>
      <c r="H42" s="3">
        <v>5</v>
      </c>
      <c r="I42" s="3">
        <v>2</v>
      </c>
      <c r="J42" s="3">
        <v>5</v>
      </c>
      <c r="K42" s="3">
        <v>2</v>
      </c>
      <c r="L42" s="3">
        <v>4</v>
      </c>
      <c r="M42" s="3">
        <v>7.1166350000000003E-2</v>
      </c>
    </row>
    <row r="43" spans="1:13" x14ac:dyDescent="0.3">
      <c r="A43" s="3">
        <v>42</v>
      </c>
      <c r="B43" s="3">
        <v>3</v>
      </c>
      <c r="C43" s="3">
        <v>3</v>
      </c>
      <c r="D43" s="3">
        <v>2</v>
      </c>
      <c r="E43" s="3">
        <v>4</v>
      </c>
      <c r="F43" s="3">
        <v>1</v>
      </c>
      <c r="G43" s="3">
        <v>4</v>
      </c>
      <c r="H43" s="3">
        <v>1</v>
      </c>
      <c r="I43" s="3">
        <v>3</v>
      </c>
      <c r="J43" s="3">
        <v>1</v>
      </c>
      <c r="K43" s="3">
        <v>3</v>
      </c>
      <c r="L43" s="3">
        <v>5</v>
      </c>
      <c r="M43" s="3">
        <v>6.7216138999999994E-2</v>
      </c>
    </row>
    <row r="44" spans="1:13" x14ac:dyDescent="0.3">
      <c r="A44" s="3">
        <v>43</v>
      </c>
      <c r="B44" s="3">
        <v>3</v>
      </c>
      <c r="C44" s="3">
        <v>3</v>
      </c>
      <c r="D44" s="3">
        <v>3</v>
      </c>
      <c r="E44" s="3">
        <v>5</v>
      </c>
      <c r="F44" s="3">
        <v>2</v>
      </c>
      <c r="G44" s="3">
        <v>5</v>
      </c>
      <c r="H44" s="3">
        <v>2</v>
      </c>
      <c r="I44" s="3">
        <v>4</v>
      </c>
      <c r="J44" s="3">
        <v>2</v>
      </c>
      <c r="K44" s="3">
        <v>4</v>
      </c>
      <c r="L44" s="3">
        <v>1</v>
      </c>
      <c r="M44" s="3">
        <v>4.4193001000000003E-2</v>
      </c>
    </row>
    <row r="45" spans="1:13" x14ac:dyDescent="0.3">
      <c r="A45" s="3">
        <v>44</v>
      </c>
      <c r="B45" s="3">
        <v>3</v>
      </c>
      <c r="C45" s="3">
        <v>3</v>
      </c>
      <c r="D45" s="3">
        <v>4</v>
      </c>
      <c r="E45" s="3">
        <v>1</v>
      </c>
      <c r="F45" s="3">
        <v>3</v>
      </c>
      <c r="G45" s="3">
        <v>1</v>
      </c>
      <c r="H45" s="3">
        <v>3</v>
      </c>
      <c r="I45" s="3">
        <v>5</v>
      </c>
      <c r="J45" s="3">
        <v>3</v>
      </c>
      <c r="K45" s="3">
        <v>5</v>
      </c>
      <c r="L45" s="3">
        <v>2</v>
      </c>
      <c r="M45" s="3">
        <v>8.6206106000000005E-2</v>
      </c>
    </row>
    <row r="46" spans="1:13" x14ac:dyDescent="0.3">
      <c r="A46" s="3">
        <v>45</v>
      </c>
      <c r="B46" s="3">
        <v>3</v>
      </c>
      <c r="C46" s="3">
        <v>3</v>
      </c>
      <c r="D46" s="3">
        <v>5</v>
      </c>
      <c r="E46" s="3">
        <v>2</v>
      </c>
      <c r="F46" s="3">
        <v>4</v>
      </c>
      <c r="G46" s="3">
        <v>2</v>
      </c>
      <c r="H46" s="3">
        <v>4</v>
      </c>
      <c r="I46" s="3">
        <v>1</v>
      </c>
      <c r="J46" s="3">
        <v>4</v>
      </c>
      <c r="K46" s="3">
        <v>1</v>
      </c>
      <c r="L46" s="3">
        <v>3</v>
      </c>
      <c r="M46" s="3">
        <v>0.16161895200000001</v>
      </c>
    </row>
    <row r="47" spans="1:13" x14ac:dyDescent="0.3">
      <c r="M47" s="1">
        <f>MIN(M2:M46)</f>
        <v>4.4193001000000003E-2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轉成數值</vt:lpstr>
      <vt:lpstr>factor_levels</vt:lpstr>
      <vt:lpstr>length</vt:lpstr>
      <vt:lpstr>warpage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2022-03-16T07:11:03Z</dcterms:created>
  <dcterms:modified xsi:type="dcterms:W3CDTF">2022-03-31T05:45:51Z</dcterms:modified>
</cp:coreProperties>
</file>