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ocuments\GitHub\IPECAD\"/>
    </mc:Choice>
  </mc:AlternateContent>
  <xr:revisionPtr revIDLastSave="0" documentId="8_{E1E7221A-07C5-4000-9B72-9CB3EF566EE5}" xr6:coauthVersionLast="47" xr6:coauthVersionMax="47" xr10:uidLastSave="{00000000-0000-0000-0000-000000000000}"/>
  <bookViews>
    <workbookView xWindow="13548" yWindow="5760" windowWidth="28296" windowHeight="18684"/>
  </bookViews>
  <sheets>
    <sheet name="Information" sheetId="1" r:id="rId1"/>
    <sheet name="pma" sheetId="2" r:id="rId2"/>
    <sheet name="input" sheetId="3" r:id="rId3"/>
    <sheet name="scenario" sheetId="4" r:id="rId4"/>
    <sheet name="result" sheetId="5" r:id="rId5"/>
  </sheets>
  <definedNames>
    <definedName name="age_start">input!$Q$9</definedName>
    <definedName name="c.mci_hc">input!$Q$64</definedName>
    <definedName name="c.mci_hc_i">input!$Q$68</definedName>
    <definedName name="c.mci_ic">input!$Q$80</definedName>
    <definedName name="c.mci_ic_i">input!$Q$84</definedName>
    <definedName name="c.mci_sc">input!$Q$72</definedName>
    <definedName name="c.mci_sc_i">input!$Q$76</definedName>
    <definedName name="c.mil_hc">input!$Q$65</definedName>
    <definedName name="c.mil_hc_i">input!$Q$69</definedName>
    <definedName name="c.mil_ic">input!$Q$81</definedName>
    <definedName name="c.mil_ic_i">input!$Q$85</definedName>
    <definedName name="c.mil_sc">input!$Q$73</definedName>
    <definedName name="c.mil_sc_i">input!$Q$77</definedName>
    <definedName name="c.mod_hc">input!$Q$66</definedName>
    <definedName name="c.mod_hc_i">input!$Q$70</definedName>
    <definedName name="c.mod_ic">input!$Q$82</definedName>
    <definedName name="c.mod_ic_i">input!$Q$86</definedName>
    <definedName name="c.mod_sc">input!$Q$74</definedName>
    <definedName name="c.mod_sc_i">input!$Q$78</definedName>
    <definedName name="c.sev_hc">input!$Q$67</definedName>
    <definedName name="c.sev_hc_i">input!$Q$71</definedName>
    <definedName name="c.sev_ic">input!$Q$83</definedName>
    <definedName name="c.sev_ic_i">input!$Q$87</definedName>
    <definedName name="c.sev_sc">input!$Q$75</definedName>
    <definedName name="c.sev_sc_i">input!$Q$79</definedName>
    <definedName name="c.Tx">input!$Q$88</definedName>
    <definedName name="c.Tx_start">input!$Q$89</definedName>
    <definedName name="discontinuation2_start">input!$Q$43</definedName>
    <definedName name="discount_COST">input!$Q$92</definedName>
    <definedName name="discount_EFFECT">input!$Q$90</definedName>
    <definedName name="discount_QALY">input!$Q$91</definedName>
    <definedName name="hr.mort_mci">input!$Q$27</definedName>
    <definedName name="hr.mort_mil">input!$Q$28</definedName>
    <definedName name="hr.mort_mod">input!$Q$29</definedName>
    <definedName name="hr.mort_sev">input!$Q$30</definedName>
    <definedName name="m.r.mortality">input!$Q$94:$Q$193</definedName>
    <definedName name="n.cycle">input!$Q$12</definedName>
    <definedName name="p.discontinuation1">input!$Q$41</definedName>
    <definedName name="p.discontinuation2">input!$Q$42</definedName>
    <definedName name="p.mci_i">input!$Q$23</definedName>
    <definedName name="p.mci_mil">input!$Q$13</definedName>
    <definedName name="p.mci_mod">input!$Q$14</definedName>
    <definedName name="p.mci_sev">input!$Q$15</definedName>
    <definedName name="p.mil_i">input!$Q$24</definedName>
    <definedName name="p.mil_mci">input!$Q$16</definedName>
    <definedName name="p.mil_mod">input!$Q$17</definedName>
    <definedName name="p.mil_sev">input!$Q$18</definedName>
    <definedName name="p.mod_i">input!$Q$25</definedName>
    <definedName name="p.mod_mil">input!$Q$19</definedName>
    <definedName name="p.mod_sev">input!$Q$20</definedName>
    <definedName name="p.sev_i">input!$Q$26</definedName>
    <definedName name="p.sev_mil">input!$Q$21</definedName>
    <definedName name="p.sev_mod">input!$Q$22</definedName>
    <definedName name="p.starting_state_mci">input!$Q$11</definedName>
    <definedName name="rr.tx_mci_mil">input!$Q$31</definedName>
    <definedName name="rr.tx_mci_mil_dis">input!$Q$36</definedName>
    <definedName name="rr.tx_mci_mod">input!$Q$32</definedName>
    <definedName name="rr.tx_mci_mod_dis">input!$Q$37</definedName>
    <definedName name="rr.tx_mci_sev">input!$Q$33</definedName>
    <definedName name="rr.tx_mci_sev_dis">input!$Q$38</definedName>
    <definedName name="rr.tx_mil_mod">input!$Q$34</definedName>
    <definedName name="rr.tx_mil_mod_dis">input!$Q$39</definedName>
    <definedName name="rr.tx_mil_sev">input!$Q$35</definedName>
    <definedName name="rr.tx_mil_sev_dis">input!$Q$40</definedName>
    <definedName name="sex">input!$Q$10</definedName>
    <definedName name="tx_duration">input!$Q$44</definedName>
    <definedName name="tx_waning">input!$Q$45</definedName>
    <definedName name="tx_waning_dis">input!$Q$46</definedName>
    <definedName name="u.mci_ic">input!$Q$55</definedName>
    <definedName name="u.mci_ic_i">input!$Q$59</definedName>
    <definedName name="u.mci_pt">input!$Q$47</definedName>
    <definedName name="u.mci_pt_i">input!$Q$51</definedName>
    <definedName name="u.mil_ic">input!$Q$56</definedName>
    <definedName name="u.mil_ic_i">input!$Q$60</definedName>
    <definedName name="u.mil_pt">input!$Q$48</definedName>
    <definedName name="u.mil_pt_i">input!$Q$52</definedName>
    <definedName name="u.mod_ic">input!$Q$57</definedName>
    <definedName name="u.mod_ic_i">input!$Q$61</definedName>
    <definedName name="u.mod_pt">input!$Q$49</definedName>
    <definedName name="u.mod_pt_i">input!$Q$53</definedName>
    <definedName name="u.sev_ic">input!$Q$58</definedName>
    <definedName name="u.sev_ic_i">input!$Q$62</definedName>
    <definedName name="u.sev_pt">input!$Q$50</definedName>
    <definedName name="u.sev_pt_i">input!$Q$54</definedName>
    <definedName name="u.Tx_start">input!$Q$63</definedName>
    <definedName name="wtp">input!$Q$93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3" i="3" l="1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P17" i="2"/>
  <c r="D101" i="3" s="1"/>
  <c r="P24" i="2"/>
  <c r="P25" i="2"/>
  <c r="D109" i="3" s="1"/>
  <c r="P33" i="2"/>
  <c r="D117" i="3" s="1"/>
  <c r="P40" i="2"/>
  <c r="P48" i="2"/>
  <c r="P57" i="2"/>
  <c r="D141" i="3" s="1"/>
  <c r="P65" i="2"/>
  <c r="D149" i="3" s="1"/>
  <c r="P73" i="2"/>
  <c r="D157" i="3" s="1"/>
  <c r="P80" i="2"/>
  <c r="P81" i="2"/>
  <c r="D165" i="3" s="1"/>
  <c r="P88" i="2"/>
  <c r="P96" i="2"/>
  <c r="P105" i="2"/>
  <c r="D189" i="3" s="1"/>
  <c r="V108" i="2"/>
  <c r="U108" i="2"/>
  <c r="V107" i="2"/>
  <c r="U107" i="2"/>
  <c r="V106" i="2"/>
  <c r="U106" i="2"/>
  <c r="V105" i="2"/>
  <c r="U105" i="2"/>
  <c r="V104" i="2"/>
  <c r="U104" i="2"/>
  <c r="V103" i="2"/>
  <c r="U103" i="2"/>
  <c r="V102" i="2"/>
  <c r="U102" i="2"/>
  <c r="V101" i="2"/>
  <c r="U101" i="2"/>
  <c r="V100" i="2"/>
  <c r="U100" i="2"/>
  <c r="V99" i="2"/>
  <c r="U99" i="2"/>
  <c r="V98" i="2"/>
  <c r="U98" i="2"/>
  <c r="V97" i="2"/>
  <c r="U97" i="2"/>
  <c r="V96" i="2"/>
  <c r="U96" i="2"/>
  <c r="V95" i="2"/>
  <c r="U95" i="2"/>
  <c r="V94" i="2"/>
  <c r="U94" i="2"/>
  <c r="V93" i="2"/>
  <c r="U93" i="2"/>
  <c r="V92" i="2"/>
  <c r="U92" i="2"/>
  <c r="V91" i="2"/>
  <c r="U91" i="2"/>
  <c r="V90" i="2"/>
  <c r="U90" i="2"/>
  <c r="V89" i="2"/>
  <c r="U89" i="2"/>
  <c r="V88" i="2"/>
  <c r="U88" i="2"/>
  <c r="V87" i="2"/>
  <c r="U87" i="2"/>
  <c r="V86" i="2"/>
  <c r="U86" i="2"/>
  <c r="V85" i="2"/>
  <c r="U85" i="2"/>
  <c r="V84" i="2"/>
  <c r="U84" i="2"/>
  <c r="V83" i="2"/>
  <c r="U83" i="2"/>
  <c r="V82" i="2"/>
  <c r="U82" i="2"/>
  <c r="V81" i="2"/>
  <c r="U81" i="2"/>
  <c r="V80" i="2"/>
  <c r="U80" i="2"/>
  <c r="V79" i="2"/>
  <c r="U79" i="2"/>
  <c r="V78" i="2"/>
  <c r="U78" i="2"/>
  <c r="V77" i="2"/>
  <c r="U77" i="2"/>
  <c r="V76" i="2"/>
  <c r="U76" i="2"/>
  <c r="V75" i="2"/>
  <c r="U75" i="2"/>
  <c r="V74" i="2"/>
  <c r="U74" i="2"/>
  <c r="V73" i="2"/>
  <c r="U73" i="2"/>
  <c r="V72" i="2"/>
  <c r="U72" i="2"/>
  <c r="V71" i="2"/>
  <c r="U71" i="2"/>
  <c r="V70" i="2"/>
  <c r="U70" i="2"/>
  <c r="V69" i="2"/>
  <c r="U69" i="2"/>
  <c r="V68" i="2"/>
  <c r="U68" i="2"/>
  <c r="V67" i="2"/>
  <c r="U67" i="2"/>
  <c r="V66" i="2"/>
  <c r="U66" i="2"/>
  <c r="V65" i="2"/>
  <c r="U65" i="2"/>
  <c r="V64" i="2"/>
  <c r="U64" i="2"/>
  <c r="V63" i="2"/>
  <c r="U63" i="2"/>
  <c r="V62" i="2"/>
  <c r="U62" i="2"/>
  <c r="V61" i="2"/>
  <c r="U61" i="2"/>
  <c r="V60" i="2"/>
  <c r="U60" i="2"/>
  <c r="V59" i="2"/>
  <c r="U59" i="2"/>
  <c r="V58" i="2"/>
  <c r="U58" i="2"/>
  <c r="V57" i="2"/>
  <c r="U57" i="2"/>
  <c r="V56" i="2"/>
  <c r="U56" i="2"/>
  <c r="V55" i="2"/>
  <c r="U55" i="2"/>
  <c r="V54" i="2"/>
  <c r="U54" i="2"/>
  <c r="V53" i="2"/>
  <c r="U53" i="2"/>
  <c r="V52" i="2"/>
  <c r="U52" i="2"/>
  <c r="V51" i="2"/>
  <c r="U51" i="2"/>
  <c r="V50" i="2"/>
  <c r="U50" i="2"/>
  <c r="V49" i="2"/>
  <c r="U49" i="2"/>
  <c r="V48" i="2"/>
  <c r="U48" i="2"/>
  <c r="V47" i="2"/>
  <c r="U47" i="2"/>
  <c r="V46" i="2"/>
  <c r="U46" i="2"/>
  <c r="V45" i="2"/>
  <c r="U45" i="2"/>
  <c r="V44" i="2"/>
  <c r="U44" i="2"/>
  <c r="V43" i="2"/>
  <c r="U43" i="2"/>
  <c r="V42" i="2"/>
  <c r="U42" i="2"/>
  <c r="V41" i="2"/>
  <c r="U41" i="2"/>
  <c r="V40" i="2"/>
  <c r="U40" i="2"/>
  <c r="V39" i="2"/>
  <c r="U39" i="2"/>
  <c r="V38" i="2"/>
  <c r="U38" i="2"/>
  <c r="V37" i="2"/>
  <c r="U37" i="2"/>
  <c r="V36" i="2"/>
  <c r="U36" i="2"/>
  <c r="V35" i="2"/>
  <c r="U35" i="2"/>
  <c r="V34" i="2"/>
  <c r="U34" i="2"/>
  <c r="V33" i="2"/>
  <c r="U33" i="2"/>
  <c r="V32" i="2"/>
  <c r="U32" i="2"/>
  <c r="V31" i="2"/>
  <c r="U31" i="2"/>
  <c r="V30" i="2"/>
  <c r="U30" i="2"/>
  <c r="V29" i="2"/>
  <c r="U29" i="2"/>
  <c r="V28" i="2"/>
  <c r="U28" i="2"/>
  <c r="V27" i="2"/>
  <c r="U27" i="2"/>
  <c r="V26" i="2"/>
  <c r="U26" i="2"/>
  <c r="V25" i="2"/>
  <c r="U25" i="2"/>
  <c r="V24" i="2"/>
  <c r="U24" i="2"/>
  <c r="V23" i="2"/>
  <c r="U23" i="2"/>
  <c r="V22" i="2"/>
  <c r="U22" i="2"/>
  <c r="V21" i="2"/>
  <c r="U21" i="2"/>
  <c r="V20" i="2"/>
  <c r="U20" i="2"/>
  <c r="V19" i="2"/>
  <c r="U19" i="2"/>
  <c r="V18" i="2"/>
  <c r="U18" i="2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O14" i="3"/>
  <c r="O13" i="3"/>
  <c r="L49" i="5"/>
  <c r="K49" i="5"/>
  <c r="J49" i="5"/>
  <c r="G49" i="5"/>
  <c r="F49" i="5"/>
  <c r="E49" i="5"/>
  <c r="D193" i="3"/>
  <c r="S19" i="3"/>
  <c r="S18" i="3"/>
  <c r="S17" i="3"/>
  <c r="S16" i="3"/>
  <c r="S15" i="3"/>
  <c r="S14" i="3"/>
  <c r="S13" i="3"/>
  <c r="S12" i="3"/>
  <c r="S11" i="3"/>
  <c r="S10" i="3"/>
  <c r="S9" i="3"/>
  <c r="H14" i="5"/>
  <c r="H13" i="5"/>
  <c r="H12" i="5"/>
  <c r="H11" i="5"/>
  <c r="H10" i="5"/>
  <c r="H9" i="5"/>
  <c r="H8" i="5"/>
  <c r="H7" i="5"/>
  <c r="H6" i="5"/>
  <c r="H5" i="5"/>
  <c r="KG118" i="4"/>
  <c r="JT118" i="4"/>
  <c r="JG118" i="4"/>
  <c r="IR118" i="4"/>
  <c r="IE118" i="4"/>
  <c r="ET118" i="4"/>
  <c r="KG117" i="4"/>
  <c r="JT117" i="4"/>
  <c r="JG117" i="4"/>
  <c r="IR117" i="4"/>
  <c r="IE117" i="4"/>
  <c r="ET117" i="4"/>
  <c r="KG116" i="4"/>
  <c r="JT116" i="4"/>
  <c r="JG116" i="4"/>
  <c r="IR116" i="4"/>
  <c r="IE116" i="4"/>
  <c r="ET116" i="4"/>
  <c r="KG115" i="4"/>
  <c r="JT115" i="4"/>
  <c r="JG115" i="4"/>
  <c r="IR115" i="4"/>
  <c r="IE115" i="4"/>
  <c r="ET115" i="4"/>
  <c r="KG114" i="4"/>
  <c r="JT114" i="4"/>
  <c r="JG114" i="4"/>
  <c r="IR114" i="4"/>
  <c r="IE114" i="4"/>
  <c r="ET114" i="4"/>
  <c r="KG113" i="4"/>
  <c r="JT113" i="4"/>
  <c r="JG113" i="4"/>
  <c r="IR113" i="4"/>
  <c r="IE113" i="4"/>
  <c r="ET113" i="4"/>
  <c r="KG112" i="4"/>
  <c r="JT112" i="4"/>
  <c r="JG112" i="4"/>
  <c r="IR112" i="4"/>
  <c r="IE112" i="4"/>
  <c r="ET112" i="4"/>
  <c r="KG111" i="4"/>
  <c r="JT111" i="4"/>
  <c r="JG111" i="4"/>
  <c r="IR111" i="4"/>
  <c r="IE111" i="4"/>
  <c r="ET111" i="4"/>
  <c r="KG110" i="4"/>
  <c r="JT110" i="4"/>
  <c r="JG110" i="4"/>
  <c r="IR110" i="4"/>
  <c r="IE110" i="4"/>
  <c r="ET110" i="4"/>
  <c r="KG109" i="4"/>
  <c r="JT109" i="4"/>
  <c r="JG109" i="4"/>
  <c r="IR109" i="4"/>
  <c r="IE109" i="4"/>
  <c r="ET109" i="4"/>
  <c r="KG108" i="4"/>
  <c r="JT108" i="4"/>
  <c r="JG108" i="4"/>
  <c r="IR108" i="4"/>
  <c r="IE108" i="4"/>
  <c r="ET108" i="4"/>
  <c r="KG107" i="4"/>
  <c r="JT107" i="4"/>
  <c r="JG107" i="4"/>
  <c r="IR107" i="4"/>
  <c r="IE107" i="4"/>
  <c r="ET107" i="4"/>
  <c r="KG106" i="4"/>
  <c r="JT106" i="4"/>
  <c r="JG106" i="4"/>
  <c r="IR106" i="4"/>
  <c r="IE106" i="4"/>
  <c r="ET106" i="4"/>
  <c r="KG105" i="4"/>
  <c r="JT105" i="4"/>
  <c r="JG105" i="4"/>
  <c r="IR105" i="4"/>
  <c r="IE105" i="4"/>
  <c r="ET105" i="4"/>
  <c r="KG104" i="4"/>
  <c r="JT104" i="4"/>
  <c r="JG104" i="4"/>
  <c r="IR104" i="4"/>
  <c r="IE104" i="4"/>
  <c r="ET104" i="4"/>
  <c r="KG103" i="4"/>
  <c r="JT103" i="4"/>
  <c r="JG103" i="4"/>
  <c r="IR103" i="4"/>
  <c r="IE103" i="4"/>
  <c r="ET103" i="4"/>
  <c r="KG102" i="4"/>
  <c r="JT102" i="4"/>
  <c r="JG102" i="4"/>
  <c r="IR102" i="4"/>
  <c r="IE102" i="4"/>
  <c r="ET102" i="4"/>
  <c r="KG101" i="4"/>
  <c r="JT101" i="4"/>
  <c r="JG101" i="4"/>
  <c r="IR101" i="4"/>
  <c r="IE101" i="4"/>
  <c r="ET101" i="4"/>
  <c r="KG100" i="4"/>
  <c r="JT100" i="4"/>
  <c r="JG100" i="4"/>
  <c r="IR100" i="4"/>
  <c r="IE100" i="4"/>
  <c r="ET100" i="4"/>
  <c r="KG99" i="4"/>
  <c r="JT99" i="4"/>
  <c r="JG99" i="4"/>
  <c r="IR99" i="4"/>
  <c r="IE99" i="4"/>
  <c r="ET99" i="4"/>
  <c r="KG98" i="4"/>
  <c r="JT98" i="4"/>
  <c r="JG98" i="4"/>
  <c r="IR98" i="4"/>
  <c r="IE98" i="4"/>
  <c r="ET98" i="4"/>
  <c r="KG97" i="4"/>
  <c r="JT97" i="4"/>
  <c r="JG97" i="4"/>
  <c r="IR97" i="4"/>
  <c r="IE97" i="4"/>
  <c r="ET97" i="4"/>
  <c r="KG96" i="4"/>
  <c r="JT96" i="4"/>
  <c r="JG96" i="4"/>
  <c r="IR96" i="4"/>
  <c r="IE96" i="4"/>
  <c r="ET96" i="4"/>
  <c r="KG95" i="4"/>
  <c r="JT95" i="4"/>
  <c r="JG95" i="4"/>
  <c r="IR95" i="4"/>
  <c r="IE95" i="4"/>
  <c r="ET95" i="4"/>
  <c r="KG94" i="4"/>
  <c r="JT94" i="4"/>
  <c r="JG94" i="4"/>
  <c r="IR94" i="4"/>
  <c r="IE94" i="4"/>
  <c r="ET94" i="4"/>
  <c r="KG93" i="4"/>
  <c r="JT93" i="4"/>
  <c r="JG93" i="4"/>
  <c r="IR93" i="4"/>
  <c r="IE93" i="4"/>
  <c r="ET93" i="4"/>
  <c r="KG92" i="4"/>
  <c r="JT92" i="4"/>
  <c r="JG92" i="4"/>
  <c r="IR92" i="4"/>
  <c r="IE92" i="4"/>
  <c r="ET92" i="4"/>
  <c r="KG91" i="4"/>
  <c r="JT91" i="4"/>
  <c r="JG91" i="4"/>
  <c r="IR91" i="4"/>
  <c r="IE91" i="4"/>
  <c r="ET91" i="4"/>
  <c r="KG90" i="4"/>
  <c r="JT90" i="4"/>
  <c r="JG90" i="4"/>
  <c r="IR90" i="4"/>
  <c r="IE90" i="4"/>
  <c r="ET90" i="4"/>
  <c r="KG89" i="4"/>
  <c r="JT89" i="4"/>
  <c r="JG89" i="4"/>
  <c r="IR89" i="4"/>
  <c r="IE89" i="4"/>
  <c r="ET89" i="4"/>
  <c r="KG88" i="4"/>
  <c r="JT88" i="4"/>
  <c r="JG88" i="4"/>
  <c r="IR88" i="4"/>
  <c r="IE88" i="4"/>
  <c r="ET88" i="4"/>
  <c r="KG87" i="4"/>
  <c r="JT87" i="4"/>
  <c r="JG87" i="4"/>
  <c r="IR87" i="4"/>
  <c r="IE87" i="4"/>
  <c r="ET87" i="4"/>
  <c r="KG86" i="4"/>
  <c r="JT86" i="4"/>
  <c r="JG86" i="4"/>
  <c r="IR86" i="4"/>
  <c r="IE86" i="4"/>
  <c r="ET86" i="4"/>
  <c r="KG85" i="4"/>
  <c r="JT85" i="4"/>
  <c r="JG85" i="4"/>
  <c r="IR85" i="4"/>
  <c r="IE85" i="4"/>
  <c r="ET85" i="4"/>
  <c r="KG84" i="4"/>
  <c r="JT84" i="4"/>
  <c r="JG84" i="4"/>
  <c r="IR84" i="4"/>
  <c r="IE84" i="4"/>
  <c r="ET84" i="4"/>
  <c r="KG83" i="4"/>
  <c r="JT83" i="4"/>
  <c r="JG83" i="4"/>
  <c r="IR83" i="4"/>
  <c r="IE83" i="4"/>
  <c r="ET83" i="4"/>
  <c r="KG82" i="4"/>
  <c r="JT82" i="4"/>
  <c r="JG82" i="4"/>
  <c r="IR82" i="4"/>
  <c r="IE82" i="4"/>
  <c r="ET82" i="4"/>
  <c r="KG81" i="4"/>
  <c r="JT81" i="4"/>
  <c r="JG81" i="4"/>
  <c r="IR81" i="4"/>
  <c r="IE81" i="4"/>
  <c r="ET81" i="4"/>
  <c r="KG80" i="4"/>
  <c r="JT80" i="4"/>
  <c r="JG80" i="4"/>
  <c r="IR80" i="4"/>
  <c r="IE80" i="4"/>
  <c r="ET80" i="4"/>
  <c r="KG79" i="4"/>
  <c r="JT79" i="4"/>
  <c r="JG79" i="4"/>
  <c r="IR79" i="4"/>
  <c r="IE79" i="4"/>
  <c r="ET79" i="4"/>
  <c r="KG78" i="4"/>
  <c r="JT78" i="4"/>
  <c r="JG78" i="4"/>
  <c r="IR78" i="4"/>
  <c r="IE78" i="4"/>
  <c r="ET78" i="4"/>
  <c r="KG77" i="4"/>
  <c r="JT77" i="4"/>
  <c r="JG77" i="4"/>
  <c r="IR77" i="4"/>
  <c r="IE77" i="4"/>
  <c r="ET77" i="4"/>
  <c r="KG76" i="4"/>
  <c r="JT76" i="4"/>
  <c r="JG76" i="4"/>
  <c r="IR76" i="4"/>
  <c r="IE76" i="4"/>
  <c r="ET76" i="4"/>
  <c r="KG75" i="4"/>
  <c r="JT75" i="4"/>
  <c r="JG75" i="4"/>
  <c r="IR75" i="4"/>
  <c r="IE75" i="4"/>
  <c r="ET75" i="4"/>
  <c r="KG74" i="4"/>
  <c r="JT74" i="4"/>
  <c r="JG74" i="4"/>
  <c r="IR74" i="4"/>
  <c r="IE74" i="4"/>
  <c r="ET74" i="4"/>
  <c r="KG73" i="4"/>
  <c r="JT73" i="4"/>
  <c r="JG73" i="4"/>
  <c r="IR73" i="4"/>
  <c r="IE73" i="4"/>
  <c r="ET73" i="4"/>
  <c r="KG72" i="4"/>
  <c r="JT72" i="4"/>
  <c r="JG72" i="4"/>
  <c r="IR72" i="4"/>
  <c r="IE72" i="4"/>
  <c r="ET72" i="4"/>
  <c r="KG71" i="4"/>
  <c r="JT71" i="4"/>
  <c r="JG71" i="4"/>
  <c r="IR71" i="4"/>
  <c r="IE71" i="4"/>
  <c r="ET71" i="4"/>
  <c r="KG70" i="4"/>
  <c r="JT70" i="4"/>
  <c r="JG70" i="4"/>
  <c r="IR70" i="4"/>
  <c r="IE70" i="4"/>
  <c r="ET70" i="4"/>
  <c r="KG69" i="4"/>
  <c r="JT69" i="4"/>
  <c r="JG69" i="4"/>
  <c r="IR69" i="4"/>
  <c r="IE69" i="4"/>
  <c r="ET69" i="4"/>
  <c r="KG68" i="4"/>
  <c r="JT68" i="4"/>
  <c r="JG68" i="4"/>
  <c r="IR68" i="4"/>
  <c r="IE68" i="4"/>
  <c r="ET68" i="4"/>
  <c r="KG62" i="4"/>
  <c r="JT62" i="4"/>
  <c r="JG62" i="4"/>
  <c r="IR62" i="4"/>
  <c r="IE62" i="4"/>
  <c r="ET62" i="4"/>
  <c r="KG61" i="4"/>
  <c r="JT61" i="4"/>
  <c r="JG61" i="4"/>
  <c r="IR61" i="4"/>
  <c r="IE61" i="4"/>
  <c r="ET61" i="4"/>
  <c r="KG60" i="4"/>
  <c r="JT60" i="4"/>
  <c r="JG60" i="4"/>
  <c r="IR60" i="4"/>
  <c r="IE60" i="4"/>
  <c r="ET60" i="4"/>
  <c r="KG59" i="4"/>
  <c r="JT59" i="4"/>
  <c r="JG59" i="4"/>
  <c r="IR59" i="4"/>
  <c r="IE59" i="4"/>
  <c r="ET59" i="4"/>
  <c r="KG58" i="4"/>
  <c r="JT58" i="4"/>
  <c r="JG58" i="4"/>
  <c r="IR58" i="4"/>
  <c r="IE58" i="4"/>
  <c r="ET58" i="4"/>
  <c r="KG57" i="4"/>
  <c r="JT57" i="4"/>
  <c r="JG57" i="4"/>
  <c r="IR57" i="4"/>
  <c r="IE57" i="4"/>
  <c r="ET57" i="4"/>
  <c r="KG56" i="4"/>
  <c r="JT56" i="4"/>
  <c r="JG56" i="4"/>
  <c r="IR56" i="4"/>
  <c r="IE56" i="4"/>
  <c r="ET56" i="4"/>
  <c r="KG55" i="4"/>
  <c r="JT55" i="4"/>
  <c r="JG55" i="4"/>
  <c r="IR55" i="4"/>
  <c r="IE55" i="4"/>
  <c r="ET55" i="4"/>
  <c r="KG54" i="4"/>
  <c r="JT54" i="4"/>
  <c r="JG54" i="4"/>
  <c r="IR54" i="4"/>
  <c r="IE54" i="4"/>
  <c r="ET54" i="4"/>
  <c r="KG53" i="4"/>
  <c r="JT53" i="4"/>
  <c r="JG53" i="4"/>
  <c r="IR53" i="4"/>
  <c r="IE53" i="4"/>
  <c r="ET53" i="4"/>
  <c r="KG52" i="4"/>
  <c r="JT52" i="4"/>
  <c r="JG52" i="4"/>
  <c r="IR52" i="4"/>
  <c r="IE52" i="4"/>
  <c r="ET52" i="4"/>
  <c r="KG51" i="4"/>
  <c r="JT51" i="4"/>
  <c r="JG51" i="4"/>
  <c r="IR51" i="4"/>
  <c r="IE51" i="4"/>
  <c r="ET51" i="4"/>
  <c r="KG50" i="4"/>
  <c r="JT50" i="4"/>
  <c r="JG50" i="4"/>
  <c r="IR50" i="4"/>
  <c r="IE50" i="4"/>
  <c r="ET50" i="4"/>
  <c r="KG49" i="4"/>
  <c r="JT49" i="4"/>
  <c r="JG49" i="4"/>
  <c r="IR49" i="4"/>
  <c r="IE49" i="4"/>
  <c r="ET49" i="4"/>
  <c r="KG48" i="4"/>
  <c r="JT48" i="4"/>
  <c r="JG48" i="4"/>
  <c r="IR48" i="4"/>
  <c r="IE48" i="4"/>
  <c r="ET48" i="4"/>
  <c r="KG47" i="4"/>
  <c r="JT47" i="4"/>
  <c r="JG47" i="4"/>
  <c r="IR47" i="4"/>
  <c r="IE47" i="4"/>
  <c r="ET47" i="4"/>
  <c r="KG46" i="4"/>
  <c r="JT46" i="4"/>
  <c r="JG46" i="4"/>
  <c r="IR46" i="4"/>
  <c r="IE46" i="4"/>
  <c r="ET46" i="4"/>
  <c r="KG45" i="4"/>
  <c r="JT45" i="4"/>
  <c r="JG45" i="4"/>
  <c r="IR45" i="4"/>
  <c r="IE45" i="4"/>
  <c r="ET45" i="4"/>
  <c r="KG44" i="4"/>
  <c r="JT44" i="4"/>
  <c r="JG44" i="4"/>
  <c r="IR44" i="4"/>
  <c r="IE44" i="4"/>
  <c r="ET44" i="4"/>
  <c r="KG43" i="4"/>
  <c r="JT43" i="4"/>
  <c r="JG43" i="4"/>
  <c r="IR43" i="4"/>
  <c r="IE43" i="4"/>
  <c r="ET43" i="4"/>
  <c r="KG42" i="4"/>
  <c r="JT42" i="4"/>
  <c r="JG42" i="4"/>
  <c r="IR42" i="4"/>
  <c r="IE42" i="4"/>
  <c r="ET42" i="4"/>
  <c r="KG41" i="4"/>
  <c r="JT41" i="4"/>
  <c r="JG41" i="4"/>
  <c r="IR41" i="4"/>
  <c r="IE41" i="4"/>
  <c r="ET41" i="4"/>
  <c r="KG40" i="4"/>
  <c r="JT40" i="4"/>
  <c r="JG40" i="4"/>
  <c r="IR40" i="4"/>
  <c r="IE40" i="4"/>
  <c r="ET40" i="4"/>
  <c r="KG39" i="4"/>
  <c r="JT39" i="4"/>
  <c r="JG39" i="4"/>
  <c r="IR39" i="4"/>
  <c r="IE39" i="4"/>
  <c r="ET39" i="4"/>
  <c r="KG38" i="4"/>
  <c r="JT38" i="4"/>
  <c r="JG38" i="4"/>
  <c r="IR38" i="4"/>
  <c r="IE38" i="4"/>
  <c r="ET38" i="4"/>
  <c r="KG37" i="4"/>
  <c r="JT37" i="4"/>
  <c r="JG37" i="4"/>
  <c r="IR37" i="4"/>
  <c r="IE37" i="4"/>
  <c r="ET37" i="4"/>
  <c r="KG36" i="4"/>
  <c r="JT36" i="4"/>
  <c r="JG36" i="4"/>
  <c r="IR36" i="4"/>
  <c r="IE36" i="4"/>
  <c r="ET36" i="4"/>
  <c r="KG35" i="4"/>
  <c r="JT35" i="4"/>
  <c r="JG35" i="4"/>
  <c r="IR35" i="4"/>
  <c r="IE35" i="4"/>
  <c r="ET35" i="4"/>
  <c r="KG34" i="4"/>
  <c r="JT34" i="4"/>
  <c r="JG34" i="4"/>
  <c r="IR34" i="4"/>
  <c r="IE34" i="4"/>
  <c r="ET34" i="4"/>
  <c r="KG33" i="4"/>
  <c r="JT33" i="4"/>
  <c r="JG33" i="4"/>
  <c r="IR33" i="4"/>
  <c r="IE33" i="4"/>
  <c r="ET33" i="4"/>
  <c r="KG32" i="4"/>
  <c r="JT32" i="4"/>
  <c r="JG32" i="4"/>
  <c r="IR32" i="4"/>
  <c r="IE32" i="4"/>
  <c r="ET32" i="4"/>
  <c r="KG31" i="4"/>
  <c r="JT31" i="4"/>
  <c r="JG31" i="4"/>
  <c r="IR31" i="4"/>
  <c r="IE31" i="4"/>
  <c r="ET31" i="4"/>
  <c r="KG30" i="4"/>
  <c r="JT30" i="4"/>
  <c r="JG30" i="4"/>
  <c r="IR30" i="4"/>
  <c r="IE30" i="4"/>
  <c r="ET30" i="4"/>
  <c r="KG29" i="4"/>
  <c r="JT29" i="4"/>
  <c r="JG29" i="4"/>
  <c r="IR29" i="4"/>
  <c r="IE29" i="4"/>
  <c r="ET29" i="4"/>
  <c r="KG28" i="4"/>
  <c r="JT28" i="4"/>
  <c r="JG28" i="4"/>
  <c r="IR28" i="4"/>
  <c r="IE28" i="4"/>
  <c r="ET28" i="4"/>
  <c r="KG27" i="4"/>
  <c r="JT27" i="4"/>
  <c r="JG27" i="4"/>
  <c r="IR27" i="4"/>
  <c r="IE27" i="4"/>
  <c r="ET27" i="4"/>
  <c r="KG26" i="4"/>
  <c r="JT26" i="4"/>
  <c r="JG26" i="4"/>
  <c r="IR26" i="4"/>
  <c r="IE26" i="4"/>
  <c r="ET26" i="4"/>
  <c r="KG25" i="4"/>
  <c r="JT25" i="4"/>
  <c r="JG25" i="4"/>
  <c r="IR25" i="4"/>
  <c r="IE25" i="4"/>
  <c r="ET25" i="4"/>
  <c r="KG24" i="4"/>
  <c r="JT24" i="4"/>
  <c r="JG24" i="4"/>
  <c r="IR24" i="4"/>
  <c r="IE24" i="4"/>
  <c r="ET24" i="4"/>
  <c r="KG23" i="4"/>
  <c r="JT23" i="4"/>
  <c r="JG23" i="4"/>
  <c r="IR23" i="4"/>
  <c r="IE23" i="4"/>
  <c r="ET23" i="4"/>
  <c r="KG22" i="4"/>
  <c r="JT22" i="4"/>
  <c r="JG22" i="4"/>
  <c r="IR22" i="4"/>
  <c r="IE22" i="4"/>
  <c r="ET22" i="4"/>
  <c r="KG21" i="4"/>
  <c r="JT21" i="4"/>
  <c r="JG21" i="4"/>
  <c r="IR21" i="4"/>
  <c r="IE21" i="4"/>
  <c r="ET21" i="4"/>
  <c r="KG20" i="4"/>
  <c r="JT20" i="4"/>
  <c r="JG20" i="4"/>
  <c r="IR20" i="4"/>
  <c r="IE20" i="4"/>
  <c r="ET20" i="4"/>
  <c r="KG19" i="4"/>
  <c r="JT19" i="4"/>
  <c r="JG19" i="4"/>
  <c r="IR19" i="4"/>
  <c r="IE19" i="4"/>
  <c r="ET19" i="4"/>
  <c r="KG18" i="4"/>
  <c r="JT18" i="4"/>
  <c r="JG18" i="4"/>
  <c r="IR18" i="4"/>
  <c r="IE18" i="4"/>
  <c r="ET18" i="4"/>
  <c r="KG17" i="4"/>
  <c r="JT17" i="4"/>
  <c r="JG17" i="4"/>
  <c r="IR17" i="4"/>
  <c r="IE17" i="4"/>
  <c r="ET17" i="4"/>
  <c r="KG16" i="4"/>
  <c r="JT16" i="4"/>
  <c r="JG16" i="4"/>
  <c r="IR16" i="4"/>
  <c r="IE16" i="4"/>
  <c r="ET16" i="4"/>
  <c r="KG15" i="4"/>
  <c r="JT15" i="4"/>
  <c r="JG15" i="4"/>
  <c r="IR15" i="4"/>
  <c r="IE15" i="4"/>
  <c r="ET15" i="4"/>
  <c r="KG14" i="4"/>
  <c r="JT14" i="4"/>
  <c r="JG14" i="4"/>
  <c r="IR14" i="4"/>
  <c r="IE14" i="4"/>
  <c r="ET14" i="4"/>
  <c r="KG13" i="4"/>
  <c r="JT13" i="4"/>
  <c r="JG13" i="4"/>
  <c r="IR13" i="4"/>
  <c r="IE13" i="4"/>
  <c r="ET13" i="4"/>
  <c r="KG12" i="4"/>
  <c r="JT12" i="4"/>
  <c r="JG12" i="4"/>
  <c r="IR12" i="4"/>
  <c r="IE12" i="4"/>
  <c r="ET12" i="4"/>
  <c r="Q93" i="3" a="1"/>
  <c r="Q93" i="3" s="1"/>
  <c r="Q92" i="3" a="1"/>
  <c r="Q92" i="3" s="1"/>
  <c r="Q91" i="3" a="1"/>
  <c r="Q91" i="3" s="1"/>
  <c r="Q90" i="3" a="1"/>
  <c r="Q90" i="3" s="1"/>
  <c r="Q89" i="3" a="1"/>
  <c r="Q89" i="3" s="1"/>
  <c r="KW68" i="4" s="1"/>
  <c r="D89" i="3"/>
  <c r="C89" i="3"/>
  <c r="C88" i="3"/>
  <c r="Q88" i="3" s="1" a="1"/>
  <c r="Q88" i="3" s="1"/>
  <c r="Q87" i="3" a="1"/>
  <c r="Q87" i="3" s="1"/>
  <c r="D87" i="3"/>
  <c r="C87" i="3"/>
  <c r="D86" i="3"/>
  <c r="C86" i="3"/>
  <c r="Q86" i="3" s="1" a="1"/>
  <c r="Q86" i="3" s="1"/>
  <c r="Q85" i="3" a="1"/>
  <c r="Q85" i="3" s="1"/>
  <c r="D85" i="3"/>
  <c r="C85" i="3"/>
  <c r="D84" i="3"/>
  <c r="C84" i="3"/>
  <c r="Q84" i="3" s="1" a="1"/>
  <c r="Q84" i="3" s="1"/>
  <c r="Q83" i="3" a="1"/>
  <c r="Q83" i="3" s="1"/>
  <c r="D83" i="3"/>
  <c r="C83" i="3"/>
  <c r="D82" i="3"/>
  <c r="C82" i="3"/>
  <c r="Q82" i="3" s="1" a="1"/>
  <c r="Q82" i="3" s="1"/>
  <c r="Q81" i="3" a="1"/>
  <c r="Q81" i="3" s="1"/>
  <c r="D81" i="3"/>
  <c r="C81" i="3"/>
  <c r="D80" i="3"/>
  <c r="C80" i="3"/>
  <c r="Q80" i="3" s="1" a="1"/>
  <c r="Q80" i="3" s="1"/>
  <c r="Q79" i="3" a="1"/>
  <c r="Q79" i="3" s="1"/>
  <c r="D79" i="3"/>
  <c r="C79" i="3"/>
  <c r="D78" i="3"/>
  <c r="C78" i="3"/>
  <c r="Q78" i="3" s="1" a="1"/>
  <c r="Q78" i="3" s="1"/>
  <c r="Q77" i="3" a="1"/>
  <c r="Q77" i="3" s="1"/>
  <c r="D77" i="3"/>
  <c r="C77" i="3"/>
  <c r="D76" i="3"/>
  <c r="C76" i="3"/>
  <c r="Q76" i="3" s="1" a="1"/>
  <c r="Q76" i="3" s="1"/>
  <c r="Q75" i="3" a="1"/>
  <c r="Q75" i="3" s="1"/>
  <c r="D75" i="3"/>
  <c r="Q74" i="3" a="1"/>
  <c r="Q74" i="3" s="1"/>
  <c r="D74" i="3"/>
  <c r="Q73" i="3" a="1"/>
  <c r="Q73" i="3" s="1"/>
  <c r="D73" i="3"/>
  <c r="Q72" i="3" a="1"/>
  <c r="Q72" i="3" s="1"/>
  <c r="D72" i="3"/>
  <c r="D71" i="3"/>
  <c r="C71" i="3"/>
  <c r="Q71" i="3" s="1" a="1"/>
  <c r="Q71" i="3" s="1"/>
  <c r="Q70" i="3" a="1"/>
  <c r="Q70" i="3" s="1"/>
  <c r="D70" i="3"/>
  <c r="C70" i="3"/>
  <c r="D69" i="3"/>
  <c r="C69" i="3"/>
  <c r="Q69" i="3" s="1" a="1"/>
  <c r="Q69" i="3" s="1"/>
  <c r="Q68" i="3" a="1"/>
  <c r="Q68" i="3" s="1"/>
  <c r="D68" i="3"/>
  <c r="C68" i="3"/>
  <c r="D67" i="3"/>
  <c r="C67" i="3"/>
  <c r="Q67" i="3" s="1" a="1"/>
  <c r="Q67" i="3" s="1"/>
  <c r="Q66" i="3" a="1"/>
  <c r="Q66" i="3" s="1"/>
  <c r="D66" i="3"/>
  <c r="C66" i="3"/>
  <c r="D65" i="3"/>
  <c r="C65" i="3"/>
  <c r="Q65" i="3" s="1" a="1"/>
  <c r="Q65" i="3" s="1"/>
  <c r="Q64" i="3" a="1"/>
  <c r="Q64" i="3" s="1"/>
  <c r="D64" i="3"/>
  <c r="C64" i="3"/>
  <c r="D63" i="3"/>
  <c r="C63" i="3"/>
  <c r="Q63" i="3" s="1" a="1"/>
  <c r="Q63" i="3" s="1"/>
  <c r="IF68" i="4" s="1"/>
  <c r="Q62" i="3" a="1"/>
  <c r="Q62" i="3" s="1"/>
  <c r="Q61" i="3" a="1"/>
  <c r="Q61" i="3" s="1"/>
  <c r="Q60" i="3" a="1"/>
  <c r="Q60" i="3" s="1"/>
  <c r="Q59" i="3" a="1"/>
  <c r="Q59" i="3" s="1"/>
  <c r="Q58" i="3" a="1"/>
  <c r="Q58" i="3" s="1"/>
  <c r="Q57" i="3" a="1"/>
  <c r="Q57" i="3" s="1"/>
  <c r="Q56" i="3" a="1"/>
  <c r="Q56" i="3" s="1"/>
  <c r="Q55" i="3" a="1"/>
  <c r="Q55" i="3" s="1"/>
  <c r="Q54" i="3" a="1"/>
  <c r="Q54" i="3" s="1"/>
  <c r="C54" i="3"/>
  <c r="Q53" i="3" a="1"/>
  <c r="Q53" i="3" s="1"/>
  <c r="C53" i="3"/>
  <c r="C52" i="3"/>
  <c r="Q52" i="3" s="1" a="1"/>
  <c r="Q52" i="3" s="1"/>
  <c r="C51" i="3"/>
  <c r="Q51" i="3" s="1" a="1"/>
  <c r="Q51" i="3" s="1"/>
  <c r="C50" i="3"/>
  <c r="Q50" i="3" s="1" a="1"/>
  <c r="Q50" i="3" s="1"/>
  <c r="Q49" i="3" a="1"/>
  <c r="Q49" i="3" s="1"/>
  <c r="C49" i="3"/>
  <c r="Q48" i="3" a="1"/>
  <c r="Q48" i="3" s="1"/>
  <c r="C48" i="3"/>
  <c r="C47" i="3"/>
  <c r="Q47" i="3" s="1" a="1"/>
  <c r="Q47" i="3" s="1"/>
  <c r="Q46" i="3" a="1"/>
  <c r="Q46" i="3" s="1"/>
  <c r="Q45" i="3" a="1"/>
  <c r="Q45" i="3" s="1"/>
  <c r="Q44" i="3" a="1"/>
  <c r="Q44" i="3" s="1"/>
  <c r="Q43" i="3" a="1"/>
  <c r="Q43" i="3" s="1"/>
  <c r="Q42" i="3" a="1"/>
  <c r="Q42" i="3" s="1"/>
  <c r="Q41" i="3" a="1"/>
  <c r="Q41" i="3" s="1"/>
  <c r="Q40" i="3" a="1"/>
  <c r="Q40" i="3" s="1"/>
  <c r="Q39" i="3" a="1"/>
  <c r="Q39" i="3"/>
  <c r="Q38" i="3" a="1"/>
  <c r="Q38" i="3" s="1"/>
  <c r="Q37" i="3" a="1"/>
  <c r="Q37" i="3" s="1"/>
  <c r="Q36" i="3" a="1"/>
  <c r="Q36" i="3" s="1"/>
  <c r="Q35" i="3" a="1"/>
  <c r="Q35" i="3" s="1"/>
  <c r="E35" i="3"/>
  <c r="Q34" i="3" a="1"/>
  <c r="Q34" i="3" s="1"/>
  <c r="E34" i="3"/>
  <c r="Q33" i="3" a="1"/>
  <c r="Q33" i="3" s="1"/>
  <c r="Q32" i="3" a="1"/>
  <c r="Q32" i="3" s="1"/>
  <c r="Q31" i="3" a="1"/>
  <c r="Q31" i="3" s="1"/>
  <c r="E31" i="3"/>
  <c r="Q30" i="3" a="1"/>
  <c r="Q30" i="3" s="1"/>
  <c r="I30" i="3"/>
  <c r="H30" i="3"/>
  <c r="Q29" i="3" a="1"/>
  <c r="Q29" i="3" s="1"/>
  <c r="I29" i="3"/>
  <c r="H29" i="3"/>
  <c r="Q28" i="3" a="1"/>
  <c r="Q28" i="3" s="1"/>
  <c r="I28" i="3"/>
  <c r="H28" i="3"/>
  <c r="Q27" i="3" a="1"/>
  <c r="Q27" i="3" s="1"/>
  <c r="Q26" i="3" a="1"/>
  <c r="Q26" i="3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Q13" i="3" a="1"/>
  <c r="Q13" i="3" s="1"/>
  <c r="Q12" i="3" a="1"/>
  <c r="Q12" i="3" s="1"/>
  <c r="Q11" i="3" a="1"/>
  <c r="Q11" i="3"/>
  <c r="Q10" i="3" a="1"/>
  <c r="Q10" i="3" s="1"/>
  <c r="Q9" i="3" a="1"/>
  <c r="Q9" i="3" s="1"/>
  <c r="O6" i="3"/>
  <c r="N6" i="3"/>
  <c r="M6" i="3"/>
  <c r="L6" i="3"/>
  <c r="K6" i="3"/>
  <c r="J6" i="3"/>
  <c r="I6" i="3"/>
  <c r="H6" i="3"/>
  <c r="G6" i="3"/>
  <c r="F6" i="3"/>
  <c r="E6" i="3"/>
  <c r="D6" i="3"/>
  <c r="C6" i="3"/>
  <c r="H127" i="2"/>
  <c r="G127" i="2"/>
  <c r="I127" i="2" s="1"/>
  <c r="I126" i="2"/>
  <c r="H126" i="2"/>
  <c r="G126" i="2"/>
  <c r="H125" i="2"/>
  <c r="G125" i="2"/>
  <c r="I125" i="2" s="1"/>
  <c r="H124" i="2"/>
  <c r="G124" i="2"/>
  <c r="I124" i="2" s="1"/>
  <c r="H123" i="2"/>
  <c r="G123" i="2"/>
  <c r="H122" i="2"/>
  <c r="G122" i="2"/>
  <c r="I122" i="2" s="1"/>
  <c r="H121" i="2"/>
  <c r="I121" i="2" s="1"/>
  <c r="G121" i="2"/>
  <c r="H120" i="2"/>
  <c r="G120" i="2"/>
  <c r="I120" i="2" s="1"/>
  <c r="H119" i="2"/>
  <c r="G119" i="2"/>
  <c r="H118" i="2"/>
  <c r="I118" i="2" s="1"/>
  <c r="G118" i="2"/>
  <c r="H117" i="2"/>
  <c r="G117" i="2"/>
  <c r="I117" i="2" s="1"/>
  <c r="H116" i="2"/>
  <c r="G116" i="2"/>
  <c r="H115" i="2"/>
  <c r="G115" i="2"/>
  <c r="I115" i="2" s="1"/>
  <c r="H114" i="2"/>
  <c r="G114" i="2"/>
  <c r="I114" i="2" s="1"/>
  <c r="H113" i="2"/>
  <c r="I113" i="2" s="1"/>
  <c r="G113" i="2"/>
  <c r="H112" i="2"/>
  <c r="G112" i="2"/>
  <c r="I112" i="2" s="1"/>
  <c r="H111" i="2"/>
  <c r="G111" i="2"/>
  <c r="I111" i="2" s="1"/>
  <c r="H110" i="2"/>
  <c r="I110" i="2" s="1"/>
  <c r="G110" i="2"/>
  <c r="H109" i="2"/>
  <c r="G109" i="2"/>
  <c r="I109" i="2" s="1"/>
  <c r="C193" i="3" s="1"/>
  <c r="Q193" i="3" s="1" a="1"/>
  <c r="Q193" i="3" s="1"/>
  <c r="O108" i="2"/>
  <c r="N108" i="2"/>
  <c r="H108" i="2"/>
  <c r="G108" i="2"/>
  <c r="I108" i="2" s="1"/>
  <c r="C192" i="3" s="1"/>
  <c r="Q192" i="3" s="1" a="1"/>
  <c r="Q192" i="3" s="1"/>
  <c r="O107" i="2"/>
  <c r="N107" i="2"/>
  <c r="H107" i="2"/>
  <c r="G107" i="2"/>
  <c r="O106" i="2"/>
  <c r="N106" i="2"/>
  <c r="P106" i="2" s="1"/>
  <c r="D190" i="3" s="1"/>
  <c r="H106" i="2"/>
  <c r="G106" i="2"/>
  <c r="O105" i="2"/>
  <c r="N105" i="2"/>
  <c r="I105" i="2"/>
  <c r="C189" i="3" s="1"/>
  <c r="Q189" i="3" s="1" a="1"/>
  <c r="Q189" i="3" s="1"/>
  <c r="H105" i="2"/>
  <c r="G105" i="2"/>
  <c r="O104" i="2"/>
  <c r="N104" i="2"/>
  <c r="P104" i="2" s="1"/>
  <c r="H104" i="2"/>
  <c r="G104" i="2"/>
  <c r="I104" i="2" s="1"/>
  <c r="C188" i="3" s="1"/>
  <c r="Q188" i="3" s="1" a="1"/>
  <c r="Q188" i="3" s="1"/>
  <c r="O103" i="2"/>
  <c r="N103" i="2"/>
  <c r="P103" i="2" s="1"/>
  <c r="H103" i="2"/>
  <c r="G103" i="2"/>
  <c r="I103" i="2" s="1"/>
  <c r="C187" i="3" s="1"/>
  <c r="Q187" i="3" s="1" a="1"/>
  <c r="Q187" i="3" s="1"/>
  <c r="O102" i="2"/>
  <c r="N102" i="2"/>
  <c r="P102" i="2" s="1"/>
  <c r="D186" i="3" s="1"/>
  <c r="H102" i="2"/>
  <c r="G102" i="2"/>
  <c r="I102" i="2" s="1"/>
  <c r="C186" i="3" s="1"/>
  <c r="Q186" i="3" s="1" a="1"/>
  <c r="Q186" i="3" s="1"/>
  <c r="O101" i="2"/>
  <c r="N101" i="2"/>
  <c r="P101" i="2" s="1"/>
  <c r="D185" i="3" s="1"/>
  <c r="I101" i="2"/>
  <c r="C185" i="3" s="1"/>
  <c r="Q185" i="3" s="1" a="1"/>
  <c r="Q185" i="3" s="1"/>
  <c r="H101" i="2"/>
  <c r="G101" i="2"/>
  <c r="O100" i="2"/>
  <c r="N100" i="2"/>
  <c r="H100" i="2"/>
  <c r="G100" i="2"/>
  <c r="O99" i="2"/>
  <c r="N99" i="2"/>
  <c r="P99" i="2" s="1"/>
  <c r="H99" i="2"/>
  <c r="G99" i="2"/>
  <c r="O98" i="2"/>
  <c r="N98" i="2"/>
  <c r="P98" i="2" s="1"/>
  <c r="D182" i="3" s="1"/>
  <c r="H98" i="2"/>
  <c r="G98" i="2"/>
  <c r="I98" i="2" s="1"/>
  <c r="C182" i="3" s="1"/>
  <c r="Q182" i="3" s="1" a="1"/>
  <c r="Q182" i="3" s="1"/>
  <c r="O97" i="2"/>
  <c r="P97" i="2" s="1"/>
  <c r="D181" i="3" s="1"/>
  <c r="N97" i="2"/>
  <c r="H97" i="2"/>
  <c r="G97" i="2"/>
  <c r="I97" i="2" s="1"/>
  <c r="C181" i="3" s="1"/>
  <c r="Q181" i="3" s="1" a="1"/>
  <c r="Q181" i="3" s="1"/>
  <c r="O96" i="2"/>
  <c r="N96" i="2"/>
  <c r="H96" i="2"/>
  <c r="G96" i="2"/>
  <c r="I96" i="2" s="1"/>
  <c r="C180" i="3" s="1"/>
  <c r="Q180" i="3" s="1" a="1"/>
  <c r="Q180" i="3" s="1"/>
  <c r="O95" i="2"/>
  <c r="N95" i="2"/>
  <c r="P95" i="2" s="1"/>
  <c r="H95" i="2"/>
  <c r="G95" i="2"/>
  <c r="I95" i="2" s="1"/>
  <c r="C179" i="3" s="1"/>
  <c r="Q179" i="3" s="1" a="1"/>
  <c r="Q179" i="3" s="1"/>
  <c r="O94" i="2"/>
  <c r="N94" i="2"/>
  <c r="P94" i="2" s="1"/>
  <c r="D178" i="3" s="1"/>
  <c r="H94" i="2"/>
  <c r="G94" i="2"/>
  <c r="I94" i="2" s="1"/>
  <c r="C178" i="3" s="1"/>
  <c r="Q178" i="3" s="1" a="1"/>
  <c r="Q178" i="3" s="1"/>
  <c r="O93" i="2"/>
  <c r="N93" i="2"/>
  <c r="P93" i="2" s="1"/>
  <c r="D177" i="3" s="1"/>
  <c r="H93" i="2"/>
  <c r="G93" i="2"/>
  <c r="I93" i="2" s="1"/>
  <c r="C177" i="3" s="1"/>
  <c r="Q177" i="3" s="1" a="1"/>
  <c r="Q177" i="3" s="1"/>
  <c r="O92" i="2"/>
  <c r="N92" i="2"/>
  <c r="P92" i="2" s="1"/>
  <c r="H92" i="2"/>
  <c r="G92" i="2"/>
  <c r="I92" i="2" s="1"/>
  <c r="C176" i="3" s="1"/>
  <c r="Q176" i="3" s="1" a="1"/>
  <c r="Q176" i="3" s="1"/>
  <c r="O91" i="2"/>
  <c r="N91" i="2"/>
  <c r="H91" i="2"/>
  <c r="G91" i="2"/>
  <c r="O90" i="2"/>
  <c r="N90" i="2"/>
  <c r="P90" i="2" s="1"/>
  <c r="D174" i="3" s="1"/>
  <c r="H90" i="2"/>
  <c r="G90" i="2"/>
  <c r="O89" i="2"/>
  <c r="N89" i="2"/>
  <c r="P89" i="2" s="1"/>
  <c r="D173" i="3" s="1"/>
  <c r="H89" i="2"/>
  <c r="G89" i="2"/>
  <c r="I89" i="2" s="1"/>
  <c r="C173" i="3" s="1"/>
  <c r="Q173" i="3" s="1" a="1"/>
  <c r="Q173" i="3" s="1"/>
  <c r="O88" i="2"/>
  <c r="N88" i="2"/>
  <c r="H88" i="2"/>
  <c r="G88" i="2"/>
  <c r="I88" i="2" s="1"/>
  <c r="C172" i="3" s="1"/>
  <c r="Q172" i="3" s="1" a="1"/>
  <c r="Q172" i="3" s="1"/>
  <c r="O87" i="2"/>
  <c r="N87" i="2"/>
  <c r="P87" i="2" s="1"/>
  <c r="H87" i="2"/>
  <c r="G87" i="2"/>
  <c r="I87" i="2" s="1"/>
  <c r="C171" i="3" s="1"/>
  <c r="Q171" i="3" s="1" a="1"/>
  <c r="Q171" i="3" s="1"/>
  <c r="O86" i="2"/>
  <c r="N86" i="2"/>
  <c r="P86" i="2" s="1"/>
  <c r="D170" i="3" s="1"/>
  <c r="H86" i="2"/>
  <c r="G86" i="2"/>
  <c r="O85" i="2"/>
  <c r="N85" i="2"/>
  <c r="P85" i="2" s="1"/>
  <c r="D169" i="3" s="1"/>
  <c r="H85" i="2"/>
  <c r="G85" i="2"/>
  <c r="I85" i="2" s="1"/>
  <c r="C169" i="3" s="1"/>
  <c r="Q169" i="3" s="1" a="1"/>
  <c r="Q169" i="3" s="1"/>
  <c r="O84" i="2"/>
  <c r="N84" i="2"/>
  <c r="P84" i="2" s="1"/>
  <c r="H84" i="2"/>
  <c r="G84" i="2"/>
  <c r="O83" i="2"/>
  <c r="N83" i="2"/>
  <c r="H83" i="2"/>
  <c r="G83" i="2"/>
  <c r="O82" i="2"/>
  <c r="N82" i="2"/>
  <c r="P82" i="2" s="1"/>
  <c r="D166" i="3" s="1"/>
  <c r="H82" i="2"/>
  <c r="G82" i="2"/>
  <c r="I82" i="2" s="1"/>
  <c r="C166" i="3" s="1"/>
  <c r="Q166" i="3" s="1" a="1"/>
  <c r="Q166" i="3" s="1"/>
  <c r="O81" i="2"/>
  <c r="N81" i="2"/>
  <c r="H81" i="2"/>
  <c r="I81" i="2" s="1"/>
  <c r="C165" i="3" s="1"/>
  <c r="Q165" i="3" s="1" a="1"/>
  <c r="Q165" i="3" s="1"/>
  <c r="G81" i="2"/>
  <c r="O80" i="2"/>
  <c r="N80" i="2"/>
  <c r="H80" i="2"/>
  <c r="G80" i="2"/>
  <c r="O79" i="2"/>
  <c r="N79" i="2"/>
  <c r="P79" i="2" s="1"/>
  <c r="I79" i="2"/>
  <c r="C163" i="3" s="1"/>
  <c r="Q163" i="3" s="1" a="1"/>
  <c r="Q163" i="3" s="1"/>
  <c r="H79" i="2"/>
  <c r="G79" i="2"/>
  <c r="O78" i="2"/>
  <c r="N78" i="2"/>
  <c r="P78" i="2" s="1"/>
  <c r="D162" i="3" s="1"/>
  <c r="H78" i="2"/>
  <c r="G78" i="2"/>
  <c r="I78" i="2" s="1"/>
  <c r="C162" i="3" s="1"/>
  <c r="Q162" i="3" s="1" a="1"/>
  <c r="Q162" i="3" s="1"/>
  <c r="O77" i="2"/>
  <c r="N77" i="2"/>
  <c r="P77" i="2" s="1"/>
  <c r="D161" i="3" s="1"/>
  <c r="H77" i="2"/>
  <c r="G77" i="2"/>
  <c r="I77" i="2" s="1"/>
  <c r="C161" i="3" s="1"/>
  <c r="Q161" i="3" s="1" a="1"/>
  <c r="Q161" i="3" s="1"/>
  <c r="O76" i="2"/>
  <c r="N76" i="2"/>
  <c r="H76" i="2"/>
  <c r="G76" i="2"/>
  <c r="O75" i="2"/>
  <c r="N75" i="2"/>
  <c r="H75" i="2"/>
  <c r="I75" i="2" s="1"/>
  <c r="C159" i="3" s="1"/>
  <c r="Q159" i="3" s="1" a="1"/>
  <c r="Q159" i="3" s="1"/>
  <c r="G75" i="2"/>
  <c r="O74" i="2"/>
  <c r="N74" i="2"/>
  <c r="P74" i="2" s="1"/>
  <c r="D158" i="3" s="1"/>
  <c r="H74" i="2"/>
  <c r="G74" i="2"/>
  <c r="I74" i="2" s="1"/>
  <c r="C158" i="3" s="1"/>
  <c r="Q158" i="3" s="1" a="1"/>
  <c r="Q158" i="3" s="1"/>
  <c r="O73" i="2"/>
  <c r="N73" i="2"/>
  <c r="H73" i="2"/>
  <c r="G73" i="2"/>
  <c r="I73" i="2" s="1"/>
  <c r="C157" i="3" s="1"/>
  <c r="Q157" i="3" s="1" a="1"/>
  <c r="Q157" i="3" s="1"/>
  <c r="O72" i="2"/>
  <c r="P72" i="2" s="1"/>
  <c r="N72" i="2"/>
  <c r="H72" i="2"/>
  <c r="G72" i="2"/>
  <c r="O71" i="2"/>
  <c r="N71" i="2"/>
  <c r="P71" i="2" s="1"/>
  <c r="H71" i="2"/>
  <c r="G71" i="2"/>
  <c r="I71" i="2" s="1"/>
  <c r="C155" i="3" s="1"/>
  <c r="Q155" i="3" s="1" a="1"/>
  <c r="Q155" i="3" s="1"/>
  <c r="O70" i="2"/>
  <c r="N70" i="2"/>
  <c r="P70" i="2" s="1"/>
  <c r="D154" i="3" s="1"/>
  <c r="H70" i="2"/>
  <c r="G70" i="2"/>
  <c r="O69" i="2"/>
  <c r="N69" i="2"/>
  <c r="P69" i="2" s="1"/>
  <c r="D153" i="3" s="1"/>
  <c r="H69" i="2"/>
  <c r="I69" i="2" s="1"/>
  <c r="C153" i="3" s="1"/>
  <c r="Q153" i="3" s="1" a="1"/>
  <c r="Q153" i="3" s="1"/>
  <c r="G69" i="2"/>
  <c r="O68" i="2"/>
  <c r="N68" i="2"/>
  <c r="H68" i="2"/>
  <c r="G68" i="2"/>
  <c r="I68" i="2" s="1"/>
  <c r="C152" i="3" s="1"/>
  <c r="Q152" i="3" s="1" a="1"/>
  <c r="Q152" i="3" s="1"/>
  <c r="O67" i="2"/>
  <c r="N67" i="2"/>
  <c r="P67" i="2" s="1"/>
  <c r="H67" i="2"/>
  <c r="G67" i="2"/>
  <c r="I67" i="2" s="1"/>
  <c r="C151" i="3" s="1"/>
  <c r="Q151" i="3" s="1" a="1"/>
  <c r="Q151" i="3" s="1"/>
  <c r="O66" i="2"/>
  <c r="N66" i="2"/>
  <c r="P66" i="2" s="1"/>
  <c r="D150" i="3" s="1"/>
  <c r="H66" i="2"/>
  <c r="G66" i="2"/>
  <c r="O65" i="2"/>
  <c r="N65" i="2"/>
  <c r="H65" i="2"/>
  <c r="G65" i="2"/>
  <c r="I65" i="2" s="1"/>
  <c r="C149" i="3" s="1"/>
  <c r="Q149" i="3" s="1" a="1"/>
  <c r="Q149" i="3" s="1"/>
  <c r="O64" i="2"/>
  <c r="N64" i="2"/>
  <c r="P64" i="2" s="1"/>
  <c r="H64" i="2"/>
  <c r="G64" i="2"/>
  <c r="I64" i="2" s="1"/>
  <c r="C148" i="3" s="1"/>
  <c r="Q148" i="3" s="1" a="1"/>
  <c r="Q148" i="3" s="1"/>
  <c r="O63" i="2"/>
  <c r="N63" i="2"/>
  <c r="P63" i="2" s="1"/>
  <c r="H63" i="2"/>
  <c r="G63" i="2"/>
  <c r="I63" i="2" s="1"/>
  <c r="C147" i="3" s="1"/>
  <c r="Q147" i="3" s="1" a="1"/>
  <c r="Q147" i="3" s="1"/>
  <c r="O62" i="2"/>
  <c r="N62" i="2"/>
  <c r="P62" i="2" s="1"/>
  <c r="D146" i="3" s="1"/>
  <c r="H62" i="2"/>
  <c r="G62" i="2"/>
  <c r="I62" i="2" s="1"/>
  <c r="C146" i="3" s="1"/>
  <c r="Q146" i="3" s="1" a="1"/>
  <c r="Q146" i="3" s="1"/>
  <c r="O61" i="2"/>
  <c r="N61" i="2"/>
  <c r="P61" i="2" s="1"/>
  <c r="D145" i="3" s="1"/>
  <c r="I61" i="2"/>
  <c r="C145" i="3" s="1"/>
  <c r="Q145" i="3" s="1" a="1"/>
  <c r="Q145" i="3" s="1"/>
  <c r="H61" i="2"/>
  <c r="G61" i="2"/>
  <c r="O60" i="2"/>
  <c r="N60" i="2"/>
  <c r="H60" i="2"/>
  <c r="G60" i="2"/>
  <c r="I60" i="2" s="1"/>
  <c r="C144" i="3" s="1"/>
  <c r="Q144" i="3" s="1" a="1"/>
  <c r="Q144" i="3" s="1"/>
  <c r="O59" i="2"/>
  <c r="N59" i="2"/>
  <c r="H59" i="2"/>
  <c r="I59" i="2" s="1"/>
  <c r="C143" i="3" s="1"/>
  <c r="Q143" i="3" s="1" a="1"/>
  <c r="Q143" i="3" s="1"/>
  <c r="G59" i="2"/>
  <c r="O58" i="2"/>
  <c r="N58" i="2"/>
  <c r="P58" i="2" s="1"/>
  <c r="D142" i="3" s="1"/>
  <c r="H58" i="2"/>
  <c r="G58" i="2"/>
  <c r="I58" i="2" s="1"/>
  <c r="C142" i="3" s="1"/>
  <c r="Q142" i="3" s="1" a="1"/>
  <c r="Q142" i="3" s="1"/>
  <c r="O57" i="2"/>
  <c r="N57" i="2"/>
  <c r="H57" i="2"/>
  <c r="G57" i="2"/>
  <c r="I57" i="2" s="1"/>
  <c r="C141" i="3" s="1"/>
  <c r="Q141" i="3" s="1" a="1"/>
  <c r="Q141" i="3" s="1"/>
  <c r="O56" i="2"/>
  <c r="N56" i="2"/>
  <c r="P56" i="2" s="1"/>
  <c r="H56" i="2"/>
  <c r="G56" i="2"/>
  <c r="O55" i="2"/>
  <c r="N55" i="2"/>
  <c r="P55" i="2" s="1"/>
  <c r="H55" i="2"/>
  <c r="G55" i="2"/>
  <c r="I55" i="2" s="1"/>
  <c r="C139" i="3" s="1"/>
  <c r="Q139" i="3" s="1" a="1"/>
  <c r="Q139" i="3" s="1"/>
  <c r="O54" i="2"/>
  <c r="N54" i="2"/>
  <c r="P54" i="2" s="1"/>
  <c r="D138" i="3" s="1"/>
  <c r="H54" i="2"/>
  <c r="G54" i="2"/>
  <c r="O53" i="2"/>
  <c r="N53" i="2"/>
  <c r="P53" i="2" s="1"/>
  <c r="D137" i="3" s="1"/>
  <c r="H53" i="2"/>
  <c r="I53" i="2" s="1"/>
  <c r="C137" i="3" s="1"/>
  <c r="Q137" i="3" s="1" a="1"/>
  <c r="Q137" i="3" s="1"/>
  <c r="G53" i="2"/>
  <c r="O52" i="2"/>
  <c r="N52" i="2"/>
  <c r="H52" i="2"/>
  <c r="G52" i="2"/>
  <c r="O51" i="2"/>
  <c r="N51" i="2"/>
  <c r="I51" i="2"/>
  <c r="C135" i="3" s="1"/>
  <c r="Q135" i="3" s="1" a="1"/>
  <c r="Q135" i="3" s="1"/>
  <c r="H51" i="2"/>
  <c r="G51" i="2"/>
  <c r="O50" i="2"/>
  <c r="N50" i="2"/>
  <c r="P50" i="2" s="1"/>
  <c r="D134" i="3" s="1"/>
  <c r="H50" i="2"/>
  <c r="G50" i="2"/>
  <c r="I50" i="2" s="1"/>
  <c r="C134" i="3" s="1"/>
  <c r="Q134" i="3" s="1" a="1"/>
  <c r="Q134" i="3" s="1"/>
  <c r="O49" i="2"/>
  <c r="P49" i="2" s="1"/>
  <c r="D133" i="3" s="1"/>
  <c r="N49" i="2"/>
  <c r="H49" i="2"/>
  <c r="G49" i="2"/>
  <c r="I49" i="2" s="1"/>
  <c r="C133" i="3" s="1"/>
  <c r="Q133" i="3" s="1" a="1"/>
  <c r="Q133" i="3" s="1"/>
  <c r="O48" i="2"/>
  <c r="N48" i="2"/>
  <c r="H48" i="2"/>
  <c r="G48" i="2"/>
  <c r="I48" i="2" s="1"/>
  <c r="C132" i="3" s="1"/>
  <c r="Q132" i="3" s="1" a="1"/>
  <c r="Q132" i="3" s="1"/>
  <c r="O47" i="2"/>
  <c r="N47" i="2"/>
  <c r="P47" i="2" s="1"/>
  <c r="H47" i="2"/>
  <c r="I47" i="2" s="1"/>
  <c r="C131" i="3" s="1"/>
  <c r="Q131" i="3" s="1" a="1"/>
  <c r="Q131" i="3" s="1"/>
  <c r="G47" i="2"/>
  <c r="O46" i="2"/>
  <c r="N46" i="2"/>
  <c r="P46" i="2" s="1"/>
  <c r="D130" i="3" s="1"/>
  <c r="H46" i="2"/>
  <c r="G46" i="2"/>
  <c r="I46" i="2" s="1"/>
  <c r="C130" i="3" s="1"/>
  <c r="Q130" i="3" s="1" a="1"/>
  <c r="Q130" i="3" s="1"/>
  <c r="O45" i="2"/>
  <c r="N45" i="2"/>
  <c r="P45" i="2" s="1"/>
  <c r="D129" i="3" s="1"/>
  <c r="H45" i="2"/>
  <c r="G45" i="2"/>
  <c r="I45" i="2" s="1"/>
  <c r="C129" i="3" s="1"/>
  <c r="Q129" i="3" s="1" a="1"/>
  <c r="Q129" i="3" s="1"/>
  <c r="O44" i="2"/>
  <c r="N44" i="2"/>
  <c r="P44" i="2" s="1"/>
  <c r="H44" i="2"/>
  <c r="G44" i="2"/>
  <c r="I44" i="2" s="1"/>
  <c r="C128" i="3" s="1"/>
  <c r="Q128" i="3" s="1" a="1"/>
  <c r="Q128" i="3" s="1"/>
  <c r="O43" i="2"/>
  <c r="N43" i="2"/>
  <c r="H43" i="2"/>
  <c r="I43" i="2" s="1"/>
  <c r="C127" i="3" s="1"/>
  <c r="Q127" i="3" s="1" a="1"/>
  <c r="Q127" i="3" s="1"/>
  <c r="G43" i="2"/>
  <c r="O42" i="2"/>
  <c r="N42" i="2"/>
  <c r="P42" i="2" s="1"/>
  <c r="D126" i="3" s="1"/>
  <c r="H42" i="2"/>
  <c r="G42" i="2"/>
  <c r="I42" i="2" s="1"/>
  <c r="C126" i="3" s="1"/>
  <c r="Q126" i="3" s="1" a="1"/>
  <c r="Q126" i="3" s="1"/>
  <c r="O41" i="2"/>
  <c r="N41" i="2"/>
  <c r="P41" i="2" s="1"/>
  <c r="D125" i="3" s="1"/>
  <c r="H41" i="2"/>
  <c r="G41" i="2"/>
  <c r="I41" i="2" s="1"/>
  <c r="C125" i="3" s="1"/>
  <c r="Q125" i="3" s="1" a="1"/>
  <c r="Q125" i="3" s="1"/>
  <c r="O40" i="2"/>
  <c r="N40" i="2"/>
  <c r="H40" i="2"/>
  <c r="G40" i="2"/>
  <c r="I40" i="2" s="1"/>
  <c r="C124" i="3" s="1"/>
  <c r="Q124" i="3" s="1" a="1"/>
  <c r="Q124" i="3" s="1"/>
  <c r="O39" i="2"/>
  <c r="N39" i="2"/>
  <c r="P39" i="2" s="1"/>
  <c r="H39" i="2"/>
  <c r="G39" i="2"/>
  <c r="I39" i="2" s="1"/>
  <c r="C123" i="3" s="1"/>
  <c r="Q123" i="3" s="1" a="1"/>
  <c r="Q123" i="3" s="1"/>
  <c r="O38" i="2"/>
  <c r="N38" i="2"/>
  <c r="P38" i="2" s="1"/>
  <c r="H38" i="2"/>
  <c r="G38" i="2"/>
  <c r="I38" i="2" s="1"/>
  <c r="C122" i="3" s="1"/>
  <c r="Q122" i="3" s="1" a="1"/>
  <c r="Q122" i="3" s="1"/>
  <c r="O37" i="2"/>
  <c r="N37" i="2"/>
  <c r="P37" i="2" s="1"/>
  <c r="D121" i="3" s="1"/>
  <c r="H37" i="2"/>
  <c r="G37" i="2"/>
  <c r="I37" i="2" s="1"/>
  <c r="C121" i="3" s="1"/>
  <c r="Q121" i="3" s="1" a="1"/>
  <c r="Q121" i="3" s="1"/>
  <c r="O36" i="2"/>
  <c r="N36" i="2"/>
  <c r="P36" i="2" s="1"/>
  <c r="H36" i="2"/>
  <c r="G36" i="2"/>
  <c r="I36" i="2" s="1"/>
  <c r="C120" i="3" s="1"/>
  <c r="Q120" i="3" s="1" a="1"/>
  <c r="Q120" i="3" s="1"/>
  <c r="O35" i="2"/>
  <c r="N35" i="2"/>
  <c r="H35" i="2"/>
  <c r="G35" i="2"/>
  <c r="O34" i="2"/>
  <c r="N34" i="2"/>
  <c r="P34" i="2" s="1"/>
  <c r="H34" i="2"/>
  <c r="G34" i="2"/>
  <c r="I34" i="2" s="1"/>
  <c r="C118" i="3" s="1"/>
  <c r="Q118" i="3" s="1" a="1"/>
  <c r="Q118" i="3" s="1"/>
  <c r="O33" i="2"/>
  <c r="N33" i="2"/>
  <c r="H33" i="2"/>
  <c r="G33" i="2"/>
  <c r="I33" i="2" s="1"/>
  <c r="C117" i="3" s="1"/>
  <c r="Q117" i="3" s="1" a="1"/>
  <c r="Q117" i="3" s="1"/>
  <c r="O32" i="2"/>
  <c r="P32" i="2" s="1"/>
  <c r="N32" i="2"/>
  <c r="H32" i="2"/>
  <c r="G32" i="2"/>
  <c r="O31" i="2"/>
  <c r="N31" i="2"/>
  <c r="P31" i="2" s="1"/>
  <c r="H31" i="2"/>
  <c r="G31" i="2"/>
  <c r="O30" i="2"/>
  <c r="N30" i="2"/>
  <c r="P30" i="2" s="1"/>
  <c r="H30" i="2"/>
  <c r="G30" i="2"/>
  <c r="O29" i="2"/>
  <c r="N29" i="2"/>
  <c r="P29" i="2" s="1"/>
  <c r="D113" i="3" s="1"/>
  <c r="H29" i="2"/>
  <c r="I29" i="2" s="1"/>
  <c r="C113" i="3" s="1"/>
  <c r="Q113" i="3" s="1" a="1"/>
  <c r="Q113" i="3" s="1"/>
  <c r="G29" i="2"/>
  <c r="O28" i="2"/>
  <c r="N28" i="2"/>
  <c r="P28" i="2" s="1"/>
  <c r="H28" i="2"/>
  <c r="G28" i="2"/>
  <c r="O27" i="2"/>
  <c r="N27" i="2"/>
  <c r="H27" i="2"/>
  <c r="I27" i="2" s="1"/>
  <c r="C111" i="3" s="1"/>
  <c r="Q111" i="3" s="1" a="1"/>
  <c r="Q111" i="3" s="1"/>
  <c r="G27" i="2"/>
  <c r="O26" i="2"/>
  <c r="N26" i="2"/>
  <c r="P26" i="2" s="1"/>
  <c r="H26" i="2"/>
  <c r="G26" i="2"/>
  <c r="O25" i="2"/>
  <c r="N25" i="2"/>
  <c r="I25" i="2"/>
  <c r="C109" i="3" s="1"/>
  <c r="Q109" i="3" s="1" a="1"/>
  <c r="Q109" i="3" s="1"/>
  <c r="H25" i="2"/>
  <c r="G25" i="2"/>
  <c r="O24" i="2"/>
  <c r="N24" i="2"/>
  <c r="H24" i="2"/>
  <c r="G24" i="2"/>
  <c r="I24" i="2" s="1"/>
  <c r="C108" i="3" s="1"/>
  <c r="Q108" i="3" s="1" a="1"/>
  <c r="Q108" i="3" s="1"/>
  <c r="O23" i="2"/>
  <c r="N23" i="2"/>
  <c r="P23" i="2" s="1"/>
  <c r="H23" i="2"/>
  <c r="G23" i="2"/>
  <c r="O22" i="2"/>
  <c r="N22" i="2"/>
  <c r="P22" i="2" s="1"/>
  <c r="H22" i="2"/>
  <c r="G22" i="2"/>
  <c r="I22" i="2" s="1"/>
  <c r="C106" i="3" s="1"/>
  <c r="Q106" i="3" s="1" a="1"/>
  <c r="Q106" i="3" s="1"/>
  <c r="O21" i="2"/>
  <c r="N21" i="2"/>
  <c r="P21" i="2" s="1"/>
  <c r="D105" i="3" s="1"/>
  <c r="H21" i="2"/>
  <c r="G21" i="2"/>
  <c r="I21" i="2" s="1"/>
  <c r="C105" i="3" s="1"/>
  <c r="Q105" i="3" s="1" a="1"/>
  <c r="Q105" i="3" s="1"/>
  <c r="O20" i="2"/>
  <c r="N20" i="2"/>
  <c r="P20" i="2" s="1"/>
  <c r="H20" i="2"/>
  <c r="G20" i="2"/>
  <c r="I20" i="2" s="1"/>
  <c r="C104" i="3" s="1"/>
  <c r="Q104" i="3" s="1" a="1"/>
  <c r="Q104" i="3" s="1"/>
  <c r="O19" i="2"/>
  <c r="N19" i="2"/>
  <c r="P19" i="2" s="1"/>
  <c r="H19" i="2"/>
  <c r="G19" i="2"/>
  <c r="O18" i="2"/>
  <c r="N18" i="2"/>
  <c r="P18" i="2" s="1"/>
  <c r="H18" i="2"/>
  <c r="G18" i="2"/>
  <c r="I18" i="2" s="1"/>
  <c r="C102" i="3" s="1"/>
  <c r="Q102" i="3" s="1" a="1"/>
  <c r="Q102" i="3" s="1"/>
  <c r="O17" i="2"/>
  <c r="N17" i="2"/>
  <c r="H17" i="2"/>
  <c r="G17" i="2"/>
  <c r="I17" i="2" s="1"/>
  <c r="C101" i="3" s="1"/>
  <c r="Q101" i="3" s="1" a="1"/>
  <c r="Q101" i="3" s="1"/>
  <c r="O16" i="2"/>
  <c r="N16" i="2"/>
  <c r="P16" i="2" s="1"/>
  <c r="H16" i="2"/>
  <c r="G16" i="2"/>
  <c r="O15" i="2"/>
  <c r="N15" i="2"/>
  <c r="P15" i="2" s="1"/>
  <c r="H15" i="2"/>
  <c r="I15" i="2" s="1"/>
  <c r="C99" i="3" s="1"/>
  <c r="Q99" i="3" s="1" a="1"/>
  <c r="Q99" i="3" s="1"/>
  <c r="G15" i="2"/>
  <c r="O14" i="2"/>
  <c r="N14" i="2"/>
  <c r="P14" i="2" s="1"/>
  <c r="H14" i="2"/>
  <c r="G14" i="2"/>
  <c r="O13" i="2"/>
  <c r="N13" i="2"/>
  <c r="P13" i="2" s="1"/>
  <c r="D97" i="3" s="1"/>
  <c r="H13" i="2"/>
  <c r="G13" i="2"/>
  <c r="I13" i="2" s="1"/>
  <c r="C97" i="3" s="1"/>
  <c r="Q97" i="3" s="1" a="1"/>
  <c r="Q97" i="3" s="1"/>
  <c r="O12" i="2"/>
  <c r="N12" i="2"/>
  <c r="P12" i="2" s="1"/>
  <c r="H12" i="2"/>
  <c r="G12" i="2"/>
  <c r="O11" i="2"/>
  <c r="N11" i="2"/>
  <c r="H11" i="2"/>
  <c r="G11" i="2"/>
  <c r="O10" i="2"/>
  <c r="N10" i="2"/>
  <c r="P10" i="2" s="1"/>
  <c r="H10" i="2"/>
  <c r="G10" i="2"/>
  <c r="I31" i="2" l="1"/>
  <c r="C115" i="3" s="1"/>
  <c r="Q115" i="3" s="1" a="1"/>
  <c r="Q115" i="3" s="1"/>
  <c r="I83" i="2"/>
  <c r="C167" i="3" s="1"/>
  <c r="Q167" i="3" s="1" a="1"/>
  <c r="Q167" i="3" s="1"/>
  <c r="I100" i="2"/>
  <c r="C184" i="3" s="1"/>
  <c r="Q184" i="3" s="1" a="1"/>
  <c r="Q184" i="3" s="1"/>
  <c r="D107" i="3"/>
  <c r="D143" i="3"/>
  <c r="D95" i="3"/>
  <c r="D102" i="3"/>
  <c r="I26" i="2"/>
  <c r="C110" i="3" s="1"/>
  <c r="Q110" i="3" s="1" a="1"/>
  <c r="Q110" i="3" s="1"/>
  <c r="I28" i="2"/>
  <c r="C112" i="3" s="1"/>
  <c r="Q112" i="3" s="1" a="1"/>
  <c r="Q112" i="3" s="1"/>
  <c r="D115" i="3"/>
  <c r="I35" i="2"/>
  <c r="C119" i="3" s="1"/>
  <c r="Q119" i="3" s="1" a="1"/>
  <c r="Q119" i="3" s="1"/>
  <c r="D122" i="3"/>
  <c r="I52" i="2"/>
  <c r="C136" i="3" s="1"/>
  <c r="Q136" i="3" s="1" a="1"/>
  <c r="Q136" i="3" s="1"/>
  <c r="D152" i="3"/>
  <c r="I70" i="2"/>
  <c r="C154" i="3" s="1"/>
  <c r="Q154" i="3" s="1" a="1"/>
  <c r="Q154" i="3" s="1"/>
  <c r="D155" i="3"/>
  <c r="I80" i="2"/>
  <c r="C164" i="3" s="1"/>
  <c r="Q164" i="3" s="1" a="1"/>
  <c r="Q164" i="3" s="1"/>
  <c r="I90" i="2"/>
  <c r="C174" i="3" s="1"/>
  <c r="Q174" i="3" s="1" a="1"/>
  <c r="Q174" i="3" s="1"/>
  <c r="D111" i="3"/>
  <c r="D98" i="3"/>
  <c r="D119" i="3"/>
  <c r="D144" i="3"/>
  <c r="D187" i="3"/>
  <c r="D94" i="3"/>
  <c r="D160" i="3"/>
  <c r="D163" i="3"/>
  <c r="D147" i="3"/>
  <c r="I10" i="2"/>
  <c r="C94" i="3" s="1"/>
  <c r="Q94" i="3" s="1" a="1"/>
  <c r="Q94" i="3" s="1"/>
  <c r="I12" i="2"/>
  <c r="C96" i="3" s="1"/>
  <c r="Q96" i="3" s="1" a="1"/>
  <c r="Q96" i="3" s="1"/>
  <c r="D99" i="3"/>
  <c r="I19" i="2"/>
  <c r="C103" i="3" s="1"/>
  <c r="Q103" i="3" s="1" a="1"/>
  <c r="Q103" i="3" s="1"/>
  <c r="D106" i="3"/>
  <c r="I30" i="2"/>
  <c r="C114" i="3" s="1"/>
  <c r="Q114" i="3" s="1" a="1"/>
  <c r="Q114" i="3" s="1"/>
  <c r="I32" i="2"/>
  <c r="C116" i="3" s="1"/>
  <c r="Q116" i="3" s="1" a="1"/>
  <c r="Q116" i="3" s="1"/>
  <c r="I54" i="2"/>
  <c r="C138" i="3" s="1"/>
  <c r="Q138" i="3" s="1" a="1"/>
  <c r="Q138" i="3" s="1"/>
  <c r="D139" i="3"/>
  <c r="I72" i="2"/>
  <c r="C156" i="3" s="1"/>
  <c r="Q156" i="3" s="1" a="1"/>
  <c r="Q156" i="3" s="1"/>
  <c r="I84" i="2"/>
  <c r="C168" i="3" s="1"/>
  <c r="Q168" i="3" s="1" a="1"/>
  <c r="Q168" i="3" s="1"/>
  <c r="I107" i="2"/>
  <c r="C191" i="3" s="1"/>
  <c r="Q191" i="3" s="1" a="1"/>
  <c r="Q191" i="3" s="1"/>
  <c r="P108" i="2"/>
  <c r="D192" i="3" s="1"/>
  <c r="P100" i="2"/>
  <c r="D184" i="3" s="1"/>
  <c r="P76" i="2"/>
  <c r="P68" i="2"/>
  <c r="P60" i="2"/>
  <c r="P52" i="2"/>
  <c r="D136" i="3" s="1"/>
  <c r="D114" i="3"/>
  <c r="D118" i="3"/>
  <c r="D176" i="3"/>
  <c r="D179" i="3"/>
  <c r="D191" i="3"/>
  <c r="I119" i="2"/>
  <c r="P107" i="2"/>
  <c r="P91" i="2"/>
  <c r="D175" i="3" s="1"/>
  <c r="P83" i="2"/>
  <c r="D167" i="3" s="1"/>
  <c r="P75" i="2"/>
  <c r="D159" i="3" s="1"/>
  <c r="P59" i="2"/>
  <c r="P51" i="2"/>
  <c r="D135" i="3" s="1"/>
  <c r="P43" i="2"/>
  <c r="D127" i="3" s="1"/>
  <c r="P35" i="2"/>
  <c r="P27" i="2"/>
  <c r="P11" i="2"/>
  <c r="D183" i="3"/>
  <c r="I91" i="2"/>
  <c r="C175" i="3" s="1"/>
  <c r="Q175" i="3" s="1" a="1"/>
  <c r="Q175" i="3" s="1"/>
  <c r="I11" i="2"/>
  <c r="C95" i="3" s="1"/>
  <c r="Q95" i="3" s="1" a="1"/>
  <c r="Q95" i="3" s="1"/>
  <c r="D103" i="3"/>
  <c r="D110" i="3"/>
  <c r="D128" i="3"/>
  <c r="D131" i="3"/>
  <c r="I14" i="2"/>
  <c r="C98" i="3" s="1"/>
  <c r="Q98" i="3" s="1" a="1"/>
  <c r="Q98" i="3" s="1"/>
  <c r="I16" i="2"/>
  <c r="C100" i="3" s="1"/>
  <c r="Q100" i="3" s="1" a="1"/>
  <c r="Q100" i="3" s="1"/>
  <c r="I23" i="2"/>
  <c r="C107" i="3" s="1"/>
  <c r="Q107" i="3" s="1" a="1"/>
  <c r="Q107" i="3" s="1"/>
  <c r="D123" i="3"/>
  <c r="I56" i="2"/>
  <c r="C140" i="3" s="1"/>
  <c r="Q140" i="3" s="1" a="1"/>
  <c r="Q140" i="3" s="1"/>
  <c r="I66" i="2"/>
  <c r="C150" i="3" s="1"/>
  <c r="Q150" i="3" s="1" a="1"/>
  <c r="Q150" i="3" s="1"/>
  <c r="D151" i="3"/>
  <c r="I76" i="2"/>
  <c r="C160" i="3" s="1"/>
  <c r="Q160" i="3" s="1" a="1"/>
  <c r="Q160" i="3" s="1"/>
  <c r="D168" i="3"/>
  <c r="I86" i="2"/>
  <c r="C170" i="3" s="1"/>
  <c r="Q170" i="3" s="1" a="1"/>
  <c r="Q170" i="3" s="1"/>
  <c r="D171" i="3"/>
  <c r="I99" i="2"/>
  <c r="C183" i="3" s="1"/>
  <c r="Q183" i="3" s="1" a="1"/>
  <c r="Q183" i="3" s="1"/>
  <c r="I106" i="2"/>
  <c r="C190" i="3" s="1"/>
  <c r="Q190" i="3" s="1" a="1"/>
  <c r="Q190" i="3" s="1"/>
  <c r="I123" i="2"/>
  <c r="D108" i="3"/>
  <c r="D164" i="3"/>
  <c r="D124" i="3"/>
  <c r="D132" i="3"/>
  <c r="D140" i="3"/>
  <c r="D148" i="3"/>
  <c r="D156" i="3"/>
  <c r="D100" i="3"/>
  <c r="D116" i="3"/>
  <c r="FN68" i="4"/>
  <c r="FN12" i="4"/>
  <c r="I118" i="4"/>
  <c r="I117" i="4"/>
  <c r="N118" i="4"/>
  <c r="N116" i="4"/>
  <c r="N115" i="4"/>
  <c r="N117" i="4"/>
  <c r="I116" i="4"/>
  <c r="I115" i="4"/>
  <c r="I114" i="4"/>
  <c r="I113" i="4"/>
  <c r="I112" i="4"/>
  <c r="I111" i="4"/>
  <c r="I110" i="4"/>
  <c r="I109" i="4"/>
  <c r="I108" i="4"/>
  <c r="N113" i="4"/>
  <c r="N112" i="4"/>
  <c r="N111" i="4"/>
  <c r="N110" i="4"/>
  <c r="N109" i="4"/>
  <c r="N108" i="4"/>
  <c r="I107" i="4"/>
  <c r="I106" i="4"/>
  <c r="I105" i="4"/>
  <c r="I104" i="4"/>
  <c r="I103" i="4"/>
  <c r="N114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103" i="4"/>
  <c r="N104" i="4"/>
  <c r="I90" i="4"/>
  <c r="N105" i="4"/>
  <c r="N106" i="4"/>
  <c r="I101" i="4"/>
  <c r="I99" i="4"/>
  <c r="I97" i="4"/>
  <c r="I95" i="4"/>
  <c r="I93" i="4"/>
  <c r="I91" i="4"/>
  <c r="N89" i="4"/>
  <c r="N107" i="4"/>
  <c r="I88" i="4"/>
  <c r="I87" i="4"/>
  <c r="I86" i="4"/>
  <c r="I85" i="4"/>
  <c r="I84" i="4"/>
  <c r="I100" i="4"/>
  <c r="I83" i="4"/>
  <c r="I82" i="4"/>
  <c r="N88" i="4"/>
  <c r="I98" i="4"/>
  <c r="I92" i="4"/>
  <c r="I89" i="4"/>
  <c r="N87" i="4"/>
  <c r="N86" i="4"/>
  <c r="N84" i="4"/>
  <c r="N83" i="4"/>
  <c r="N82" i="4"/>
  <c r="I94" i="4"/>
  <c r="N85" i="4"/>
  <c r="I96" i="4"/>
  <c r="I81" i="4"/>
  <c r="N81" i="4"/>
  <c r="I80" i="4"/>
  <c r="I79" i="4"/>
  <c r="I78" i="4"/>
  <c r="I77" i="4"/>
  <c r="I76" i="4"/>
  <c r="I75" i="4"/>
  <c r="I74" i="4"/>
  <c r="I73" i="4"/>
  <c r="N77" i="4"/>
  <c r="N73" i="4"/>
  <c r="I71" i="4"/>
  <c r="N69" i="4"/>
  <c r="I102" i="4"/>
  <c r="N80" i="4"/>
  <c r="N76" i="4"/>
  <c r="N70" i="4"/>
  <c r="I68" i="4"/>
  <c r="N72" i="4"/>
  <c r="I69" i="4"/>
  <c r="N79" i="4"/>
  <c r="N75" i="4"/>
  <c r="I72" i="4"/>
  <c r="I70" i="4"/>
  <c r="N68" i="4"/>
  <c r="N78" i="4"/>
  <c r="N74" i="4"/>
  <c r="N71" i="4"/>
  <c r="EY68" i="4"/>
  <c r="EW68" i="4"/>
  <c r="EZ12" i="4"/>
  <c r="EX12" i="4"/>
  <c r="FP68" i="4"/>
  <c r="FP12" i="4"/>
  <c r="GN68" i="4"/>
  <c r="GM12" i="4"/>
  <c r="HA68" i="4"/>
  <c r="HA12" i="4"/>
  <c r="HE68" i="4"/>
  <c r="HE12" i="4"/>
  <c r="HR68" i="4"/>
  <c r="HR12" i="4"/>
  <c r="FK68" i="4"/>
  <c r="FJ12" i="4"/>
  <c r="GD68" i="4"/>
  <c r="GD12" i="4"/>
  <c r="GQ68" i="4"/>
  <c r="GQ12" i="4"/>
  <c r="HL68" i="4"/>
  <c r="HK12" i="4"/>
  <c r="FQ68" i="4"/>
  <c r="FQ12" i="4"/>
  <c r="GE68" i="4"/>
  <c r="GE12" i="4"/>
  <c r="GR68" i="4"/>
  <c r="GR12" i="4"/>
  <c r="HB68" i="4"/>
  <c r="HB12" i="4"/>
  <c r="HM68" i="4"/>
  <c r="HM12" i="4"/>
  <c r="O118" i="4"/>
  <c r="O117" i="4"/>
  <c r="J118" i="4"/>
  <c r="J117" i="4"/>
  <c r="J116" i="4"/>
  <c r="J115" i="4"/>
  <c r="O113" i="4"/>
  <c r="O112" i="4"/>
  <c r="O111" i="4"/>
  <c r="O110" i="4"/>
  <c r="O109" i="4"/>
  <c r="O108" i="4"/>
  <c r="O116" i="4"/>
  <c r="O114" i="4"/>
  <c r="J110" i="4"/>
  <c r="O115" i="4"/>
  <c r="J111" i="4"/>
  <c r="J107" i="4"/>
  <c r="J106" i="4"/>
  <c r="J105" i="4"/>
  <c r="J104" i="4"/>
  <c r="J103" i="4"/>
  <c r="J112" i="4"/>
  <c r="J113" i="4"/>
  <c r="O107" i="4"/>
  <c r="O106" i="4"/>
  <c r="O105" i="4"/>
  <c r="O104" i="4"/>
  <c r="O103" i="4"/>
  <c r="J109" i="4"/>
  <c r="O102" i="4"/>
  <c r="O101" i="4"/>
  <c r="O100" i="4"/>
  <c r="O99" i="4"/>
  <c r="O98" i="4"/>
  <c r="O97" i="4"/>
  <c r="O96" i="4"/>
  <c r="O95" i="4"/>
  <c r="O94" i="4"/>
  <c r="O93" i="4"/>
  <c r="O92" i="4"/>
  <c r="O91" i="4"/>
  <c r="J114" i="4"/>
  <c r="J101" i="4"/>
  <c r="J99" i="4"/>
  <c r="J97" i="4"/>
  <c r="J95" i="4"/>
  <c r="J93" i="4"/>
  <c r="J91" i="4"/>
  <c r="O89" i="4"/>
  <c r="J108" i="4"/>
  <c r="J102" i="4"/>
  <c r="J100" i="4"/>
  <c r="J98" i="4"/>
  <c r="O88" i="4"/>
  <c r="J85" i="4"/>
  <c r="J92" i="4"/>
  <c r="J89" i="4"/>
  <c r="O87" i="4"/>
  <c r="O86" i="4"/>
  <c r="O84" i="4"/>
  <c r="O83" i="4"/>
  <c r="O82" i="4"/>
  <c r="O81" i="4"/>
  <c r="J88" i="4"/>
  <c r="J96" i="4"/>
  <c r="O90" i="4"/>
  <c r="J86" i="4"/>
  <c r="J84" i="4"/>
  <c r="J81" i="4"/>
  <c r="J90" i="4"/>
  <c r="J87" i="4"/>
  <c r="J80" i="4"/>
  <c r="J79" i="4"/>
  <c r="J78" i="4"/>
  <c r="J77" i="4"/>
  <c r="J76" i="4"/>
  <c r="J75" i="4"/>
  <c r="J74" i="4"/>
  <c r="J73" i="4"/>
  <c r="J72" i="4"/>
  <c r="O77" i="4"/>
  <c r="O73" i="4"/>
  <c r="J71" i="4"/>
  <c r="O69" i="4"/>
  <c r="J94" i="4"/>
  <c r="O80" i="4"/>
  <c r="O76" i="4"/>
  <c r="O70" i="4"/>
  <c r="J68" i="4"/>
  <c r="O72" i="4"/>
  <c r="J69" i="4"/>
  <c r="O79" i="4"/>
  <c r="O75" i="4"/>
  <c r="J70" i="4"/>
  <c r="O85" i="4"/>
  <c r="O68" i="4"/>
  <c r="J83" i="4"/>
  <c r="O78" i="4"/>
  <c r="J82" i="4"/>
  <c r="O74" i="4"/>
  <c r="O71" i="4"/>
  <c r="FM68" i="4"/>
  <c r="FL12" i="4"/>
  <c r="FZ68" i="4"/>
  <c r="FZ12" i="4"/>
  <c r="HC68" i="4"/>
  <c r="HC12" i="4"/>
  <c r="HP68" i="4"/>
  <c r="HP12" i="4"/>
  <c r="D96" i="3"/>
  <c r="D104" i="3"/>
  <c r="D112" i="3"/>
  <c r="D120" i="3"/>
  <c r="G118" i="4"/>
  <c r="G117" i="4"/>
  <c r="L118" i="4"/>
  <c r="L117" i="4"/>
  <c r="L116" i="4"/>
  <c r="L115" i="4"/>
  <c r="G114" i="4"/>
  <c r="G113" i="4"/>
  <c r="G112" i="4"/>
  <c r="G111" i="4"/>
  <c r="G110" i="4"/>
  <c r="G109" i="4"/>
  <c r="G108" i="4"/>
  <c r="L112" i="4"/>
  <c r="L113" i="4"/>
  <c r="G116" i="4"/>
  <c r="G115" i="4"/>
  <c r="L108" i="4"/>
  <c r="G107" i="4"/>
  <c r="G106" i="4"/>
  <c r="G105" i="4"/>
  <c r="G104" i="4"/>
  <c r="G103" i="4"/>
  <c r="L111" i="4"/>
  <c r="L106" i="4"/>
  <c r="G102" i="4"/>
  <c r="G101" i="4"/>
  <c r="G100" i="4"/>
  <c r="G99" i="4"/>
  <c r="G98" i="4"/>
  <c r="G97" i="4"/>
  <c r="G96" i="4"/>
  <c r="G95" i="4"/>
  <c r="G94" i="4"/>
  <c r="G93" i="4"/>
  <c r="G92" i="4"/>
  <c r="G91" i="4"/>
  <c r="L107" i="4"/>
  <c r="L114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G89" i="4"/>
  <c r="L103" i="4"/>
  <c r="L88" i="4"/>
  <c r="L87" i="4"/>
  <c r="L86" i="4"/>
  <c r="L104" i="4"/>
  <c r="G90" i="4"/>
  <c r="L110" i="4"/>
  <c r="L105" i="4"/>
  <c r="L89" i="4"/>
  <c r="G84" i="4"/>
  <c r="G85" i="4"/>
  <c r="G83" i="4"/>
  <c r="G82" i="4"/>
  <c r="G81" i="4"/>
  <c r="G88" i="4"/>
  <c r="L84" i="4"/>
  <c r="L83" i="4"/>
  <c r="L82" i="4"/>
  <c r="L85" i="4"/>
  <c r="L80" i="4"/>
  <c r="L79" i="4"/>
  <c r="L78" i="4"/>
  <c r="L77" i="4"/>
  <c r="L76" i="4"/>
  <c r="L75" i="4"/>
  <c r="L74" i="4"/>
  <c r="L73" i="4"/>
  <c r="L72" i="4"/>
  <c r="L71" i="4"/>
  <c r="L70" i="4"/>
  <c r="L109" i="4"/>
  <c r="G87" i="4"/>
  <c r="G86" i="4"/>
  <c r="G78" i="4"/>
  <c r="G74" i="4"/>
  <c r="L68" i="4"/>
  <c r="L81" i="4"/>
  <c r="G77" i="4"/>
  <c r="G73" i="4"/>
  <c r="G71" i="4"/>
  <c r="L69" i="4"/>
  <c r="G80" i="4"/>
  <c r="G76" i="4"/>
  <c r="G69" i="4"/>
  <c r="G68" i="4"/>
  <c r="G79" i="4"/>
  <c r="G75" i="4"/>
  <c r="G70" i="4"/>
  <c r="G72" i="4"/>
  <c r="FR68" i="4"/>
  <c r="FR12" i="4"/>
  <c r="GA68" i="4"/>
  <c r="GA12" i="4"/>
  <c r="GO68" i="4"/>
  <c r="GO12" i="4"/>
  <c r="HF68" i="4"/>
  <c r="HF12" i="4"/>
  <c r="HQ68" i="4"/>
  <c r="HQ12" i="4"/>
  <c r="C68" i="4"/>
  <c r="C12" i="4"/>
  <c r="GB68" i="4"/>
  <c r="GB12" i="4"/>
  <c r="GP68" i="4"/>
  <c r="GP12" i="4"/>
  <c r="GZ68" i="4"/>
  <c r="GY12" i="4"/>
  <c r="HJ68" i="4"/>
  <c r="HI12" i="4"/>
  <c r="FS68" i="4"/>
  <c r="FS12" i="4"/>
  <c r="GS68" i="4"/>
  <c r="GS12" i="4"/>
  <c r="HN68" i="4"/>
  <c r="HN12" i="4"/>
  <c r="D172" i="3"/>
  <c r="D180" i="3"/>
  <c r="D188" i="3"/>
  <c r="I116" i="2"/>
  <c r="FO68" i="4"/>
  <c r="FO12" i="4"/>
  <c r="FW68" i="4"/>
  <c r="FV12" i="4"/>
  <c r="GL68" i="4"/>
  <c r="GK12" i="4"/>
  <c r="GT68" i="4"/>
  <c r="GT12" i="4"/>
  <c r="HD68" i="4"/>
  <c r="HD12" i="4"/>
  <c r="HO68" i="4"/>
  <c r="HO12" i="4"/>
  <c r="IR9" i="4"/>
  <c r="IR8" i="4"/>
  <c r="KX8" i="4"/>
  <c r="C19" i="5" s="1"/>
  <c r="KW9" i="4"/>
  <c r="D18" i="5" s="1"/>
  <c r="KW8" i="4"/>
  <c r="C18" i="5" s="1"/>
  <c r="E116" i="4"/>
  <c r="E115" i="4"/>
  <c r="E118" i="4"/>
  <c r="E117" i="4"/>
  <c r="E114" i="4"/>
  <c r="E113" i="4"/>
  <c r="E112" i="4"/>
  <c r="E111" i="4"/>
  <c r="E110" i="4"/>
  <c r="E109" i="4"/>
  <c r="E108" i="4"/>
  <c r="E105" i="4"/>
  <c r="E106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107" i="4"/>
  <c r="E89" i="4"/>
  <c r="E103" i="4"/>
  <c r="E104" i="4"/>
  <c r="E86" i="4"/>
  <c r="E84" i="4"/>
  <c r="E85" i="4"/>
  <c r="E83" i="4"/>
  <c r="E82" i="4"/>
  <c r="E81" i="4"/>
  <c r="E88" i="4"/>
  <c r="E87" i="4"/>
  <c r="E62" i="4"/>
  <c r="E54" i="4"/>
  <c r="E78" i="4"/>
  <c r="E74" i="4"/>
  <c r="E61" i="4"/>
  <c r="E53" i="4"/>
  <c r="E60" i="4"/>
  <c r="E52" i="4"/>
  <c r="E77" i="4"/>
  <c r="E73" i="4"/>
  <c r="E71" i="4"/>
  <c r="E58" i="4"/>
  <c r="E80" i="4"/>
  <c r="E76" i="4"/>
  <c r="E57" i="4"/>
  <c r="E50" i="4"/>
  <c r="E42" i="4"/>
  <c r="E79" i="4"/>
  <c r="E59" i="4"/>
  <c r="E49" i="4"/>
  <c r="E41" i="4"/>
  <c r="E48" i="4"/>
  <c r="E75" i="4"/>
  <c r="E55" i="4"/>
  <c r="E47" i="4"/>
  <c r="E69" i="4"/>
  <c r="E68" i="4"/>
  <c r="E46" i="4"/>
  <c r="E70" i="4"/>
  <c r="E45" i="4"/>
  <c r="E56" i="4"/>
  <c r="E39" i="4"/>
  <c r="E31" i="4"/>
  <c r="E23" i="4"/>
  <c r="E15" i="4"/>
  <c r="E38" i="4"/>
  <c r="E30" i="4"/>
  <c r="E22" i="4"/>
  <c r="E14" i="4"/>
  <c r="E37" i="4"/>
  <c r="E29" i="4"/>
  <c r="E21" i="4"/>
  <c r="E13" i="4"/>
  <c r="E51" i="4"/>
  <c r="E36" i="4"/>
  <c r="E28" i="4"/>
  <c r="E20" i="4"/>
  <c r="E44" i="4"/>
  <c r="E35" i="4"/>
  <c r="E27" i="4"/>
  <c r="E19" i="4"/>
  <c r="E43" i="4"/>
  <c r="E34" i="4"/>
  <c r="E26" i="4"/>
  <c r="E18" i="4"/>
  <c r="E12" i="4"/>
  <c r="E72" i="4"/>
  <c r="E25" i="4"/>
  <c r="E24" i="4"/>
  <c r="E17" i="4"/>
  <c r="E16" i="4"/>
  <c r="E40" i="4"/>
  <c r="E33" i="4"/>
  <c r="FY68" i="4"/>
  <c r="FX12" i="4"/>
  <c r="GC68" i="4"/>
  <c r="GC12" i="4"/>
  <c r="E32" i="4"/>
  <c r="M118" i="4"/>
  <c r="M117" i="4"/>
  <c r="M116" i="4"/>
  <c r="M115" i="4"/>
  <c r="M114" i="4"/>
  <c r="H118" i="4"/>
  <c r="H117" i="4"/>
  <c r="H114" i="4"/>
  <c r="H113" i="4"/>
  <c r="H112" i="4"/>
  <c r="H111" i="4"/>
  <c r="H110" i="4"/>
  <c r="H109" i="4"/>
  <c r="H108" i="4"/>
  <c r="H116" i="4"/>
  <c r="M113" i="4"/>
  <c r="M112" i="4"/>
  <c r="M111" i="4"/>
  <c r="M110" i="4"/>
  <c r="M109" i="4"/>
  <c r="M108" i="4"/>
  <c r="H115" i="4"/>
  <c r="H107" i="4"/>
  <c r="H106" i="4"/>
  <c r="H105" i="4"/>
  <c r="H104" i="4"/>
  <c r="H103" i="4"/>
  <c r="M107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103" i="4"/>
  <c r="M104" i="4"/>
  <c r="H90" i="4"/>
  <c r="M105" i="4"/>
  <c r="M106" i="4"/>
  <c r="H101" i="4"/>
  <c r="H99" i="4"/>
  <c r="H97" i="4"/>
  <c r="H95" i="4"/>
  <c r="H93" i="4"/>
  <c r="H100" i="4"/>
  <c r="H85" i="4"/>
  <c r="H83" i="4"/>
  <c r="M88" i="4"/>
  <c r="H98" i="4"/>
  <c r="H92" i="4"/>
  <c r="H89" i="4"/>
  <c r="M87" i="4"/>
  <c r="H87" i="4"/>
  <c r="H94" i="4"/>
  <c r="M85" i="4"/>
  <c r="M80" i="4"/>
  <c r="M79" i="4"/>
  <c r="M78" i="4"/>
  <c r="M77" i="4"/>
  <c r="M76" i="4"/>
  <c r="M75" i="4"/>
  <c r="M74" i="4"/>
  <c r="M73" i="4"/>
  <c r="M72" i="4"/>
  <c r="M71" i="4"/>
  <c r="M70" i="4"/>
  <c r="M69" i="4"/>
  <c r="H96" i="4"/>
  <c r="H91" i="4"/>
  <c r="H84" i="4"/>
  <c r="M86" i="4"/>
  <c r="H81" i="4"/>
  <c r="H86" i="4"/>
  <c r="H88" i="4"/>
  <c r="M82" i="4"/>
  <c r="M83" i="4"/>
  <c r="M81" i="4"/>
  <c r="H80" i="4"/>
  <c r="H79" i="4"/>
  <c r="H78" i="4"/>
  <c r="H77" i="4"/>
  <c r="H76" i="4"/>
  <c r="H75" i="4"/>
  <c r="H74" i="4"/>
  <c r="H73" i="4"/>
  <c r="H72" i="4"/>
  <c r="H71" i="4"/>
  <c r="H70" i="4"/>
  <c r="H69" i="4"/>
  <c r="M84" i="4"/>
  <c r="H102" i="4"/>
  <c r="H68" i="4"/>
  <c r="M68" i="4"/>
  <c r="H82" i="4"/>
  <c r="P117" i="4"/>
  <c r="K118" i="4"/>
  <c r="K117" i="4"/>
  <c r="K116" i="4"/>
  <c r="K115" i="4"/>
  <c r="K114" i="4"/>
  <c r="P113" i="4"/>
  <c r="P112" i="4"/>
  <c r="P111" i="4"/>
  <c r="P110" i="4"/>
  <c r="P109" i="4"/>
  <c r="P108" i="4"/>
  <c r="P116" i="4"/>
  <c r="P114" i="4"/>
  <c r="P115" i="4"/>
  <c r="K111" i="4"/>
  <c r="K107" i="4"/>
  <c r="K106" i="4"/>
  <c r="K105" i="4"/>
  <c r="K104" i="4"/>
  <c r="K103" i="4"/>
  <c r="K112" i="4"/>
  <c r="K113" i="4"/>
  <c r="P107" i="4"/>
  <c r="P106" i="4"/>
  <c r="P105" i="4"/>
  <c r="P104" i="4"/>
  <c r="P103" i="4"/>
  <c r="P118" i="4"/>
  <c r="K110" i="4"/>
  <c r="K101" i="4"/>
  <c r="K99" i="4"/>
  <c r="K97" i="4"/>
  <c r="K95" i="4"/>
  <c r="K93" i="4"/>
  <c r="K91" i="4"/>
  <c r="P89" i="4"/>
  <c r="K108" i="4"/>
  <c r="K88" i="4"/>
  <c r="K87" i="4"/>
  <c r="K86" i="4"/>
  <c r="K85" i="4"/>
  <c r="K84" i="4"/>
  <c r="P102" i="4"/>
  <c r="P100" i="4"/>
  <c r="P98" i="4"/>
  <c r="P96" i="4"/>
  <c r="P94" i="4"/>
  <c r="K102" i="4"/>
  <c r="K100" i="4"/>
  <c r="K98" i="4"/>
  <c r="K96" i="4"/>
  <c r="K94" i="4"/>
  <c r="K92" i="4"/>
  <c r="P90" i="4"/>
  <c r="K89" i="4"/>
  <c r="P92" i="4"/>
  <c r="P87" i="4"/>
  <c r="P86" i="4"/>
  <c r="P84" i="4"/>
  <c r="P83" i="4"/>
  <c r="P82" i="4"/>
  <c r="P101" i="4"/>
  <c r="P91" i="4"/>
  <c r="P85" i="4"/>
  <c r="P99" i="4"/>
  <c r="P95" i="4"/>
  <c r="P97" i="4"/>
  <c r="K90" i="4"/>
  <c r="K80" i="4"/>
  <c r="K79" i="4"/>
  <c r="K78" i="4"/>
  <c r="K77" i="4"/>
  <c r="K76" i="4"/>
  <c r="K75" i="4"/>
  <c r="K74" i="4"/>
  <c r="K73" i="4"/>
  <c r="K72" i="4"/>
  <c r="K71" i="4"/>
  <c r="K70" i="4"/>
  <c r="K69" i="4"/>
  <c r="K109" i="4"/>
  <c r="P93" i="4"/>
  <c r="P88" i="4"/>
  <c r="P81" i="4"/>
  <c r="K82" i="4"/>
  <c r="P80" i="4"/>
  <c r="P79" i="4"/>
  <c r="P78" i="4"/>
  <c r="P77" i="4"/>
  <c r="P76" i="4"/>
  <c r="P75" i="4"/>
  <c r="P74" i="4"/>
  <c r="P73" i="4"/>
  <c r="P72" i="4"/>
  <c r="P71" i="4"/>
  <c r="P70" i="4"/>
  <c r="P69" i="4"/>
  <c r="K68" i="4"/>
  <c r="K81" i="4"/>
  <c r="P68" i="4"/>
  <c r="K83" i="4"/>
  <c r="GX68" i="4"/>
  <c r="GW12" i="4"/>
  <c r="EH68" i="4" l="1" a="1"/>
  <c r="EH68" i="4" s="1"/>
  <c r="ED68" i="4" a="1"/>
  <c r="ED68" i="4" s="1"/>
  <c r="DZ68" i="4" a="1"/>
  <c r="DZ68" i="4" s="1"/>
  <c r="CS68" i="4" s="1"/>
  <c r="EC68" i="4" a="1"/>
  <c r="EC68" i="4" s="1"/>
  <c r="EB68" i="4" a="1"/>
  <c r="EB68" i="4" s="1"/>
  <c r="AG68" i="4" s="1"/>
  <c r="EA68" i="4" a="1"/>
  <c r="EA68" i="4" s="1"/>
  <c r="AF68" i="4" s="1"/>
  <c r="EG68" i="4" a="1"/>
  <c r="EG68" i="4" s="1"/>
  <c r="EF68" i="4" a="1"/>
  <c r="EF68" i="4" s="1"/>
  <c r="CY68" i="4" s="1"/>
  <c r="EE68" i="4" a="1"/>
  <c r="EE68" i="4" s="1"/>
  <c r="DT68" i="4" s="1"/>
  <c r="DY68" i="4" a="1"/>
  <c r="DY68" i="4" s="1"/>
  <c r="DC68" i="4" s="1"/>
  <c r="C69" i="4"/>
  <c r="E18" i="5"/>
  <c r="I49" i="5"/>
  <c r="GY68" i="4"/>
  <c r="FL68" i="4"/>
  <c r="GM68" i="4"/>
  <c r="GI68" i="4"/>
  <c r="FX68" i="4"/>
  <c r="HK68" i="4"/>
  <c r="EE12" i="4" a="1"/>
  <c r="EE12" i="4" s="1"/>
  <c r="EA12" i="4" a="1"/>
  <c r="EA12" i="4" s="1"/>
  <c r="U12" i="4" s="1"/>
  <c r="EH12" i="4" a="1"/>
  <c r="EH12" i="4" s="1"/>
  <c r="ED12" i="4" a="1"/>
  <c r="ED12" i="4" s="1"/>
  <c r="DZ12" i="4" a="1"/>
  <c r="DZ12" i="4" s="1"/>
  <c r="EG12" i="4" a="1"/>
  <c r="EG12" i="4" s="1"/>
  <c r="EC12" i="4" a="1"/>
  <c r="EC12" i="4" s="1"/>
  <c r="DY12" i="4" a="1"/>
  <c r="DY12" i="4" s="1"/>
  <c r="AO12" i="4" s="1"/>
  <c r="EF12" i="4" a="1"/>
  <c r="EF12" i="4" s="1"/>
  <c r="EB12" i="4" a="1"/>
  <c r="EB12" i="4" s="1"/>
  <c r="C13" i="4"/>
  <c r="C49" i="5"/>
  <c r="GX12" i="4"/>
  <c r="GL12" i="4"/>
  <c r="FW12" i="4"/>
  <c r="HJ12" i="4"/>
  <c r="FK12" i="4"/>
  <c r="FH12" i="4"/>
  <c r="D49" i="5"/>
  <c r="GN12" i="4"/>
  <c r="FY12" i="4"/>
  <c r="HL12" i="4"/>
  <c r="FM12" i="4"/>
  <c r="GZ12" i="4"/>
  <c r="H49" i="5"/>
  <c r="HI68" i="4"/>
  <c r="FV68" i="4"/>
  <c r="GW68" i="4"/>
  <c r="FJ68" i="4"/>
  <c r="GK68" i="4"/>
  <c r="GH68" i="4"/>
  <c r="FH68" i="4"/>
  <c r="BN68" i="4" l="1"/>
  <c r="CM68" i="4"/>
  <c r="CX68" i="4"/>
  <c r="CU68" i="4"/>
  <c r="DF68" i="4"/>
  <c r="BM68" i="4"/>
  <c r="BB68" i="4"/>
  <c r="DP68" i="4"/>
  <c r="DU68" i="4"/>
  <c r="DE68" i="4"/>
  <c r="AO68" i="4"/>
  <c r="DO68" i="4"/>
  <c r="FG13" i="4" a="1"/>
  <c r="FG13" i="4" s="1"/>
  <c r="G50" i="5" s="1"/>
  <c r="BX68" i="4"/>
  <c r="CR68" i="4"/>
  <c r="S68" i="4"/>
  <c r="BW68" i="4"/>
  <c r="S12" i="4"/>
  <c r="EW13" i="4" s="1" a="1"/>
  <c r="EW13" i="4" s="1"/>
  <c r="FJ13" i="4" s="1"/>
  <c r="BV68" i="4"/>
  <c r="AZ68" i="4"/>
  <c r="AD68" i="4"/>
  <c r="BA68" i="4"/>
  <c r="CG68" i="4"/>
  <c r="DI68" i="4"/>
  <c r="AE68" i="4"/>
  <c r="BL68" i="4"/>
  <c r="DJ68" i="4"/>
  <c r="CH68" i="4"/>
  <c r="DD68" i="4"/>
  <c r="BK68" i="4"/>
  <c r="DN68" i="4"/>
  <c r="DV68" i="4"/>
  <c r="DK68" i="4"/>
  <c r="CZ68" i="4"/>
  <c r="KT12" i="4" a="1"/>
  <c r="DF12" i="4"/>
  <c r="BN12" i="4"/>
  <c r="BY12" i="4"/>
  <c r="CU12" i="4"/>
  <c r="AG12" i="4"/>
  <c r="BC12" i="4"/>
  <c r="DQ12" i="4"/>
  <c r="DP12" i="4"/>
  <c r="BM12" i="4"/>
  <c r="DE12" i="4"/>
  <c r="AF12" i="4"/>
  <c r="BX12" i="4"/>
  <c r="CT12" i="4"/>
  <c r="CJ12" i="4"/>
  <c r="CN12" i="4"/>
  <c r="CI12" i="4"/>
  <c r="AQ12" i="4"/>
  <c r="EY13" i="4" s="1" a="1"/>
  <c r="EY13" i="4" s="1"/>
  <c r="CI68" i="4"/>
  <c r="CN68" i="4"/>
  <c r="CJ68" i="4"/>
  <c r="CT68" i="4"/>
  <c r="DA12" i="4"/>
  <c r="DW12" i="4"/>
  <c r="DL12" i="4"/>
  <c r="DJ12" i="4"/>
  <c r="CY12" i="4"/>
  <c r="DU12" i="4"/>
  <c r="DT12" i="4"/>
  <c r="CX12" i="4"/>
  <c r="DI12" i="4"/>
  <c r="CM12" i="4"/>
  <c r="EH13" i="4" a="1"/>
  <c r="EH13" i="4" s="1"/>
  <c r="ED13" i="4" a="1"/>
  <c r="ED13" i="4" s="1"/>
  <c r="DZ13" i="4" a="1"/>
  <c r="DZ13" i="4" s="1"/>
  <c r="EG13" i="4" a="1"/>
  <c r="EG13" i="4" s="1"/>
  <c r="EC13" i="4" a="1"/>
  <c r="EC13" i="4" s="1"/>
  <c r="DY13" i="4" a="1"/>
  <c r="DY13" i="4" s="1"/>
  <c r="EF13" i="4" a="1"/>
  <c r="EF13" i="4" s="1"/>
  <c r="EB13" i="4" a="1"/>
  <c r="EB13" i="4" s="1"/>
  <c r="EE13" i="4" a="1"/>
  <c r="EE13" i="4" s="1"/>
  <c r="EA13" i="4" a="1"/>
  <c r="EA13" i="4" s="1"/>
  <c r="C14" i="4"/>
  <c r="CH12" i="4"/>
  <c r="DN12" i="4"/>
  <c r="CR12" i="4"/>
  <c r="BV12" i="4"/>
  <c r="DC12" i="4"/>
  <c r="CG12" i="4"/>
  <c r="BK12" i="4"/>
  <c r="DR68" i="4"/>
  <c r="CV68" i="4"/>
  <c r="DG68" i="4"/>
  <c r="BZ68" i="4"/>
  <c r="BO68" i="4"/>
  <c r="BD68" i="4"/>
  <c r="BZ12" i="4"/>
  <c r="DR12" i="4"/>
  <c r="CV12" i="4"/>
  <c r="BD12" i="4"/>
  <c r="BO12" i="4"/>
  <c r="DG12" i="4"/>
  <c r="EF69" i="4" a="1"/>
  <c r="EF69" i="4" s="1"/>
  <c r="EB69" i="4" a="1"/>
  <c r="EB69" i="4" s="1"/>
  <c r="EH69" i="4" a="1"/>
  <c r="EH69" i="4" s="1"/>
  <c r="EG69" i="4" a="1"/>
  <c r="EG69" i="4" s="1"/>
  <c r="EA69" i="4" a="1"/>
  <c r="EA69" i="4" s="1"/>
  <c r="DZ69" i="4" a="1"/>
  <c r="DZ69" i="4" s="1"/>
  <c r="DY69" i="4" a="1"/>
  <c r="DY69" i="4" s="1"/>
  <c r="EE69" i="4" a="1"/>
  <c r="EE69" i="4" s="1"/>
  <c r="ED69" i="4" a="1"/>
  <c r="ED69" i="4" s="1"/>
  <c r="EC69" i="4" a="1"/>
  <c r="EC69" i="4" s="1"/>
  <c r="C70" i="4"/>
  <c r="U68" i="4"/>
  <c r="FG69" i="4" a="1"/>
  <c r="FG69" i="4" s="1"/>
  <c r="CZ12" i="4"/>
  <c r="DK12" i="4"/>
  <c r="DV12" i="4"/>
  <c r="CW68" i="4"/>
  <c r="BE68" i="4"/>
  <c r="DS68" i="4"/>
  <c r="CA68" i="4"/>
  <c r="BP68" i="4"/>
  <c r="DH68" i="4"/>
  <c r="AQ68" i="4"/>
  <c r="KK68" i="4" a="1"/>
  <c r="CS12" i="4"/>
  <c r="DO12" i="4"/>
  <c r="BW12" i="4"/>
  <c r="BA12" i="4"/>
  <c r="DD12" i="4"/>
  <c r="BL12" i="4"/>
  <c r="AE12" i="4"/>
  <c r="BY68" i="4"/>
  <c r="DA68" i="4"/>
  <c r="DW68" i="4"/>
  <c r="DL68" i="4"/>
  <c r="BB12" i="4"/>
  <c r="KJ12" i="4" a="1"/>
  <c r="DS12" i="4"/>
  <c r="CW12" i="4"/>
  <c r="CA12" i="4"/>
  <c r="BE12" i="4"/>
  <c r="DH12" i="4"/>
  <c r="BP12" i="4"/>
  <c r="AD12" i="4"/>
  <c r="DQ68" i="4"/>
  <c r="AZ12" i="4"/>
  <c r="BC68" i="4"/>
  <c r="EY69" i="4" l="1" a="1"/>
  <c r="EY69" i="4" s="1"/>
  <c r="GM69" i="4" s="1"/>
  <c r="EP68" i="4"/>
  <c r="KT12" i="4"/>
  <c r="EQ68" i="4"/>
  <c r="EJ68" i="4"/>
  <c r="HI13" i="4"/>
  <c r="JW12" i="4" s="1"/>
  <c r="GK13" i="4"/>
  <c r="IW12" i="4" s="1"/>
  <c r="GW13" i="4"/>
  <c r="JJ12" i="4" s="1"/>
  <c r="FB69" i="4" a="1"/>
  <c r="FB69" i="4" s="1"/>
  <c r="HB69" i="4" s="1"/>
  <c r="KJ12" i="4"/>
  <c r="FV13" i="4"/>
  <c r="IH12" i="4" s="1"/>
  <c r="EK68" i="4"/>
  <c r="EZ69" i="4" a="1"/>
  <c r="EZ69" i="4" s="1"/>
  <c r="GN69" i="4" s="1"/>
  <c r="EX69" i="4" a="1"/>
  <c r="EX69" i="4" s="1"/>
  <c r="FD13" i="4" a="1"/>
  <c r="FD13" i="4" s="1"/>
  <c r="HD13" i="4" s="1"/>
  <c r="EX13" i="4" a="1"/>
  <c r="EX13" i="4" s="1"/>
  <c r="FW13" i="4" s="1"/>
  <c r="FE69" i="4" a="1"/>
  <c r="FE69" i="4" s="1"/>
  <c r="HQ69" i="4" s="1"/>
  <c r="FD69" i="4" a="1"/>
  <c r="FD69" i="4" s="1"/>
  <c r="HP69" i="4" s="1"/>
  <c r="FF69" i="4" a="1"/>
  <c r="FF69" i="4" s="1"/>
  <c r="HR69" i="4" s="1"/>
  <c r="EL12" i="4"/>
  <c r="FA69" i="4" a="1"/>
  <c r="FA69" i="4" s="1"/>
  <c r="HM69" i="4" s="1"/>
  <c r="KM68" i="4" a="1"/>
  <c r="KN68" i="4" a="1"/>
  <c r="KS68" i="4" a="1"/>
  <c r="GM13" i="4"/>
  <c r="KL12" i="4" a="1"/>
  <c r="KL12" i="4" s="1"/>
  <c r="FX13" i="4"/>
  <c r="HK13" i="4"/>
  <c r="FL13" i="4"/>
  <c r="GY13" i="4"/>
  <c r="KR68" i="4" a="1"/>
  <c r="KQ68" i="4" a="1"/>
  <c r="CX69" i="4"/>
  <c r="DI69" i="4"/>
  <c r="DT69" i="4"/>
  <c r="CM69" i="4"/>
  <c r="BP13" i="4"/>
  <c r="DS13" i="4"/>
  <c r="CW13" i="4"/>
  <c r="BE13" i="4"/>
  <c r="CA13" i="4"/>
  <c r="DH13" i="4"/>
  <c r="EO68" i="4"/>
  <c r="BK69" i="4"/>
  <c r="CG69" i="4"/>
  <c r="DC69" i="4"/>
  <c r="AD69" i="4"/>
  <c r="CR69" i="4"/>
  <c r="AZ69" i="4"/>
  <c r="AO69" i="4"/>
  <c r="S69" i="4"/>
  <c r="DN69" i="4"/>
  <c r="BV69" i="4"/>
  <c r="FF13" i="4" a="1"/>
  <c r="FF13" i="4" s="1"/>
  <c r="CX13" i="4"/>
  <c r="CM13" i="4"/>
  <c r="DT13" i="4"/>
  <c r="DI13" i="4"/>
  <c r="DW13" i="4"/>
  <c r="DA13" i="4"/>
  <c r="DL13" i="4"/>
  <c r="ES12" i="4"/>
  <c r="EQ12" i="4"/>
  <c r="KO68" i="4" a="1"/>
  <c r="EN12" i="4"/>
  <c r="HU12" i="4"/>
  <c r="L50" i="5"/>
  <c r="KT68" i="4" a="1"/>
  <c r="KT68" i="4" s="1"/>
  <c r="CJ69" i="4"/>
  <c r="CN69" i="4"/>
  <c r="CI69" i="4"/>
  <c r="AF69" i="4"/>
  <c r="CT69" i="4"/>
  <c r="BB69" i="4"/>
  <c r="DE69" i="4"/>
  <c r="BM69" i="4"/>
  <c r="DP69" i="4"/>
  <c r="AQ69" i="4"/>
  <c r="U69" i="4"/>
  <c r="BX69" i="4"/>
  <c r="DJ13" i="4"/>
  <c r="CY13" i="4"/>
  <c r="DU13" i="4"/>
  <c r="EM68" i="4"/>
  <c r="EM12" i="4"/>
  <c r="BM13" i="4"/>
  <c r="DE13" i="4"/>
  <c r="DP13" i="4"/>
  <c r="CN13" i="4"/>
  <c r="CJ13" i="4"/>
  <c r="CI13" i="4"/>
  <c r="CT13" i="4"/>
  <c r="BX13" i="4"/>
  <c r="BB13" i="4"/>
  <c r="AF13" i="4"/>
  <c r="AQ13" i="4"/>
  <c r="U13" i="4"/>
  <c r="EO12" i="4"/>
  <c r="EK12" i="4"/>
  <c r="KL68" i="4" a="1"/>
  <c r="EL68" i="4"/>
  <c r="EW69" i="4" a="1"/>
  <c r="EW69" i="4" s="1"/>
  <c r="DK69" i="4"/>
  <c r="CZ69" i="4"/>
  <c r="DV69" i="4"/>
  <c r="FA13" i="4" a="1"/>
  <c r="FA13" i="4" s="1"/>
  <c r="DN13" i="4"/>
  <c r="CG13" i="4"/>
  <c r="BV13" i="4"/>
  <c r="CR13" i="4"/>
  <c r="CH13" i="4"/>
  <c r="BK13" i="4"/>
  <c r="DC13" i="4"/>
  <c r="AZ13" i="4"/>
  <c r="S13" i="4"/>
  <c r="AO13" i="4"/>
  <c r="AD13" i="4"/>
  <c r="KQ12" i="4" a="1"/>
  <c r="DD69" i="4"/>
  <c r="CS69" i="4"/>
  <c r="AE69" i="4"/>
  <c r="DO69" i="4"/>
  <c r="CH69" i="4"/>
  <c r="BW69" i="4"/>
  <c r="BA69" i="4"/>
  <c r="BL69" i="4"/>
  <c r="EH70" i="4" a="1"/>
  <c r="EH70" i="4" s="1"/>
  <c r="ED70" i="4" a="1"/>
  <c r="ED70" i="4" s="1"/>
  <c r="DZ70" i="4" a="1"/>
  <c r="DZ70" i="4" s="1"/>
  <c r="EF70" i="4" a="1"/>
  <c r="EF70" i="4" s="1"/>
  <c r="EB70" i="4" a="1"/>
  <c r="EB70" i="4" s="1"/>
  <c r="EC70" i="4" a="1"/>
  <c r="EC70" i="4" s="1"/>
  <c r="EA70" i="4" a="1"/>
  <c r="EA70" i="4" s="1"/>
  <c r="EG70" i="4" a="1"/>
  <c r="EG70" i="4" s="1"/>
  <c r="DY70" i="4" a="1"/>
  <c r="DY70" i="4" s="1"/>
  <c r="EE70" i="4" a="1"/>
  <c r="EE70" i="4" s="1"/>
  <c r="C71" i="4"/>
  <c r="DW69" i="4"/>
  <c r="DA69" i="4"/>
  <c r="DL69" i="4"/>
  <c r="FC13" i="4" a="1"/>
  <c r="FC13" i="4" s="1"/>
  <c r="CV13" i="4"/>
  <c r="BD13" i="4"/>
  <c r="DR13" i="4"/>
  <c r="BZ13" i="4"/>
  <c r="DG13" i="4"/>
  <c r="BO13" i="4"/>
  <c r="EP12" i="4"/>
  <c r="FC69" i="4" a="1"/>
  <c r="FC69" i="4" s="1"/>
  <c r="DF13" i="4"/>
  <c r="BN13" i="4"/>
  <c r="BY13" i="4"/>
  <c r="AG13" i="4"/>
  <c r="BC13" i="4"/>
  <c r="DQ13" i="4"/>
  <c r="CU13" i="4"/>
  <c r="ER12" i="4"/>
  <c r="DG69" i="4"/>
  <c r="BO69" i="4"/>
  <c r="BD69" i="4"/>
  <c r="CV69" i="4"/>
  <c r="DR69" i="4"/>
  <c r="BZ69" i="4"/>
  <c r="AG69" i="4"/>
  <c r="BC69" i="4"/>
  <c r="BY69" i="4"/>
  <c r="DQ69" i="4"/>
  <c r="DF69" i="4"/>
  <c r="BN69" i="4"/>
  <c r="CU69" i="4"/>
  <c r="EN68" i="4"/>
  <c r="FE13" i="4" a="1"/>
  <c r="FE13" i="4" s="1"/>
  <c r="DV13" i="4"/>
  <c r="CZ13" i="4"/>
  <c r="DK13" i="4"/>
  <c r="ER68" i="4"/>
  <c r="EJ12" i="4"/>
  <c r="EZ13" i="4" a="1"/>
  <c r="EZ13" i="4" s="1"/>
  <c r="KK12" i="4" a="1"/>
  <c r="ES68" i="4"/>
  <c r="BE69" i="4"/>
  <c r="CW69" i="4"/>
  <c r="CA69" i="4"/>
  <c r="BP69" i="4"/>
  <c r="DS69" i="4"/>
  <c r="DH69" i="4"/>
  <c r="CY69" i="4"/>
  <c r="DJ69" i="4"/>
  <c r="DU69" i="4"/>
  <c r="FB13" i="4" a="1"/>
  <c r="FB13" i="4" s="1"/>
  <c r="EG14" i="4" a="1"/>
  <c r="EG14" i="4" s="1"/>
  <c r="EC14" i="4" a="1"/>
  <c r="EC14" i="4" s="1"/>
  <c r="DY14" i="4" a="1"/>
  <c r="DY14" i="4" s="1"/>
  <c r="EF14" i="4" a="1"/>
  <c r="EF14" i="4" s="1"/>
  <c r="EB14" i="4" a="1"/>
  <c r="EB14" i="4" s="1"/>
  <c r="EE14" i="4" a="1"/>
  <c r="EE14" i="4" s="1"/>
  <c r="EA14" i="4" a="1"/>
  <c r="EA14" i="4" s="1"/>
  <c r="ED14" i="4" a="1"/>
  <c r="ED14" i="4" s="1"/>
  <c r="DZ14" i="4" a="1"/>
  <c r="DZ14" i="4" s="1"/>
  <c r="C15" i="4"/>
  <c r="EH14" i="4" a="1"/>
  <c r="EH14" i="4" s="1"/>
  <c r="DO13" i="4"/>
  <c r="BW13" i="4"/>
  <c r="BA13" i="4"/>
  <c r="CS13" i="4"/>
  <c r="AE13" i="4"/>
  <c r="DD13" i="4"/>
  <c r="BL13" i="4"/>
  <c r="KL68" i="4" l="1"/>
  <c r="FL69" i="4"/>
  <c r="HW68" i="4" s="1"/>
  <c r="GI69" i="4"/>
  <c r="IU68" i="4" s="1"/>
  <c r="FX69" i="4"/>
  <c r="IJ68" i="4" s="1"/>
  <c r="GY69" i="4"/>
  <c r="JL68" i="4" s="1"/>
  <c r="HK69" i="4"/>
  <c r="JY68" i="4" s="1"/>
  <c r="EP69" i="4"/>
  <c r="GA69" i="4"/>
  <c r="IM68" i="4" s="1"/>
  <c r="KO68" i="4"/>
  <c r="GP69" i="4"/>
  <c r="JB68" i="4" s="1"/>
  <c r="HN69" i="4"/>
  <c r="KB68" i="4" s="1"/>
  <c r="FO69" i="4"/>
  <c r="HZ68" i="4" s="1"/>
  <c r="ES13" i="4"/>
  <c r="K50" i="5"/>
  <c r="ER13" i="4"/>
  <c r="KN68" i="4"/>
  <c r="HD69" i="4"/>
  <c r="JQ68" i="4" s="1"/>
  <c r="GT69" i="4"/>
  <c r="JF68" i="4" s="1"/>
  <c r="HA69" i="4"/>
  <c r="JN68" i="4" s="1"/>
  <c r="HL69" i="4"/>
  <c r="JZ68" i="4" s="1"/>
  <c r="EM69" i="4"/>
  <c r="LH12" i="4"/>
  <c r="FM69" i="4"/>
  <c r="HX68" i="4" s="1"/>
  <c r="GZ69" i="4"/>
  <c r="JM68" i="4" s="1"/>
  <c r="HF69" i="4"/>
  <c r="JS68" i="4" s="1"/>
  <c r="FS69" i="4"/>
  <c r="ID68" i="4" s="1"/>
  <c r="GE69" i="4"/>
  <c r="IQ68" i="4" s="1"/>
  <c r="KK12" i="4"/>
  <c r="GR69" i="4"/>
  <c r="JD68" i="4" s="1"/>
  <c r="FQ69" i="4"/>
  <c r="IB68" i="4" s="1"/>
  <c r="FY69" i="4"/>
  <c r="IK68" i="4" s="1"/>
  <c r="KQ68" i="4"/>
  <c r="GC69" i="4"/>
  <c r="IO68" i="4" s="1"/>
  <c r="GS69" i="4"/>
  <c r="JE68" i="4" s="1"/>
  <c r="FD14" i="4" a="1"/>
  <c r="FD14" i="4" s="1"/>
  <c r="HD14" i="4" s="1"/>
  <c r="JQ13" i="4" s="1"/>
  <c r="KQ12" i="4"/>
  <c r="FR69" i="4"/>
  <c r="IC68" i="4" s="1"/>
  <c r="GO69" i="4"/>
  <c r="JA68" i="4" s="1"/>
  <c r="D50" i="5"/>
  <c r="GR13" i="4"/>
  <c r="JD12" i="4" s="1"/>
  <c r="FK13" i="4"/>
  <c r="HV12" i="4" s="1"/>
  <c r="HJ13" i="4"/>
  <c r="JX12" i="4" s="1"/>
  <c r="GL13" i="4"/>
  <c r="IX12" i="4" s="1"/>
  <c r="J50" i="5"/>
  <c r="GX13" i="4"/>
  <c r="JK12" i="4" s="1"/>
  <c r="GC13" i="4"/>
  <c r="IO12" i="4" s="1"/>
  <c r="HE69" i="4"/>
  <c r="JR68" i="4" s="1"/>
  <c r="FZ69" i="4"/>
  <c r="IL68" i="4" s="1"/>
  <c r="I50" i="5"/>
  <c r="KM68" i="4"/>
  <c r="ES69" i="4"/>
  <c r="FQ13" i="4"/>
  <c r="IB12" i="4" s="1"/>
  <c r="EO13" i="4"/>
  <c r="GD69" i="4"/>
  <c r="IP68" i="4" s="1"/>
  <c r="HP13" i="4"/>
  <c r="KD12" i="4" s="1"/>
  <c r="FN69" i="4"/>
  <c r="HY68" i="4" s="1"/>
  <c r="GL69" i="4"/>
  <c r="IX68" i="4" s="1"/>
  <c r="FW69" i="4"/>
  <c r="II68" i="4" s="1"/>
  <c r="GX69" i="4"/>
  <c r="JK68" i="4" s="1"/>
  <c r="FK69" i="4"/>
  <c r="HV68" i="4" s="1"/>
  <c r="HJ69" i="4"/>
  <c r="JX68" i="4" s="1"/>
  <c r="KK68" i="4"/>
  <c r="ER69" i="4"/>
  <c r="KR68" i="4"/>
  <c r="KS68" i="4"/>
  <c r="KQ13" i="4" a="1"/>
  <c r="DJ14" i="4"/>
  <c r="CY14" i="4"/>
  <c r="DU14" i="4"/>
  <c r="BL70" i="4"/>
  <c r="BW70" i="4"/>
  <c r="DD70" i="4"/>
  <c r="CH70" i="4"/>
  <c r="AE70" i="4"/>
  <c r="CS70" i="4"/>
  <c r="BA70" i="4"/>
  <c r="DO70" i="4"/>
  <c r="CH14" i="4"/>
  <c r="CR14" i="4"/>
  <c r="DN14" i="4"/>
  <c r="CG14" i="4"/>
  <c r="BV14" i="4"/>
  <c r="DC14" i="4"/>
  <c r="BK14" i="4"/>
  <c r="AZ14" i="4"/>
  <c r="S14" i="4"/>
  <c r="AD14" i="4"/>
  <c r="AO14" i="4"/>
  <c r="EW14" i="4" a="1"/>
  <c r="EW14" i="4" s="1"/>
  <c r="DT70" i="4"/>
  <c r="DI70" i="4"/>
  <c r="CM70" i="4"/>
  <c r="CX70" i="4"/>
  <c r="CW70" i="4"/>
  <c r="CA70" i="4"/>
  <c r="BE70" i="4"/>
  <c r="DS70" i="4"/>
  <c r="BP70" i="4"/>
  <c r="DH70" i="4"/>
  <c r="IY68" i="4"/>
  <c r="EL13" i="4"/>
  <c r="EQ13" i="4"/>
  <c r="EJ69" i="4"/>
  <c r="FF14" i="4" a="1"/>
  <c r="FF14" i="4" s="1"/>
  <c r="EZ14" i="4" a="1"/>
  <c r="EZ14" i="4" s="1"/>
  <c r="H50" i="5"/>
  <c r="GW69" i="4"/>
  <c r="FJ69" i="4"/>
  <c r="GK69" i="4"/>
  <c r="HI69" i="4"/>
  <c r="FV69" i="4"/>
  <c r="KJ69" i="4" a="1"/>
  <c r="GH69" i="4"/>
  <c r="FD70" i="4" a="1"/>
  <c r="FD70" i="4" s="1"/>
  <c r="EZ70" i="4" a="1"/>
  <c r="EZ70" i="4" s="1"/>
  <c r="FG70" i="4" a="1"/>
  <c r="FG70" i="4" s="1"/>
  <c r="FC70" i="4" a="1"/>
  <c r="FC70" i="4" s="1"/>
  <c r="EY70" i="4" a="1"/>
  <c r="EY70" i="4" s="1"/>
  <c r="FF70" i="4" a="1"/>
  <c r="FF70" i="4" s="1"/>
  <c r="FB70" i="4" a="1"/>
  <c r="FB70" i="4" s="1"/>
  <c r="EX70" i="4" a="1"/>
  <c r="EX70" i="4" s="1"/>
  <c r="FH69" i="4"/>
  <c r="FE70" i="4" a="1"/>
  <c r="FE70" i="4" s="1"/>
  <c r="FA70" i="4" a="1"/>
  <c r="FA70" i="4" s="1"/>
  <c r="EW70" i="4" a="1"/>
  <c r="EW70" i="4" s="1"/>
  <c r="KJ68" i="4" a="1"/>
  <c r="KJ68" i="4" s="1"/>
  <c r="DA14" i="4"/>
  <c r="DW14" i="4"/>
  <c r="DL14" i="4"/>
  <c r="EG15" i="4" a="1"/>
  <c r="EG15" i="4" s="1"/>
  <c r="EC15" i="4" a="1"/>
  <c r="EC15" i="4" s="1"/>
  <c r="DY15" i="4" a="1"/>
  <c r="DY15" i="4" s="1"/>
  <c r="EF15" i="4" a="1"/>
  <c r="EF15" i="4" s="1"/>
  <c r="EB15" i="4" a="1"/>
  <c r="EB15" i="4" s="1"/>
  <c r="EE15" i="4" a="1"/>
  <c r="EE15" i="4" s="1"/>
  <c r="EA15" i="4" a="1"/>
  <c r="EA15" i="4" s="1"/>
  <c r="ED15" i="4" a="1"/>
  <c r="ED15" i="4" s="1"/>
  <c r="DZ15" i="4" a="1"/>
  <c r="DZ15" i="4" s="1"/>
  <c r="EH15" i="4" a="1"/>
  <c r="EH15" i="4" s="1"/>
  <c r="C16" i="4"/>
  <c r="CV14" i="4"/>
  <c r="BD14" i="4"/>
  <c r="DG14" i="4"/>
  <c r="BO14" i="4"/>
  <c r="DR14" i="4"/>
  <c r="BZ14" i="4"/>
  <c r="EX14" i="4" a="1"/>
  <c r="EX14" i="4" s="1"/>
  <c r="GN13" i="4"/>
  <c r="FY13" i="4"/>
  <c r="HL13" i="4"/>
  <c r="FM13" i="4"/>
  <c r="KM13" i="4" a="1"/>
  <c r="GZ13" i="4"/>
  <c r="KM12" i="4" a="1"/>
  <c r="KM12" i="4" s="1"/>
  <c r="EN13" i="4"/>
  <c r="AO70" i="4"/>
  <c r="CG70" i="4"/>
  <c r="AZ70" i="4"/>
  <c r="BK70" i="4"/>
  <c r="DC70" i="4"/>
  <c r="BV70" i="4"/>
  <c r="AD70" i="4"/>
  <c r="CR70" i="4"/>
  <c r="DN70" i="4"/>
  <c r="S70" i="4"/>
  <c r="DW70" i="4"/>
  <c r="DA70" i="4"/>
  <c r="DL70" i="4"/>
  <c r="FE14" i="4" a="1"/>
  <c r="FE14" i="4" s="1"/>
  <c r="JL12" i="4"/>
  <c r="IZ68" i="4"/>
  <c r="EJ13" i="4"/>
  <c r="KE68" i="4"/>
  <c r="F50" i="5"/>
  <c r="GA13" i="4"/>
  <c r="KO13" i="4" a="1"/>
  <c r="HN13" i="4"/>
  <c r="FO13" i="4"/>
  <c r="KO12" i="4" a="1"/>
  <c r="KO12" i="4" s="1"/>
  <c r="HB13" i="4"/>
  <c r="GP13" i="4"/>
  <c r="EN69" i="4"/>
  <c r="HO69" i="4"/>
  <c r="GB69" i="4"/>
  <c r="KP68" i="4" a="1"/>
  <c r="KP68" i="4" s="1"/>
  <c r="HC69" i="4"/>
  <c r="FP69" i="4"/>
  <c r="GQ69" i="4"/>
  <c r="KP69" i="4" a="1"/>
  <c r="HO13" i="4"/>
  <c r="FP13" i="4"/>
  <c r="KP12" i="4" a="1"/>
  <c r="KP12" i="4" s="1"/>
  <c r="HC13" i="4"/>
  <c r="GQ13" i="4"/>
  <c r="GB13" i="4"/>
  <c r="C50" i="5"/>
  <c r="CI70" i="4"/>
  <c r="BB70" i="4"/>
  <c r="CN70" i="4"/>
  <c r="CJ70" i="4"/>
  <c r="AF70" i="4"/>
  <c r="DE70" i="4"/>
  <c r="BM70" i="4"/>
  <c r="AQ70" i="4"/>
  <c r="DP70" i="4"/>
  <c r="BX70" i="4"/>
  <c r="U70" i="4"/>
  <c r="CT70" i="4"/>
  <c r="E50" i="5"/>
  <c r="FZ13" i="4"/>
  <c r="HM13" i="4"/>
  <c r="FN13" i="4"/>
  <c r="KN13" i="4" a="1"/>
  <c r="HA13" i="4"/>
  <c r="KN12" i="4" a="1"/>
  <c r="KN12" i="4" s="1"/>
  <c r="GO13" i="4"/>
  <c r="EL69" i="4"/>
  <c r="EP13" i="4"/>
  <c r="KD68" i="4"/>
  <c r="FG14" i="4" a="1"/>
  <c r="FG14" i="4" s="1"/>
  <c r="JY12" i="4"/>
  <c r="FB14" i="4" a="1"/>
  <c r="FB14" i="4" s="1"/>
  <c r="DE14" i="4"/>
  <c r="BM14" i="4"/>
  <c r="CI14" i="4"/>
  <c r="CN14" i="4"/>
  <c r="DP14" i="4"/>
  <c r="CT14" i="4"/>
  <c r="BX14" i="4"/>
  <c r="CJ14" i="4"/>
  <c r="AQ14" i="4"/>
  <c r="BB14" i="4"/>
  <c r="U14" i="4"/>
  <c r="AF14" i="4"/>
  <c r="EO69" i="4"/>
  <c r="DG70" i="4"/>
  <c r="BD70" i="4"/>
  <c r="BO70" i="4"/>
  <c r="BZ70" i="4"/>
  <c r="DR70" i="4"/>
  <c r="CV70" i="4"/>
  <c r="EQ69" i="4"/>
  <c r="FA14" i="4" a="1"/>
  <c r="FA14" i="4" s="1"/>
  <c r="IJ12" i="4"/>
  <c r="KF68" i="4"/>
  <c r="HE13" i="4"/>
  <c r="GS13" i="4"/>
  <c r="KR13" i="4" a="1"/>
  <c r="GD13" i="4"/>
  <c r="KR12" i="4" a="1"/>
  <c r="KR12" i="4" s="1"/>
  <c r="HQ13" i="4"/>
  <c r="FR13" i="4"/>
  <c r="EH71" i="4" a="1"/>
  <c r="EH71" i="4" s="1"/>
  <c r="ED71" i="4" a="1"/>
  <c r="ED71" i="4" s="1"/>
  <c r="DZ71" i="4" a="1"/>
  <c r="DZ71" i="4" s="1"/>
  <c r="EG71" i="4" a="1"/>
  <c r="EG71" i="4" s="1"/>
  <c r="EC71" i="4" a="1"/>
  <c r="EC71" i="4" s="1"/>
  <c r="DY71" i="4" a="1"/>
  <c r="DY71" i="4" s="1"/>
  <c r="EF71" i="4" a="1"/>
  <c r="EF71" i="4" s="1"/>
  <c r="EB71" i="4" a="1"/>
  <c r="EB71" i="4" s="1"/>
  <c r="EE71" i="4" a="1"/>
  <c r="EE71" i="4" s="1"/>
  <c r="EA71" i="4" a="1"/>
  <c r="EA71" i="4" s="1"/>
  <c r="C72" i="4"/>
  <c r="BW14" i="4"/>
  <c r="AE14" i="4"/>
  <c r="BA14" i="4"/>
  <c r="DD14" i="4"/>
  <c r="DO14" i="4"/>
  <c r="BL14" i="4"/>
  <c r="CS14" i="4"/>
  <c r="BE14" i="4"/>
  <c r="DS14" i="4"/>
  <c r="CA14" i="4"/>
  <c r="BP14" i="4"/>
  <c r="DH14" i="4"/>
  <c r="CW14" i="4"/>
  <c r="AG70" i="4"/>
  <c r="BC70" i="4"/>
  <c r="CU70" i="4"/>
  <c r="DQ70" i="4"/>
  <c r="DF70" i="4"/>
  <c r="BY70" i="4"/>
  <c r="BN70" i="4"/>
  <c r="JQ12" i="4"/>
  <c r="JO68" i="4"/>
  <c r="HF13" i="4"/>
  <c r="KS13" i="4" a="1"/>
  <c r="GT13" i="4"/>
  <c r="KS12" i="4" a="1"/>
  <c r="KS12" i="4" s="1"/>
  <c r="GE13" i="4"/>
  <c r="HR13" i="4"/>
  <c r="FS13" i="4"/>
  <c r="FH13" i="4"/>
  <c r="EY14" i="4" a="1"/>
  <c r="EY14" i="4" s="1"/>
  <c r="CZ14" i="4"/>
  <c r="DK14" i="4"/>
  <c r="DV14" i="4"/>
  <c r="DK70" i="4"/>
  <c r="DV70" i="4"/>
  <c r="CZ70" i="4"/>
  <c r="HW12" i="4"/>
  <c r="EK13" i="4"/>
  <c r="DT14" i="4"/>
  <c r="CX14" i="4"/>
  <c r="CM14" i="4"/>
  <c r="DI14" i="4"/>
  <c r="II12" i="4"/>
  <c r="BN14" i="4"/>
  <c r="BC14" i="4"/>
  <c r="DQ14" i="4"/>
  <c r="BY14" i="4"/>
  <c r="CU14" i="4"/>
  <c r="DF14" i="4"/>
  <c r="AG14" i="4"/>
  <c r="EM13" i="4"/>
  <c r="CY70" i="4"/>
  <c r="DU70" i="4"/>
  <c r="DJ70" i="4"/>
  <c r="EK69" i="4"/>
  <c r="FC14" i="4" a="1"/>
  <c r="FC14" i="4" s="1"/>
  <c r="KP13" i="4" s="1" a="1"/>
  <c r="KP13" i="4" s="1"/>
  <c r="IY12" i="4"/>
  <c r="KA68" i="4"/>
  <c r="LE68" i="4" l="1"/>
  <c r="EO70" i="4"/>
  <c r="LD68" i="4"/>
  <c r="LC68" i="4"/>
  <c r="LC12" i="4"/>
  <c r="EQ14" i="4"/>
  <c r="EQ70" i="4"/>
  <c r="GC14" i="4"/>
  <c r="IO13" i="4" s="1"/>
  <c r="GR14" i="4"/>
  <c r="JD13" i="4" s="1"/>
  <c r="KN13" i="4"/>
  <c r="FQ14" i="4"/>
  <c r="IB13" i="4" s="1"/>
  <c r="HP14" i="4"/>
  <c r="KD13" i="4" s="1"/>
  <c r="KM13" i="4"/>
  <c r="KQ13" i="4"/>
  <c r="KP69" i="4"/>
  <c r="KR13" i="4"/>
  <c r="EL14" i="4"/>
  <c r="EM70" i="4"/>
  <c r="KO13" i="4"/>
  <c r="KJ69" i="4"/>
  <c r="ER70" i="4"/>
  <c r="EL70" i="4"/>
  <c r="ES70" i="4"/>
  <c r="EK70" i="4"/>
  <c r="EM14" i="4"/>
  <c r="EP14" i="4"/>
  <c r="KS13" i="4"/>
  <c r="JF12" i="4"/>
  <c r="DK71" i="4"/>
  <c r="DV71" i="4"/>
  <c r="CZ71" i="4"/>
  <c r="HY12" i="4"/>
  <c r="KC12" i="4"/>
  <c r="KC68" i="4"/>
  <c r="IM12" i="4"/>
  <c r="BM15" i="4"/>
  <c r="DE15" i="4"/>
  <c r="BX15" i="4"/>
  <c r="CJ15" i="4"/>
  <c r="CN15" i="4"/>
  <c r="CI15" i="4"/>
  <c r="BB15" i="4"/>
  <c r="AF15" i="4"/>
  <c r="CT15" i="4"/>
  <c r="DP15" i="4"/>
  <c r="AQ15" i="4"/>
  <c r="U15" i="4"/>
  <c r="K51" i="5"/>
  <c r="HN70" i="4"/>
  <c r="GA70" i="4"/>
  <c r="GP70" i="4"/>
  <c r="HB70" i="4"/>
  <c r="FO70" i="4"/>
  <c r="KO69" i="4" a="1"/>
  <c r="KO69" i="4" s="1"/>
  <c r="C51" i="5"/>
  <c r="GW14" i="4"/>
  <c r="GK14" i="4"/>
  <c r="FV14" i="4"/>
  <c r="HI14" i="4"/>
  <c r="FG15" i="4" a="1"/>
  <c r="FG15" i="4" s="1"/>
  <c r="FC15" i="4" a="1"/>
  <c r="FC15" i="4" s="1"/>
  <c r="EY15" i="4" a="1"/>
  <c r="EY15" i="4" s="1"/>
  <c r="FF15" i="4" a="1"/>
  <c r="FF15" i="4" s="1"/>
  <c r="FB15" i="4" a="1"/>
  <c r="FB15" i="4" s="1"/>
  <c r="EX15" i="4" a="1"/>
  <c r="EX15" i="4" s="1"/>
  <c r="FH14" i="4"/>
  <c r="FJ14" i="4"/>
  <c r="FE15" i="4" a="1"/>
  <c r="FE15" i="4" s="1"/>
  <c r="FA15" i="4" a="1"/>
  <c r="FA15" i="4" s="1"/>
  <c r="EW15" i="4" a="1"/>
  <c r="EW15" i="4" s="1"/>
  <c r="KJ14" i="4" s="1" a="1"/>
  <c r="KJ14" i="4" s="1"/>
  <c r="FD15" i="4" a="1"/>
  <c r="FD15" i="4" s="1"/>
  <c r="EZ15" i="4" a="1"/>
  <c r="EZ15" i="4" s="1"/>
  <c r="KJ13" i="4" a="1"/>
  <c r="KJ13" i="4" s="1"/>
  <c r="IP12" i="4"/>
  <c r="KK70" i="4" a="1"/>
  <c r="GL70" i="4"/>
  <c r="HJ70" i="4"/>
  <c r="FW70" i="4"/>
  <c r="GX70" i="4"/>
  <c r="FK70" i="4"/>
  <c r="KK69" i="4" a="1"/>
  <c r="KK69" i="4" s="1"/>
  <c r="EH72" i="4" a="1"/>
  <c r="EH72" i="4" s="1"/>
  <c r="ED72" i="4" a="1"/>
  <c r="ED72" i="4" s="1"/>
  <c r="DZ72" i="4" a="1"/>
  <c r="DZ72" i="4" s="1"/>
  <c r="EG72" i="4" a="1"/>
  <c r="EG72" i="4" s="1"/>
  <c r="EC72" i="4" a="1"/>
  <c r="EC72" i="4" s="1"/>
  <c r="DY72" i="4" a="1"/>
  <c r="DY72" i="4" s="1"/>
  <c r="EF72" i="4" a="1"/>
  <c r="EF72" i="4" s="1"/>
  <c r="EB72" i="4" a="1"/>
  <c r="EB72" i="4" s="1"/>
  <c r="EE72" i="4" a="1"/>
  <c r="EE72" i="4" s="1"/>
  <c r="EA72" i="4" a="1"/>
  <c r="EA72" i="4" s="1"/>
  <c r="C73" i="4"/>
  <c r="CH71" i="4"/>
  <c r="DO71" i="4"/>
  <c r="BW71" i="4"/>
  <c r="AE71" i="4"/>
  <c r="BA71" i="4"/>
  <c r="DD71" i="4"/>
  <c r="CS71" i="4"/>
  <c r="BL71" i="4"/>
  <c r="JE12" i="4"/>
  <c r="E51" i="5"/>
  <c r="FZ14" i="4"/>
  <c r="HM14" i="4"/>
  <c r="KA13" i="4" s="1"/>
  <c r="FN14" i="4"/>
  <c r="HY13" i="4" s="1"/>
  <c r="KN14" i="4" a="1"/>
  <c r="HA14" i="4"/>
  <c r="JN13" i="4" s="1"/>
  <c r="GO14" i="4"/>
  <c r="JA13" i="4" s="1"/>
  <c r="EN70" i="4"/>
  <c r="KA12" i="4"/>
  <c r="EJ70" i="4"/>
  <c r="HX12" i="4"/>
  <c r="CX15" i="4"/>
  <c r="DI15" i="4"/>
  <c r="DT15" i="4"/>
  <c r="CM15" i="4"/>
  <c r="ES14" i="4"/>
  <c r="GT70" i="4"/>
  <c r="HR70" i="4"/>
  <c r="GE70" i="4"/>
  <c r="FS70" i="4"/>
  <c r="HF70" i="4"/>
  <c r="KS69" i="4" a="1"/>
  <c r="KS69" i="4" s="1"/>
  <c r="IH68" i="4"/>
  <c r="IN68" i="4"/>
  <c r="JS12" i="4"/>
  <c r="CW71" i="4"/>
  <c r="CA71" i="4"/>
  <c r="BE71" i="4"/>
  <c r="DS71" i="4"/>
  <c r="DH71" i="4"/>
  <c r="BP71" i="4"/>
  <c r="IL12" i="4"/>
  <c r="JB12" i="4"/>
  <c r="JZ12" i="4"/>
  <c r="EN14" i="4"/>
  <c r="BN15" i="4"/>
  <c r="DF15" i="4"/>
  <c r="BC15" i="4"/>
  <c r="AG15" i="4"/>
  <c r="DQ15" i="4"/>
  <c r="BY15" i="4"/>
  <c r="CU15" i="4"/>
  <c r="LI68" i="4"/>
  <c r="LH68" i="4"/>
  <c r="LF68" i="4"/>
  <c r="LB68" i="4"/>
  <c r="I51" i="5"/>
  <c r="GM70" i="4"/>
  <c r="GI70" i="4"/>
  <c r="GY70" i="4"/>
  <c r="FL70" i="4"/>
  <c r="HK70" i="4"/>
  <c r="FX70" i="4"/>
  <c r="KL70" i="4" a="1"/>
  <c r="KL69" i="4" a="1"/>
  <c r="KL69" i="4" s="1"/>
  <c r="LH69" i="4" s="1"/>
  <c r="JW68" i="4"/>
  <c r="FY14" i="4"/>
  <c r="HL14" i="4"/>
  <c r="FM14" i="4"/>
  <c r="KM14" i="4" a="1"/>
  <c r="GZ14" i="4"/>
  <c r="GN14" i="4"/>
  <c r="IZ13" i="4" s="1"/>
  <c r="DS15" i="4"/>
  <c r="CW15" i="4"/>
  <c r="CA15" i="4"/>
  <c r="DH15" i="4"/>
  <c r="BE15" i="4"/>
  <c r="BP15" i="4"/>
  <c r="JR12" i="4"/>
  <c r="DI71" i="4"/>
  <c r="CM71" i="4"/>
  <c r="DT71" i="4"/>
  <c r="CX71" i="4"/>
  <c r="DA71" i="4"/>
  <c r="DL71" i="4"/>
  <c r="DW71" i="4"/>
  <c r="IN12" i="4"/>
  <c r="JC68" i="4"/>
  <c r="JO12" i="4"/>
  <c r="IK12" i="4"/>
  <c r="DJ15" i="4"/>
  <c r="CY15" i="4"/>
  <c r="DU15" i="4"/>
  <c r="H51" i="5"/>
  <c r="GW70" i="4"/>
  <c r="FJ70" i="4"/>
  <c r="HU69" i="4" s="1"/>
  <c r="GK70" i="4"/>
  <c r="IW69" i="4" s="1"/>
  <c r="KJ70" i="4" a="1"/>
  <c r="GH70" i="4"/>
  <c r="IT69" i="4" s="1"/>
  <c r="FV70" i="4"/>
  <c r="IH69" i="4" s="1"/>
  <c r="HI70" i="4"/>
  <c r="FF71" i="4" a="1"/>
  <c r="FF71" i="4" s="1"/>
  <c r="FB71" i="4" a="1"/>
  <c r="FB71" i="4" s="1"/>
  <c r="EX71" i="4" a="1"/>
  <c r="EX71" i="4" s="1"/>
  <c r="FH70" i="4"/>
  <c r="FE71" i="4" a="1"/>
  <c r="FE71" i="4" s="1"/>
  <c r="FA71" i="4" a="1"/>
  <c r="FA71" i="4" s="1"/>
  <c r="EW71" i="4" a="1"/>
  <c r="EW71" i="4" s="1"/>
  <c r="FD71" i="4" a="1"/>
  <c r="FD71" i="4" s="1"/>
  <c r="EZ71" i="4" a="1"/>
  <c r="EZ71" i="4" s="1"/>
  <c r="FG71" i="4" a="1"/>
  <c r="FG71" i="4" s="1"/>
  <c r="KT70" i="4" s="1" a="1"/>
  <c r="KT70" i="4" s="1"/>
  <c r="FC71" i="4" a="1"/>
  <c r="FC71" i="4" s="1"/>
  <c r="KP70" i="4" s="1" a="1"/>
  <c r="KP70" i="4" s="1"/>
  <c r="EY71" i="4" a="1"/>
  <c r="EY71" i="4" s="1"/>
  <c r="HO70" i="4"/>
  <c r="KC69" i="4" s="1"/>
  <c r="GB70" i="4"/>
  <c r="HC70" i="4"/>
  <c r="JP69" i="4" s="1"/>
  <c r="FP70" i="4"/>
  <c r="IA69" i="4" s="1"/>
  <c r="GQ70" i="4"/>
  <c r="IW68" i="4"/>
  <c r="KS14" i="4" a="1"/>
  <c r="GT14" i="4"/>
  <c r="JF13" i="4" s="1"/>
  <c r="GE14" i="4"/>
  <c r="IQ13" i="4" s="1"/>
  <c r="HR14" i="4"/>
  <c r="KF13" i="4" s="1"/>
  <c r="FS14" i="4"/>
  <c r="ID13" i="4" s="1"/>
  <c r="HF14" i="4"/>
  <c r="EP70" i="4"/>
  <c r="EJ14" i="4"/>
  <c r="IA12" i="4"/>
  <c r="HO14" i="4"/>
  <c r="FP14" i="4"/>
  <c r="IA13" i="4" s="1"/>
  <c r="HC14" i="4"/>
  <c r="JP13" i="4" s="1"/>
  <c r="GQ14" i="4"/>
  <c r="JC13" i="4" s="1"/>
  <c r="GB14" i="4"/>
  <c r="IN13" i="4" s="1"/>
  <c r="KP14" i="4" a="1"/>
  <c r="ER14" i="4"/>
  <c r="ID12" i="4"/>
  <c r="AG71" i="4"/>
  <c r="DQ71" i="4"/>
  <c r="CU71" i="4"/>
  <c r="BY71" i="4"/>
  <c r="DF71" i="4"/>
  <c r="BN71" i="4"/>
  <c r="BC71" i="4"/>
  <c r="IC12" i="4"/>
  <c r="G51" i="5"/>
  <c r="KT14" i="4" a="1"/>
  <c r="KT13" i="4" a="1"/>
  <c r="KT13" i="4" s="1"/>
  <c r="JA12" i="4"/>
  <c r="JC12" i="4"/>
  <c r="IA68" i="4"/>
  <c r="LE12" i="4"/>
  <c r="HE14" i="4"/>
  <c r="JR13" i="4" s="1"/>
  <c r="GS14" i="4"/>
  <c r="KR14" i="4" a="1"/>
  <c r="GD14" i="4"/>
  <c r="IP13" i="4" s="1"/>
  <c r="HQ14" i="4"/>
  <c r="KE13" i="4" s="1"/>
  <c r="FR14" i="4"/>
  <c r="IC13" i="4" s="1"/>
  <c r="IZ12" i="4"/>
  <c r="EF16" i="4" a="1"/>
  <c r="EF16" i="4" s="1"/>
  <c r="EB16" i="4" a="1"/>
  <c r="EB16" i="4" s="1"/>
  <c r="EE16" i="4" a="1"/>
  <c r="EE16" i="4" s="1"/>
  <c r="EA16" i="4" a="1"/>
  <c r="EA16" i="4" s="1"/>
  <c r="EH16" i="4" a="1"/>
  <c r="EH16" i="4" s="1"/>
  <c r="ED16" i="4" a="1"/>
  <c r="ED16" i="4" s="1"/>
  <c r="DZ16" i="4" a="1"/>
  <c r="DZ16" i="4" s="1"/>
  <c r="EC16" i="4" a="1"/>
  <c r="EC16" i="4" s="1"/>
  <c r="DY16" i="4" a="1"/>
  <c r="DY16" i="4" s="1"/>
  <c r="EG16" i="4" a="1"/>
  <c r="EG16" i="4" s="1"/>
  <c r="C17" i="4"/>
  <c r="CH15" i="4"/>
  <c r="DN15" i="4"/>
  <c r="BV15" i="4"/>
  <c r="CG15" i="4"/>
  <c r="BK15" i="4"/>
  <c r="DC15" i="4"/>
  <c r="CR15" i="4"/>
  <c r="AO15" i="4"/>
  <c r="AD15" i="4"/>
  <c r="AZ15" i="4"/>
  <c r="S15" i="4"/>
  <c r="J51" i="5"/>
  <c r="HM70" i="4"/>
  <c r="FZ70" i="4"/>
  <c r="HA70" i="4"/>
  <c r="FN70" i="4"/>
  <c r="GO70" i="4"/>
  <c r="KN69" i="4" a="1"/>
  <c r="KN69" i="4" s="1"/>
  <c r="L51" i="5"/>
  <c r="KT69" i="4" a="1"/>
  <c r="KT69" i="4" s="1"/>
  <c r="HU68" i="4"/>
  <c r="JM12" i="4"/>
  <c r="IT68" i="4"/>
  <c r="KX68" i="4" s="1"/>
  <c r="LI12" i="4"/>
  <c r="CJ71" i="4"/>
  <c r="CI71" i="4"/>
  <c r="CN71" i="4"/>
  <c r="AF71" i="4"/>
  <c r="BB71" i="4"/>
  <c r="DP71" i="4"/>
  <c r="DE71" i="4"/>
  <c r="BM71" i="4"/>
  <c r="BX71" i="4"/>
  <c r="AQ71" i="4"/>
  <c r="U71" i="4"/>
  <c r="CT71" i="4"/>
  <c r="D51" i="5"/>
  <c r="GM14" i="4"/>
  <c r="FX14" i="4"/>
  <c r="HK14" i="4"/>
  <c r="FL14" i="4"/>
  <c r="GY14" i="4"/>
  <c r="KL13" i="4" a="1"/>
  <c r="KL13" i="4" s="1"/>
  <c r="KF12" i="4"/>
  <c r="EO14" i="4"/>
  <c r="EK14" i="4"/>
  <c r="CY71" i="4"/>
  <c r="DU71" i="4"/>
  <c r="DJ71" i="4"/>
  <c r="KE12" i="4"/>
  <c r="LD12" i="4"/>
  <c r="JP12" i="4"/>
  <c r="JP68" i="4"/>
  <c r="HZ12" i="4"/>
  <c r="KK14" i="4" a="1"/>
  <c r="GL14" i="4"/>
  <c r="FW14" i="4"/>
  <c r="HJ14" i="4"/>
  <c r="FK14" i="4"/>
  <c r="GX14" i="4"/>
  <c r="KK13" i="4" a="1"/>
  <c r="KK13" i="4" s="1"/>
  <c r="DA15" i="4"/>
  <c r="DW15" i="4"/>
  <c r="DL15" i="4"/>
  <c r="DR15" i="4"/>
  <c r="BO15" i="4"/>
  <c r="DG15" i="4"/>
  <c r="CV15" i="4"/>
  <c r="BZ15" i="4"/>
  <c r="BD15" i="4"/>
  <c r="HE70" i="4"/>
  <c r="FR70" i="4"/>
  <c r="GS70" i="4"/>
  <c r="KR70" i="4" a="1"/>
  <c r="HQ70" i="4"/>
  <c r="GD70" i="4"/>
  <c r="KR69" i="4" a="1"/>
  <c r="KR69" i="4" s="1"/>
  <c r="KM70" i="4" a="1"/>
  <c r="GZ70" i="4"/>
  <c r="FM70" i="4"/>
  <c r="HL70" i="4"/>
  <c r="FY70" i="4"/>
  <c r="GN70" i="4"/>
  <c r="KM69" i="4" a="1"/>
  <c r="KM69" i="4" s="1"/>
  <c r="JJ68" i="4"/>
  <c r="DG71" i="4"/>
  <c r="BD71" i="4"/>
  <c r="BO71" i="4"/>
  <c r="BZ71" i="4"/>
  <c r="DR71" i="4"/>
  <c r="CV71" i="4"/>
  <c r="IQ12" i="4"/>
  <c r="CR71" i="4"/>
  <c r="BK71" i="4"/>
  <c r="AZ71" i="4"/>
  <c r="AO71" i="4"/>
  <c r="BV71" i="4"/>
  <c r="S71" i="4"/>
  <c r="DN71" i="4"/>
  <c r="CG71" i="4"/>
  <c r="AD71" i="4"/>
  <c r="DC71" i="4"/>
  <c r="F51" i="5"/>
  <c r="KO14" i="4" a="1"/>
  <c r="HN14" i="4"/>
  <c r="KB13" i="4" s="1"/>
  <c r="FO14" i="4"/>
  <c r="HB14" i="4"/>
  <c r="JO13" i="4" s="1"/>
  <c r="GP14" i="4"/>
  <c r="JB13" i="4" s="1"/>
  <c r="GA14" i="4"/>
  <c r="JN12" i="4"/>
  <c r="LG12" i="4"/>
  <c r="LB12" i="4"/>
  <c r="LG68" i="4"/>
  <c r="KB12" i="4"/>
  <c r="DO15" i="4"/>
  <c r="BW15" i="4"/>
  <c r="CS15" i="4"/>
  <c r="BA15" i="4"/>
  <c r="AE15" i="4"/>
  <c r="BL15" i="4"/>
  <c r="DD15" i="4"/>
  <c r="CZ15" i="4"/>
  <c r="DV15" i="4"/>
  <c r="DK15" i="4"/>
  <c r="HD70" i="4"/>
  <c r="FQ70" i="4"/>
  <c r="KQ70" i="4" a="1"/>
  <c r="HP70" i="4"/>
  <c r="GC70" i="4"/>
  <c r="GR70" i="4"/>
  <c r="KQ69" i="4" a="1"/>
  <c r="KQ69" i="4" s="1"/>
  <c r="LF12" i="4"/>
  <c r="KO14" i="4" l="1"/>
  <c r="KM14" i="4"/>
  <c r="KQ70" i="4"/>
  <c r="KK14" i="4"/>
  <c r="LG13" i="4"/>
  <c r="KR70" i="4"/>
  <c r="KY12" i="4"/>
  <c r="KM70" i="4"/>
  <c r="KR14" i="4"/>
  <c r="LE13" i="4"/>
  <c r="LD13" i="4"/>
  <c r="LB69" i="4"/>
  <c r="KS14" i="4"/>
  <c r="LG69" i="4"/>
  <c r="KT14" i="4"/>
  <c r="LA12" i="4"/>
  <c r="KP14" i="4"/>
  <c r="KU12" i="4"/>
  <c r="LA68" i="4"/>
  <c r="EM15" i="4"/>
  <c r="KL70" i="4"/>
  <c r="EL71" i="4"/>
  <c r="KK70" i="4"/>
  <c r="KJ70" i="4"/>
  <c r="KN14" i="4"/>
  <c r="KE69" i="4"/>
  <c r="EQ71" i="4"/>
  <c r="DD72" i="4"/>
  <c r="BW72" i="4"/>
  <c r="CH72" i="4"/>
  <c r="BL72" i="4"/>
  <c r="DO72" i="4"/>
  <c r="AE72" i="4"/>
  <c r="BA72" i="4"/>
  <c r="CS72" i="4"/>
  <c r="JB69" i="4"/>
  <c r="JR69" i="4"/>
  <c r="IL69" i="4"/>
  <c r="CY72" i="4"/>
  <c r="DJ72" i="4"/>
  <c r="DU72" i="4"/>
  <c r="IH13" i="4"/>
  <c r="KZ68" i="4"/>
  <c r="ES15" i="4"/>
  <c r="IY13" i="4"/>
  <c r="KA69" i="4"/>
  <c r="DG16" i="4"/>
  <c r="CV16" i="4"/>
  <c r="BZ16" i="4"/>
  <c r="BD16" i="4"/>
  <c r="BO16" i="4"/>
  <c r="DR16" i="4"/>
  <c r="HL71" i="4"/>
  <c r="JZ70" i="4" s="1"/>
  <c r="FY71" i="4"/>
  <c r="IK70" i="4" s="1"/>
  <c r="GZ71" i="4"/>
  <c r="JM70" i="4" s="1"/>
  <c r="FM71" i="4"/>
  <c r="HX70" i="4" s="1"/>
  <c r="GN71" i="4"/>
  <c r="IZ70" i="4" s="1"/>
  <c r="KS71" i="4" a="1"/>
  <c r="GT71" i="4"/>
  <c r="JF70" i="4" s="1"/>
  <c r="HR71" i="4"/>
  <c r="KF70" i="4" s="1"/>
  <c r="GE71" i="4"/>
  <c r="IQ70" i="4" s="1"/>
  <c r="FS71" i="4"/>
  <c r="ID70" i="4" s="1"/>
  <c r="HF71" i="4"/>
  <c r="JS70" i="4" s="1"/>
  <c r="IJ69" i="4"/>
  <c r="EP15" i="4"/>
  <c r="S72" i="4"/>
  <c r="BV72" i="4"/>
  <c r="AZ72" i="4"/>
  <c r="DN72" i="4"/>
  <c r="CG72" i="4"/>
  <c r="DC72" i="4"/>
  <c r="AD72" i="4"/>
  <c r="BK72" i="4"/>
  <c r="CR72" i="4"/>
  <c r="AO72" i="4"/>
  <c r="JK69" i="4"/>
  <c r="LB13" i="4"/>
  <c r="LI13" i="4"/>
  <c r="LH13" i="4"/>
  <c r="LF13" i="4"/>
  <c r="GL15" i="4"/>
  <c r="IX14" i="4" s="1"/>
  <c r="FW15" i="4"/>
  <c r="II14" i="4" s="1"/>
  <c r="HJ15" i="4"/>
  <c r="JX14" i="4" s="1"/>
  <c r="FK15" i="4"/>
  <c r="GX15" i="4"/>
  <c r="JK14" i="4" s="1"/>
  <c r="LE69" i="4"/>
  <c r="EL15" i="4"/>
  <c r="HV13" i="4"/>
  <c r="JL13" i="4"/>
  <c r="JM69" i="4"/>
  <c r="IJ13" i="4"/>
  <c r="DN16" i="4"/>
  <c r="BV16" i="4"/>
  <c r="CR16" i="4"/>
  <c r="CG16" i="4"/>
  <c r="BK16" i="4"/>
  <c r="DC16" i="4"/>
  <c r="CH16" i="4"/>
  <c r="S16" i="4"/>
  <c r="AD16" i="4"/>
  <c r="AZ16" i="4"/>
  <c r="AO16" i="4"/>
  <c r="L52" i="5"/>
  <c r="HV69" i="4"/>
  <c r="EN15" i="4"/>
  <c r="JD69" i="4"/>
  <c r="JJ69" i="4"/>
  <c r="KZ12" i="4"/>
  <c r="BW16" i="4"/>
  <c r="AE16" i="4"/>
  <c r="BA16" i="4"/>
  <c r="DD16" i="4"/>
  <c r="DO16" i="4"/>
  <c r="BL16" i="4"/>
  <c r="CS16" i="4"/>
  <c r="HD71" i="4"/>
  <c r="JQ70" i="4" s="1"/>
  <c r="FQ71" i="4"/>
  <c r="IB70" i="4" s="1"/>
  <c r="GR71" i="4"/>
  <c r="JD70" i="4" s="1"/>
  <c r="HP71" i="4"/>
  <c r="KD70" i="4" s="1"/>
  <c r="GC71" i="4"/>
  <c r="IO70" i="4" s="1"/>
  <c r="JC69" i="4"/>
  <c r="EP71" i="4"/>
  <c r="JY69" i="4"/>
  <c r="JS69" i="4"/>
  <c r="DG72" i="4"/>
  <c r="BD72" i="4"/>
  <c r="DR72" i="4"/>
  <c r="CV72" i="4"/>
  <c r="BZ72" i="4"/>
  <c r="BO72" i="4"/>
  <c r="II69" i="4"/>
  <c r="FY15" i="4"/>
  <c r="HL15" i="4"/>
  <c r="JZ14" i="4" s="1"/>
  <c r="FM15" i="4"/>
  <c r="HX14" i="4" s="1"/>
  <c r="GZ15" i="4"/>
  <c r="JM14" i="4" s="1"/>
  <c r="GN15" i="4"/>
  <c r="IZ14" i="4" s="1"/>
  <c r="F52" i="5"/>
  <c r="KO15" i="4" a="1"/>
  <c r="HN15" i="4"/>
  <c r="FO15" i="4"/>
  <c r="HB15" i="4"/>
  <c r="JO14" i="4" s="1"/>
  <c r="GP15" i="4"/>
  <c r="JB14" i="4" s="1"/>
  <c r="GA15" i="4"/>
  <c r="IM14" i="4" s="1"/>
  <c r="IW13" i="4"/>
  <c r="HZ69" i="4"/>
  <c r="KC13" i="4"/>
  <c r="DW16" i="4"/>
  <c r="DA16" i="4"/>
  <c r="DL16" i="4"/>
  <c r="IQ69" i="4"/>
  <c r="DJ16" i="4"/>
  <c r="DU16" i="4"/>
  <c r="CY16" i="4"/>
  <c r="K52" i="5"/>
  <c r="KO71" i="4" a="1"/>
  <c r="HN71" i="4"/>
  <c r="KB70" i="4" s="1"/>
  <c r="GA71" i="4"/>
  <c r="IM70" i="4" s="1"/>
  <c r="HB71" i="4"/>
  <c r="JO70" i="4" s="1"/>
  <c r="FO71" i="4"/>
  <c r="HZ70" i="4" s="1"/>
  <c r="GP71" i="4"/>
  <c r="EK71" i="4"/>
  <c r="EQ15" i="4"/>
  <c r="EJ71" i="4"/>
  <c r="ER15" i="4"/>
  <c r="IO69" i="4"/>
  <c r="IP69" i="4"/>
  <c r="JK13" i="4"/>
  <c r="HZ13" i="4"/>
  <c r="LC13" i="4"/>
  <c r="JM13" i="4"/>
  <c r="LD69" i="4"/>
  <c r="EJ15" i="4"/>
  <c r="DS16" i="4"/>
  <c r="CW16" i="4"/>
  <c r="BE16" i="4"/>
  <c r="CA16" i="4"/>
  <c r="BP16" i="4"/>
  <c r="DH16" i="4"/>
  <c r="H52" i="5"/>
  <c r="GW71" i="4"/>
  <c r="JJ70" i="4" s="1"/>
  <c r="FJ71" i="4"/>
  <c r="HU70" i="4" s="1"/>
  <c r="GK71" i="4"/>
  <c r="KJ71" i="4" a="1"/>
  <c r="FV71" i="4"/>
  <c r="IH70" i="4" s="1"/>
  <c r="HI71" i="4"/>
  <c r="JW70" i="4" s="1"/>
  <c r="GH71" i="4"/>
  <c r="IT70" i="4" s="1"/>
  <c r="FD72" i="4" a="1"/>
  <c r="FD72" i="4" s="1"/>
  <c r="EZ72" i="4" a="1"/>
  <c r="EZ72" i="4" s="1"/>
  <c r="FG72" i="4" a="1"/>
  <c r="FG72" i="4" s="1"/>
  <c r="KT71" i="4" s="1" a="1"/>
  <c r="KT71" i="4" s="1"/>
  <c r="FC72" i="4" a="1"/>
  <c r="FC72" i="4" s="1"/>
  <c r="EY72" i="4" a="1"/>
  <c r="EY72" i="4" s="1"/>
  <c r="FF72" i="4" a="1"/>
  <c r="FF72" i="4" s="1"/>
  <c r="FB72" i="4" a="1"/>
  <c r="FB72" i="4" s="1"/>
  <c r="EX72" i="4" a="1"/>
  <c r="EX72" i="4" s="1"/>
  <c r="FH71" i="4"/>
  <c r="EW72" i="4" a="1"/>
  <c r="EW72" i="4" s="1"/>
  <c r="FE72" i="4" a="1"/>
  <c r="FE72" i="4" s="1"/>
  <c r="FA72" i="4" a="1"/>
  <c r="FA72" i="4" s="1"/>
  <c r="HW69" i="4"/>
  <c r="IL13" i="4"/>
  <c r="JS13" i="4"/>
  <c r="ID69" i="4"/>
  <c r="JE13" i="4"/>
  <c r="DV72" i="4"/>
  <c r="DK72" i="4"/>
  <c r="CZ72" i="4"/>
  <c r="JX69" i="4"/>
  <c r="HD15" i="4"/>
  <c r="GR15" i="4"/>
  <c r="GC15" i="4"/>
  <c r="HP15" i="4"/>
  <c r="FQ15" i="4"/>
  <c r="KQ14" i="4" a="1"/>
  <c r="KQ14" i="4" s="1"/>
  <c r="GT15" i="4"/>
  <c r="GE15" i="4"/>
  <c r="HR15" i="4"/>
  <c r="KF14" i="4" s="1"/>
  <c r="FS15" i="4"/>
  <c r="ID14" i="4" s="1"/>
  <c r="HF15" i="4"/>
  <c r="JS14" i="4" s="1"/>
  <c r="JJ13" i="4"/>
  <c r="JO69" i="4"/>
  <c r="JA69" i="4"/>
  <c r="C52" i="5"/>
  <c r="GK15" i="4"/>
  <c r="IW14" i="4" s="1"/>
  <c r="FV15" i="4"/>
  <c r="HI15" i="4"/>
  <c r="JW14" i="4" s="1"/>
  <c r="FJ15" i="4"/>
  <c r="HU14" i="4" s="1"/>
  <c r="FH15" i="4"/>
  <c r="FE16" i="4" a="1"/>
  <c r="FE16" i="4" s="1"/>
  <c r="FA16" i="4" a="1"/>
  <c r="FA16" i="4" s="1"/>
  <c r="EW16" i="4" a="1"/>
  <c r="EW16" i="4" s="1"/>
  <c r="GW15" i="4"/>
  <c r="FD16" i="4" a="1"/>
  <c r="FD16" i="4" s="1"/>
  <c r="EZ16" i="4" a="1"/>
  <c r="EZ16" i="4" s="1"/>
  <c r="KM15" i="4" s="1" a="1"/>
  <c r="KM15" i="4" s="1"/>
  <c r="FG16" i="4" a="1"/>
  <c r="FG16" i="4" s="1"/>
  <c r="FC16" i="4" a="1"/>
  <c r="FC16" i="4" s="1"/>
  <c r="EY16" i="4" a="1"/>
  <c r="EY16" i="4" s="1"/>
  <c r="FF16" i="4" a="1"/>
  <c r="FF16" i="4" s="1"/>
  <c r="KS15" i="4" s="1" a="1"/>
  <c r="KS15" i="4" s="1"/>
  <c r="EX16" i="4" a="1"/>
  <c r="EX16" i="4" s="1"/>
  <c r="FB16" i="4" a="1"/>
  <c r="FB16" i="4" s="1"/>
  <c r="EK15" i="4"/>
  <c r="DE16" i="4"/>
  <c r="BM16" i="4"/>
  <c r="DP16" i="4"/>
  <c r="CJ16" i="4"/>
  <c r="CT16" i="4"/>
  <c r="BX16" i="4"/>
  <c r="CI16" i="4"/>
  <c r="CN16" i="4"/>
  <c r="AF16" i="4"/>
  <c r="AQ16" i="4"/>
  <c r="U16" i="4"/>
  <c r="BB16" i="4"/>
  <c r="HE71" i="4"/>
  <c r="JR70" i="4" s="1"/>
  <c r="FR71" i="4"/>
  <c r="IC70" i="4" s="1"/>
  <c r="GS71" i="4"/>
  <c r="JE70" i="4" s="1"/>
  <c r="KR71" i="4" a="1"/>
  <c r="HQ71" i="4"/>
  <c r="KE70" i="4" s="1"/>
  <c r="GD71" i="4"/>
  <c r="IU69" i="4"/>
  <c r="KX69" i="4" s="1"/>
  <c r="IN69" i="4"/>
  <c r="KF69" i="4"/>
  <c r="CJ72" i="4"/>
  <c r="CN72" i="4"/>
  <c r="CT72" i="4"/>
  <c r="CI72" i="4"/>
  <c r="AF72" i="4"/>
  <c r="DP72" i="4"/>
  <c r="BB72" i="4"/>
  <c r="DE72" i="4"/>
  <c r="BX72" i="4"/>
  <c r="U72" i="4"/>
  <c r="BM72" i="4"/>
  <c r="AQ72" i="4"/>
  <c r="CW72" i="4"/>
  <c r="DS72" i="4"/>
  <c r="CA72" i="4"/>
  <c r="DH72" i="4"/>
  <c r="BP72" i="4"/>
  <c r="BE72" i="4"/>
  <c r="E52" i="5"/>
  <c r="HM15" i="4"/>
  <c r="KA14" i="4" s="1"/>
  <c r="FN15" i="4"/>
  <c r="HY14" i="4" s="1"/>
  <c r="KN15" i="4" a="1"/>
  <c r="HA15" i="4"/>
  <c r="JN14" i="4" s="1"/>
  <c r="GO15" i="4"/>
  <c r="FZ15" i="4"/>
  <c r="HC15" i="4"/>
  <c r="JP14" i="4" s="1"/>
  <c r="GQ15" i="4"/>
  <c r="JC14" i="4" s="1"/>
  <c r="GB15" i="4"/>
  <c r="HO15" i="4"/>
  <c r="KC14" i="4" s="1"/>
  <c r="FP15" i="4"/>
  <c r="LF69" i="4"/>
  <c r="IM69" i="4"/>
  <c r="IB69" i="4"/>
  <c r="EN71" i="4"/>
  <c r="JZ69" i="4"/>
  <c r="JE69" i="4"/>
  <c r="II13" i="4"/>
  <c r="HW13" i="4"/>
  <c r="KU68" i="4"/>
  <c r="HY69" i="4"/>
  <c r="EF17" i="4" a="1"/>
  <c r="EF17" i="4" s="1"/>
  <c r="EB17" i="4" a="1"/>
  <c r="EB17" i="4" s="1"/>
  <c r="EE17" i="4" a="1"/>
  <c r="EE17" i="4" s="1"/>
  <c r="EA17" i="4" a="1"/>
  <c r="EA17" i="4" s="1"/>
  <c r="EH17" i="4" a="1"/>
  <c r="EH17" i="4" s="1"/>
  <c r="ED17" i="4" a="1"/>
  <c r="ED17" i="4" s="1"/>
  <c r="DZ17" i="4" a="1"/>
  <c r="DZ17" i="4" s="1"/>
  <c r="EC17" i="4" a="1"/>
  <c r="EC17" i="4" s="1"/>
  <c r="DY17" i="4" a="1"/>
  <c r="DY17" i="4" s="1"/>
  <c r="EG17" i="4" a="1"/>
  <c r="EG17" i="4" s="1"/>
  <c r="C18" i="4"/>
  <c r="CM16" i="4"/>
  <c r="DT16" i="4"/>
  <c r="CX16" i="4"/>
  <c r="DI16" i="4"/>
  <c r="KY68" i="4"/>
  <c r="I52" i="5"/>
  <c r="GM71" i="4"/>
  <c r="GI71" i="4"/>
  <c r="IU70" i="4" s="1"/>
  <c r="KL71" i="4" a="1"/>
  <c r="GY71" i="4"/>
  <c r="JL70" i="4" s="1"/>
  <c r="FX71" i="4"/>
  <c r="HK71" i="4"/>
  <c r="FL71" i="4"/>
  <c r="HW70" i="4" s="1"/>
  <c r="IK13" i="4"/>
  <c r="JW69" i="4"/>
  <c r="IY69" i="4"/>
  <c r="JZ13" i="4"/>
  <c r="JF69" i="4"/>
  <c r="HX13" i="4"/>
  <c r="CX72" i="4"/>
  <c r="DI72" i="4"/>
  <c r="DT72" i="4"/>
  <c r="CM72" i="4"/>
  <c r="DW72" i="4"/>
  <c r="DA72" i="4"/>
  <c r="DL72" i="4"/>
  <c r="GS15" i="4"/>
  <c r="JE14" i="4" s="1"/>
  <c r="KR15" i="4" a="1"/>
  <c r="GD15" i="4"/>
  <c r="IP14" i="4" s="1"/>
  <c r="HQ15" i="4"/>
  <c r="KE14" i="4" s="1"/>
  <c r="FR15" i="4"/>
  <c r="HE15" i="4"/>
  <c r="G52" i="5"/>
  <c r="KT15" i="4" a="1"/>
  <c r="KB69" i="4"/>
  <c r="IM13" i="4"/>
  <c r="ER71" i="4"/>
  <c r="KV12" i="4"/>
  <c r="KD69" i="4"/>
  <c r="IZ69" i="4"/>
  <c r="J52" i="5"/>
  <c r="HM71" i="4"/>
  <c r="KA70" i="4" s="1"/>
  <c r="FZ71" i="4"/>
  <c r="KN71" i="4" a="1"/>
  <c r="GO71" i="4"/>
  <c r="FN71" i="4"/>
  <c r="HA71" i="4"/>
  <c r="JN70" i="4" s="1"/>
  <c r="JL69" i="4"/>
  <c r="EH73" i="4" a="1"/>
  <c r="EH73" i="4" s="1"/>
  <c r="ED73" i="4" a="1"/>
  <c r="ED73" i="4" s="1"/>
  <c r="DZ73" i="4" a="1"/>
  <c r="DZ73" i="4" s="1"/>
  <c r="EG73" i="4" a="1"/>
  <c r="EG73" i="4" s="1"/>
  <c r="EC73" i="4" a="1"/>
  <c r="EC73" i="4" s="1"/>
  <c r="DY73" i="4" a="1"/>
  <c r="DY73" i="4" s="1"/>
  <c r="EF73" i="4" a="1"/>
  <c r="EF73" i="4" s="1"/>
  <c r="EB73" i="4" a="1"/>
  <c r="EB73" i="4" s="1"/>
  <c r="EA73" i="4" a="1"/>
  <c r="EA73" i="4" s="1"/>
  <c r="EE73" i="4" a="1"/>
  <c r="EE73" i="4" s="1"/>
  <c r="C74" i="4"/>
  <c r="IX69" i="4"/>
  <c r="D52" i="5"/>
  <c r="FX15" i="4"/>
  <c r="HK15" i="4"/>
  <c r="JY14" i="4" s="1"/>
  <c r="FL15" i="4"/>
  <c r="HW14" i="4" s="1"/>
  <c r="GY15" i="4"/>
  <c r="KL15" i="4" a="1"/>
  <c r="GM15" i="4"/>
  <c r="IK69" i="4"/>
  <c r="JX13" i="4"/>
  <c r="KL14" i="4" a="1"/>
  <c r="KL14" i="4" s="1"/>
  <c r="KN70" i="4" a="1"/>
  <c r="KN70" i="4" s="1"/>
  <c r="JQ69" i="4"/>
  <c r="HX69" i="4"/>
  <c r="IC69" i="4"/>
  <c r="IX13" i="4"/>
  <c r="JY13" i="4"/>
  <c r="JN69" i="4"/>
  <c r="DV16" i="4"/>
  <c r="DK16" i="4"/>
  <c r="CZ16" i="4"/>
  <c r="DF16" i="4"/>
  <c r="BN16" i="4"/>
  <c r="AG16" i="4"/>
  <c r="BY16" i="4"/>
  <c r="CU16" i="4"/>
  <c r="BC16" i="4"/>
  <c r="DQ16" i="4"/>
  <c r="EM71" i="4"/>
  <c r="HO71" i="4"/>
  <c r="KC70" i="4" s="1"/>
  <c r="GB71" i="4"/>
  <c r="HC71" i="4"/>
  <c r="FP71" i="4"/>
  <c r="IA70" i="4" s="1"/>
  <c r="GQ71" i="4"/>
  <c r="JC70" i="4" s="1"/>
  <c r="KK71" i="4" a="1"/>
  <c r="GL71" i="4"/>
  <c r="IX70" i="4" s="1"/>
  <c r="HJ71" i="4"/>
  <c r="JX70" i="4" s="1"/>
  <c r="FW71" i="4"/>
  <c r="II70" i="4" s="1"/>
  <c r="GX71" i="4"/>
  <c r="FK71" i="4"/>
  <c r="ES71" i="4"/>
  <c r="EO15" i="4"/>
  <c r="LC69" i="4"/>
  <c r="EO71" i="4"/>
  <c r="KV68" i="4"/>
  <c r="KS70" i="4" a="1"/>
  <c r="KS70" i="4" s="1"/>
  <c r="AG72" i="4"/>
  <c r="BC72" i="4"/>
  <c r="DF72" i="4"/>
  <c r="DQ72" i="4"/>
  <c r="BN72" i="4"/>
  <c r="BY72" i="4"/>
  <c r="CU72" i="4"/>
  <c r="HU13" i="4"/>
  <c r="JW13" i="4"/>
  <c r="LI69" i="4"/>
  <c r="KO70" i="4" a="1"/>
  <c r="KO70" i="4" s="1"/>
  <c r="ES72" i="4" l="1"/>
  <c r="ES16" i="4"/>
  <c r="LE14" i="4"/>
  <c r="LD70" i="4"/>
  <c r="LG70" i="4"/>
  <c r="LH70" i="4"/>
  <c r="EQ72" i="4"/>
  <c r="KN15" i="4"/>
  <c r="LC70" i="4"/>
  <c r="LD14" i="4"/>
  <c r="KS71" i="4"/>
  <c r="LK68" i="4"/>
  <c r="KU69" i="4"/>
  <c r="EK16" i="4"/>
  <c r="LB14" i="4"/>
  <c r="LB70" i="4"/>
  <c r="KJ71" i="4"/>
  <c r="LG14" i="4"/>
  <c r="KU13" i="4"/>
  <c r="KR71" i="4"/>
  <c r="KZ13" i="4"/>
  <c r="KK71" i="4"/>
  <c r="KO15" i="4"/>
  <c r="LE15" i="4" s="1"/>
  <c r="EQ16" i="4"/>
  <c r="KN71" i="4"/>
  <c r="EP72" i="4"/>
  <c r="KL71" i="4"/>
  <c r="ER16" i="4"/>
  <c r="KL15" i="4"/>
  <c r="LA13" i="4"/>
  <c r="EP16" i="4"/>
  <c r="KY69" i="4"/>
  <c r="LI14" i="4"/>
  <c r="KR15" i="4"/>
  <c r="KX70" i="4"/>
  <c r="KO71" i="4"/>
  <c r="KT15" i="4"/>
  <c r="C53" i="5"/>
  <c r="GK16" i="4"/>
  <c r="IW15" i="4" s="1"/>
  <c r="FV16" i="4"/>
  <c r="IH15" i="4" s="1"/>
  <c r="HI16" i="4"/>
  <c r="JW15" i="4" s="1"/>
  <c r="FJ16" i="4"/>
  <c r="HU15" i="4" s="1"/>
  <c r="FG17" i="4" a="1"/>
  <c r="FG17" i="4" s="1"/>
  <c r="FC17" i="4" a="1"/>
  <c r="FC17" i="4" s="1"/>
  <c r="EY17" i="4" a="1"/>
  <c r="EY17" i="4" s="1"/>
  <c r="FF17" i="4" a="1"/>
  <c r="FF17" i="4" s="1"/>
  <c r="FB17" i="4" a="1"/>
  <c r="FB17" i="4" s="1"/>
  <c r="EX17" i="4" a="1"/>
  <c r="EX17" i="4" s="1"/>
  <c r="FH16" i="4"/>
  <c r="FE17" i="4" a="1"/>
  <c r="FE17" i="4" s="1"/>
  <c r="FA17" i="4" a="1"/>
  <c r="FA17" i="4" s="1"/>
  <c r="KN16" i="4" s="1" a="1"/>
  <c r="KN16" i="4" s="1"/>
  <c r="EW17" i="4" a="1"/>
  <c r="EW17" i="4" s="1"/>
  <c r="GW16" i="4"/>
  <c r="JJ15" i="4" s="1"/>
  <c r="FD17" i="4" a="1"/>
  <c r="FD17" i="4" s="1"/>
  <c r="EZ17" i="4" a="1"/>
  <c r="EZ17" i="4" s="1"/>
  <c r="DG73" i="4"/>
  <c r="BD73" i="4"/>
  <c r="BZ73" i="4"/>
  <c r="DR73" i="4"/>
  <c r="CV73" i="4"/>
  <c r="BO73" i="4"/>
  <c r="BM17" i="4"/>
  <c r="DE17" i="4"/>
  <c r="CT17" i="4"/>
  <c r="BB17" i="4"/>
  <c r="CN17" i="4"/>
  <c r="DP17" i="4"/>
  <c r="BX17" i="4"/>
  <c r="CI17" i="4"/>
  <c r="CJ17" i="4"/>
  <c r="AF17" i="4"/>
  <c r="AQ17" i="4"/>
  <c r="U17" i="4"/>
  <c r="GR16" i="4"/>
  <c r="JD15" i="4" s="1"/>
  <c r="KQ16" i="4" a="1"/>
  <c r="GC16" i="4"/>
  <c r="IO15" i="4" s="1"/>
  <c r="HP16" i="4"/>
  <c r="FQ16" i="4"/>
  <c r="HD16" i="4"/>
  <c r="JQ14" i="4"/>
  <c r="GT72" i="4"/>
  <c r="JF71" i="4" s="1"/>
  <c r="HR72" i="4"/>
  <c r="GE72" i="4"/>
  <c r="IQ71" i="4" s="1"/>
  <c r="FS72" i="4"/>
  <c r="ID71" i="4" s="1"/>
  <c r="HF72" i="4"/>
  <c r="JS71" i="4" s="1"/>
  <c r="EN72" i="4"/>
  <c r="EK72" i="4"/>
  <c r="DV73" i="4"/>
  <c r="DK73" i="4"/>
  <c r="CZ73" i="4"/>
  <c r="IW70" i="4"/>
  <c r="EE18" i="4" a="1"/>
  <c r="EE18" i="4" s="1"/>
  <c r="EA18" i="4" a="1"/>
  <c r="EA18" i="4" s="1"/>
  <c r="EH18" i="4" a="1"/>
  <c r="EH18" i="4" s="1"/>
  <c r="ED18" i="4" a="1"/>
  <c r="ED18" i="4" s="1"/>
  <c r="DZ18" i="4" a="1"/>
  <c r="DZ18" i="4" s="1"/>
  <c r="EG18" i="4" a="1"/>
  <c r="EG18" i="4" s="1"/>
  <c r="EC18" i="4" a="1"/>
  <c r="EC18" i="4" s="1"/>
  <c r="DY18" i="4" a="1"/>
  <c r="DY18" i="4" s="1"/>
  <c r="EB18" i="4" a="1"/>
  <c r="EB18" i="4" s="1"/>
  <c r="C19" i="4"/>
  <c r="EF18" i="4" a="1"/>
  <c r="EF18" i="4" s="1"/>
  <c r="DT17" i="4"/>
  <c r="CM17" i="4"/>
  <c r="DI17" i="4"/>
  <c r="CX17" i="4"/>
  <c r="LI70" i="4"/>
  <c r="IN14" i="4"/>
  <c r="F53" i="5"/>
  <c r="HB16" i="4"/>
  <c r="JO15" i="4" s="1"/>
  <c r="GP16" i="4"/>
  <c r="JB15" i="4" s="1"/>
  <c r="GA16" i="4"/>
  <c r="HN16" i="4"/>
  <c r="KB15" i="4" s="1"/>
  <c r="FO16" i="4"/>
  <c r="KO16" i="4" a="1"/>
  <c r="KJ15" i="4" a="1"/>
  <c r="KJ15" i="4" s="1"/>
  <c r="I53" i="5"/>
  <c r="GM72" i="4"/>
  <c r="GI72" i="4"/>
  <c r="IU71" i="4" s="1"/>
  <c r="GY72" i="4"/>
  <c r="JL71" i="4" s="1"/>
  <c r="FX72" i="4"/>
  <c r="IJ71" i="4" s="1"/>
  <c r="HK72" i="4"/>
  <c r="FL72" i="4"/>
  <c r="HW71" i="4" s="1"/>
  <c r="KB14" i="4"/>
  <c r="LH14" i="4"/>
  <c r="FW16" i="4"/>
  <c r="II15" i="4" s="1"/>
  <c r="HJ16" i="4"/>
  <c r="JX15" i="4" s="1"/>
  <c r="FK16" i="4"/>
  <c r="HV15" i="4" s="1"/>
  <c r="GX16" i="4"/>
  <c r="KK16" i="4" a="1"/>
  <c r="GL16" i="4"/>
  <c r="IX15" i="4" s="1"/>
  <c r="KV13" i="4"/>
  <c r="J53" i="5"/>
  <c r="HM72" i="4"/>
  <c r="KA71" i="4" s="1"/>
  <c r="FZ72" i="4"/>
  <c r="IL71" i="4" s="1"/>
  <c r="HA72" i="4"/>
  <c r="JN71" i="4" s="1"/>
  <c r="GO72" i="4"/>
  <c r="FN72" i="4"/>
  <c r="EM16" i="4"/>
  <c r="CW73" i="4"/>
  <c r="CA73" i="4"/>
  <c r="DS73" i="4"/>
  <c r="BP73" i="4"/>
  <c r="DH73" i="4"/>
  <c r="BE73" i="4"/>
  <c r="CH17" i="4"/>
  <c r="CR17" i="4"/>
  <c r="DN17" i="4"/>
  <c r="BV17" i="4"/>
  <c r="DC17" i="4"/>
  <c r="BK17" i="4"/>
  <c r="CG17" i="4"/>
  <c r="AO17" i="4"/>
  <c r="AZ17" i="4"/>
  <c r="S17" i="4"/>
  <c r="AD17" i="4"/>
  <c r="DJ17" i="4"/>
  <c r="DU17" i="4"/>
  <c r="CY17" i="4"/>
  <c r="GE16" i="4"/>
  <c r="IQ15" i="4" s="1"/>
  <c r="HR16" i="4"/>
  <c r="KF15" i="4" s="1"/>
  <c r="FS16" i="4"/>
  <c r="ID15" i="4" s="1"/>
  <c r="HF16" i="4"/>
  <c r="JS15" i="4" s="1"/>
  <c r="KS16" i="4" a="1"/>
  <c r="GT16" i="4"/>
  <c r="E53" i="5"/>
  <c r="HM16" i="4"/>
  <c r="KA15" i="4" s="1"/>
  <c r="FN16" i="4"/>
  <c r="HY15" i="4" s="1"/>
  <c r="HA16" i="4"/>
  <c r="JN15" i="4" s="1"/>
  <c r="GO16" i="4"/>
  <c r="JA15" i="4" s="1"/>
  <c r="FZ16" i="4"/>
  <c r="JJ14" i="4"/>
  <c r="IB14" i="4"/>
  <c r="ER72" i="4"/>
  <c r="HE72" i="4"/>
  <c r="JR71" i="4" s="1"/>
  <c r="FR72" i="4"/>
  <c r="IC71" i="4" s="1"/>
  <c r="GS72" i="4"/>
  <c r="JE71" i="4" s="1"/>
  <c r="KR72" i="4" a="1"/>
  <c r="HQ72" i="4"/>
  <c r="GD72" i="4"/>
  <c r="IP71" i="4" s="1"/>
  <c r="L53" i="5"/>
  <c r="IA14" i="4"/>
  <c r="IK14" i="4"/>
  <c r="KY13" i="4"/>
  <c r="JL14" i="4"/>
  <c r="JR14" i="4"/>
  <c r="IH14" i="4"/>
  <c r="HZ14" i="4"/>
  <c r="EH74" i="4" a="1"/>
  <c r="EH74" i="4" s="1"/>
  <c r="ED74" i="4" a="1"/>
  <c r="ED74" i="4" s="1"/>
  <c r="DZ74" i="4" a="1"/>
  <c r="DZ74" i="4" s="1"/>
  <c r="EG74" i="4" a="1"/>
  <c r="EG74" i="4" s="1"/>
  <c r="EC74" i="4" a="1"/>
  <c r="EC74" i="4" s="1"/>
  <c r="DY74" i="4" a="1"/>
  <c r="DY74" i="4" s="1"/>
  <c r="EF74" i="4" a="1"/>
  <c r="EF74" i="4" s="1"/>
  <c r="EB74" i="4" a="1"/>
  <c r="EB74" i="4" s="1"/>
  <c r="EE74" i="4" a="1"/>
  <c r="EE74" i="4" s="1"/>
  <c r="EA74" i="4" a="1"/>
  <c r="EA74" i="4" s="1"/>
  <c r="C75" i="4"/>
  <c r="BN17" i="4"/>
  <c r="DF17" i="4"/>
  <c r="AG17" i="4"/>
  <c r="DQ17" i="4"/>
  <c r="CU17" i="4"/>
  <c r="BC17" i="4"/>
  <c r="BY17" i="4"/>
  <c r="LC14" i="4"/>
  <c r="CN73" i="4"/>
  <c r="AF73" i="4"/>
  <c r="CI73" i="4"/>
  <c r="CT73" i="4"/>
  <c r="U73" i="4"/>
  <c r="CJ73" i="4"/>
  <c r="DP73" i="4"/>
  <c r="BB73" i="4"/>
  <c r="BX73" i="4"/>
  <c r="AQ73" i="4"/>
  <c r="BM73" i="4"/>
  <c r="DE73" i="4"/>
  <c r="DW73" i="4"/>
  <c r="DA73" i="4"/>
  <c r="DL73" i="4"/>
  <c r="CV17" i="4"/>
  <c r="BD17" i="4"/>
  <c r="BO17" i="4"/>
  <c r="DR17" i="4"/>
  <c r="BZ17" i="4"/>
  <c r="DG17" i="4"/>
  <c r="EO72" i="4"/>
  <c r="EL72" i="4"/>
  <c r="EL16" i="4"/>
  <c r="D53" i="5"/>
  <c r="FX16" i="4"/>
  <c r="IJ15" i="4" s="1"/>
  <c r="HK16" i="4"/>
  <c r="JY15" i="4" s="1"/>
  <c r="FL16" i="4"/>
  <c r="HW15" i="4" s="1"/>
  <c r="GY16" i="4"/>
  <c r="JL15" i="4" s="1"/>
  <c r="KL16" i="4" a="1"/>
  <c r="GM16" i="4"/>
  <c r="GS16" i="4"/>
  <c r="JE15" i="4" s="1"/>
  <c r="KR16" i="4" a="1"/>
  <c r="GD16" i="4"/>
  <c r="IP15" i="4" s="1"/>
  <c r="HQ16" i="4"/>
  <c r="KE15" i="4" s="1"/>
  <c r="FR16" i="4"/>
  <c r="IC15" i="4" s="1"/>
  <c r="HE16" i="4"/>
  <c r="JR15" i="4" s="1"/>
  <c r="KD15" i="4"/>
  <c r="KD14" i="4"/>
  <c r="H53" i="5"/>
  <c r="GW72" i="4"/>
  <c r="JJ71" i="4" s="1"/>
  <c r="FJ72" i="4"/>
  <c r="GK72" i="4"/>
  <c r="IW71" i="4" s="1"/>
  <c r="FV72" i="4"/>
  <c r="HI72" i="4"/>
  <c r="JW71" i="4" s="1"/>
  <c r="GH72" i="4"/>
  <c r="IT71" i="4" s="1"/>
  <c r="FF73" i="4" a="1"/>
  <c r="FF73" i="4" s="1"/>
  <c r="KS72" i="4" s="1" a="1"/>
  <c r="KS72" i="4" s="1"/>
  <c r="FB73" i="4" a="1"/>
  <c r="FB73" i="4" s="1"/>
  <c r="EX73" i="4" a="1"/>
  <c r="EX73" i="4" s="1"/>
  <c r="FH72" i="4"/>
  <c r="FE73" i="4" a="1"/>
  <c r="FE73" i="4" s="1"/>
  <c r="FA73" i="4" a="1"/>
  <c r="FA73" i="4" s="1"/>
  <c r="KN72" i="4" s="1" a="1"/>
  <c r="KN72" i="4" s="1"/>
  <c r="EW73" i="4" a="1"/>
  <c r="EW73" i="4" s="1"/>
  <c r="FD73" i="4" a="1"/>
  <c r="FD73" i="4" s="1"/>
  <c r="EZ73" i="4" a="1"/>
  <c r="EZ73" i="4" s="1"/>
  <c r="EY73" i="4" a="1"/>
  <c r="EY73" i="4" s="1"/>
  <c r="KL72" i="4" s="1" a="1"/>
  <c r="KL72" i="4" s="1"/>
  <c r="FG73" i="4" a="1"/>
  <c r="FG73" i="4" s="1"/>
  <c r="FC73" i="4" a="1"/>
  <c r="FC73" i="4" s="1"/>
  <c r="HL72" i="4"/>
  <c r="FY72" i="4"/>
  <c r="KM72" i="4" a="1"/>
  <c r="GZ72" i="4"/>
  <c r="JM71" i="4" s="1"/>
  <c r="FM72" i="4"/>
  <c r="HX71" i="4" s="1"/>
  <c r="GN72" i="4"/>
  <c r="JF14" i="4"/>
  <c r="IJ70" i="4"/>
  <c r="LJ12" i="4"/>
  <c r="LF14" i="4"/>
  <c r="BA73" i="4"/>
  <c r="CS73" i="4"/>
  <c r="DO73" i="4"/>
  <c r="BW73" i="4"/>
  <c r="CH73" i="4"/>
  <c r="DD73" i="4"/>
  <c r="AE73" i="4"/>
  <c r="BL73" i="4"/>
  <c r="DK17" i="4"/>
  <c r="DV17" i="4"/>
  <c r="CZ17" i="4"/>
  <c r="DI73" i="4"/>
  <c r="CX73" i="4"/>
  <c r="CM73" i="4"/>
  <c r="DT73" i="4"/>
  <c r="AG73" i="4"/>
  <c r="DF73" i="4"/>
  <c r="CU73" i="4"/>
  <c r="BN73" i="4"/>
  <c r="BC73" i="4"/>
  <c r="DQ73" i="4"/>
  <c r="BY73" i="4"/>
  <c r="CS17" i="4"/>
  <c r="BA17" i="4"/>
  <c r="AE17" i="4"/>
  <c r="DO17" i="4"/>
  <c r="BW17" i="4"/>
  <c r="DD17" i="4"/>
  <c r="BL17" i="4"/>
  <c r="HY70" i="4"/>
  <c r="HC16" i="4"/>
  <c r="GQ16" i="4"/>
  <c r="GB16" i="4"/>
  <c r="IN15" i="4" s="1"/>
  <c r="KP16" i="4" a="1"/>
  <c r="HO16" i="4"/>
  <c r="KC15" i="4" s="1"/>
  <c r="FP16" i="4"/>
  <c r="IA15" i="4" s="1"/>
  <c r="IO14" i="4"/>
  <c r="HD72" i="4"/>
  <c r="FQ72" i="4"/>
  <c r="IB71" i="4" s="1"/>
  <c r="GR72" i="4"/>
  <c r="JD71" i="4" s="1"/>
  <c r="KQ72" i="4" a="1"/>
  <c r="GC72" i="4"/>
  <c r="HP72" i="4"/>
  <c r="KD71" i="4" s="1"/>
  <c r="EO16" i="4"/>
  <c r="HV70" i="4"/>
  <c r="EJ16" i="4"/>
  <c r="HV14" i="4"/>
  <c r="JK70" i="4"/>
  <c r="IY14" i="4"/>
  <c r="JB70" i="4"/>
  <c r="HO72" i="4"/>
  <c r="KC71" i="4" s="1"/>
  <c r="GB72" i="4"/>
  <c r="IN71" i="4" s="1"/>
  <c r="HC72" i="4"/>
  <c r="JP71" i="4" s="1"/>
  <c r="FP72" i="4"/>
  <c r="GQ72" i="4"/>
  <c r="JC71" i="4" s="1"/>
  <c r="KP72" i="4" a="1"/>
  <c r="IP70" i="4"/>
  <c r="KP71" i="4" a="1"/>
  <c r="KP71" i="4" s="1"/>
  <c r="CY73" i="4"/>
  <c r="DJ73" i="4"/>
  <c r="DU73" i="4"/>
  <c r="IC14" i="4"/>
  <c r="IY70" i="4"/>
  <c r="DS17" i="4"/>
  <c r="CW17" i="4"/>
  <c r="CA17" i="4"/>
  <c r="BE17" i="4"/>
  <c r="BP17" i="4"/>
  <c r="DH17" i="4"/>
  <c r="LJ68" i="4"/>
  <c r="G53" i="5"/>
  <c r="KT16" i="4" a="1"/>
  <c r="KQ15" i="4" a="1"/>
  <c r="KQ15" i="4" s="1"/>
  <c r="KK72" i="4" a="1"/>
  <c r="GL72" i="4"/>
  <c r="HJ72" i="4"/>
  <c r="JX71" i="4" s="1"/>
  <c r="FW72" i="4"/>
  <c r="II71" i="4" s="1"/>
  <c r="GX72" i="4"/>
  <c r="FK72" i="4"/>
  <c r="JP70" i="4"/>
  <c r="KQ71" i="4" a="1"/>
  <c r="KQ71" i="4" s="1"/>
  <c r="IL14" i="4"/>
  <c r="IJ14" i="4"/>
  <c r="KK15" i="4" a="1"/>
  <c r="KK15" i="4" s="1"/>
  <c r="KM71" i="4" a="1"/>
  <c r="KM71" i="4" s="1"/>
  <c r="EN16" i="4"/>
  <c r="IL70" i="4"/>
  <c r="EM72" i="4"/>
  <c r="LE70" i="4"/>
  <c r="DC73" i="4"/>
  <c r="CG73" i="4"/>
  <c r="BK73" i="4"/>
  <c r="AD73" i="4"/>
  <c r="AZ73" i="4"/>
  <c r="S73" i="4"/>
  <c r="CR73" i="4"/>
  <c r="BV73" i="4"/>
  <c r="AO73" i="4"/>
  <c r="DN73" i="4"/>
  <c r="LA69" i="4"/>
  <c r="DW17" i="4"/>
  <c r="DA17" i="4"/>
  <c r="DL17" i="4"/>
  <c r="KP15" i="4" a="1"/>
  <c r="KP15" i="4" s="1"/>
  <c r="LF70" i="4"/>
  <c r="HL16" i="4"/>
  <c r="JZ15" i="4" s="1"/>
  <c r="FM16" i="4"/>
  <c r="HX15" i="4" s="1"/>
  <c r="KM16" i="4" a="1"/>
  <c r="GZ16" i="4"/>
  <c r="GN16" i="4"/>
  <c r="IZ15" i="4" s="1"/>
  <c r="FY16" i="4"/>
  <c r="JA70" i="4"/>
  <c r="JD14" i="4"/>
  <c r="JA14" i="4"/>
  <c r="K53" i="5"/>
  <c r="KO72" i="4" a="1"/>
  <c r="HN72" i="4"/>
  <c r="KB71" i="4" s="1"/>
  <c r="GA72" i="4"/>
  <c r="IM71" i="4" s="1"/>
  <c r="HB72" i="4"/>
  <c r="FO72" i="4"/>
  <c r="HZ71" i="4" s="1"/>
  <c r="GP72" i="4"/>
  <c r="JB71" i="4" s="1"/>
  <c r="IQ14" i="4"/>
  <c r="JY70" i="4"/>
  <c r="LA70" i="4" s="1"/>
  <c r="KZ69" i="4"/>
  <c r="EJ72" i="4"/>
  <c r="KV69" i="4"/>
  <c r="IN70" i="4"/>
  <c r="LK12" i="4"/>
  <c r="KU70" i="4" l="1"/>
  <c r="EO73" i="4"/>
  <c r="LC15" i="4"/>
  <c r="LE71" i="4"/>
  <c r="LD15" i="4"/>
  <c r="LB71" i="4"/>
  <c r="LK69" i="4"/>
  <c r="KQ16" i="4"/>
  <c r="LH71" i="4"/>
  <c r="LD71" i="4"/>
  <c r="KM16" i="4"/>
  <c r="KR16" i="4"/>
  <c r="LD16" i="4" s="1"/>
  <c r="KP16" i="4"/>
  <c r="KR72" i="4"/>
  <c r="LD72" i="4" s="1"/>
  <c r="KU14" i="4"/>
  <c r="KK16" i="4"/>
  <c r="KO72" i="4"/>
  <c r="LE72" i="4" s="1"/>
  <c r="KK72" i="4"/>
  <c r="LA14" i="4"/>
  <c r="KM72" i="4"/>
  <c r="KL16" i="4"/>
  <c r="KO16" i="4"/>
  <c r="LJ13" i="4"/>
  <c r="EP17" i="4"/>
  <c r="KP72" i="4"/>
  <c r="KY14" i="4"/>
  <c r="ER17" i="4"/>
  <c r="LC71" i="4"/>
  <c r="EO17" i="4"/>
  <c r="LI71" i="4"/>
  <c r="KV70" i="4"/>
  <c r="EL17" i="4"/>
  <c r="KT16" i="4"/>
  <c r="KZ70" i="4"/>
  <c r="KS16" i="4"/>
  <c r="KQ72" i="4"/>
  <c r="CU74" i="4"/>
  <c r="AG74" i="4"/>
  <c r="BC74" i="4"/>
  <c r="DQ74" i="4"/>
  <c r="DF74" i="4"/>
  <c r="BY74" i="4"/>
  <c r="BN74" i="4"/>
  <c r="KX71" i="4"/>
  <c r="LJ69" i="4"/>
  <c r="EP73" i="4"/>
  <c r="HD73" i="4"/>
  <c r="JQ72" i="4" s="1"/>
  <c r="FQ73" i="4"/>
  <c r="IB72" i="4" s="1"/>
  <c r="GR73" i="4"/>
  <c r="JD72" i="4" s="1"/>
  <c r="HP73" i="4"/>
  <c r="KD72" i="4" s="1"/>
  <c r="GC73" i="4"/>
  <c r="IO72" i="4" s="1"/>
  <c r="EL73" i="4"/>
  <c r="CN74" i="4"/>
  <c r="CI74" i="4"/>
  <c r="CJ74" i="4"/>
  <c r="BB74" i="4"/>
  <c r="BM74" i="4"/>
  <c r="AF74" i="4"/>
  <c r="DE74" i="4"/>
  <c r="DP74" i="4"/>
  <c r="AQ74" i="4"/>
  <c r="CT74" i="4"/>
  <c r="U74" i="4"/>
  <c r="BX74" i="4"/>
  <c r="CA74" i="4"/>
  <c r="DS74" i="4"/>
  <c r="BE74" i="4"/>
  <c r="CW74" i="4"/>
  <c r="BP74" i="4"/>
  <c r="DH74" i="4"/>
  <c r="IB15" i="4"/>
  <c r="JC15" i="4"/>
  <c r="JQ71" i="4"/>
  <c r="LF71" i="4"/>
  <c r="EE19" i="4" a="1"/>
  <c r="EE19" i="4" s="1"/>
  <c r="EA19" i="4" a="1"/>
  <c r="EA19" i="4" s="1"/>
  <c r="EH19" i="4" a="1"/>
  <c r="EH19" i="4" s="1"/>
  <c r="ED19" i="4" a="1"/>
  <c r="ED19" i="4" s="1"/>
  <c r="DZ19" i="4" a="1"/>
  <c r="DZ19" i="4" s="1"/>
  <c r="EG19" i="4" a="1"/>
  <c r="EG19" i="4" s="1"/>
  <c r="EC19" i="4" a="1"/>
  <c r="EC19" i="4" s="1"/>
  <c r="DY19" i="4" a="1"/>
  <c r="DY19" i="4" s="1"/>
  <c r="EB19" i="4" a="1"/>
  <c r="EB19" i="4" s="1"/>
  <c r="EF19" i="4" a="1"/>
  <c r="EF19" i="4" s="1"/>
  <c r="C20" i="4"/>
  <c r="DE18" i="4"/>
  <c r="BM18" i="4"/>
  <c r="CT18" i="4"/>
  <c r="CN18" i="4"/>
  <c r="CJ18" i="4"/>
  <c r="DP18" i="4"/>
  <c r="BX18" i="4"/>
  <c r="CI18" i="4"/>
  <c r="AF18" i="4"/>
  <c r="BB18" i="4"/>
  <c r="AQ18" i="4"/>
  <c r="U18" i="4"/>
  <c r="D54" i="5"/>
  <c r="HK17" i="4"/>
  <c r="JY16" i="4" s="1"/>
  <c r="FL17" i="4"/>
  <c r="HW16" i="4" s="1"/>
  <c r="GY17" i="4"/>
  <c r="JL16" i="4" s="1"/>
  <c r="GM17" i="4"/>
  <c r="IY16" i="4" s="1"/>
  <c r="FX17" i="4"/>
  <c r="IJ16" i="4" s="1"/>
  <c r="LG15" i="4"/>
  <c r="EK17" i="4"/>
  <c r="EK73" i="4"/>
  <c r="LL12" i="4"/>
  <c r="H54" i="5"/>
  <c r="GW73" i="4"/>
  <c r="JJ72" i="4" s="1"/>
  <c r="FJ73" i="4"/>
  <c r="HU72" i="4" s="1"/>
  <c r="GK73" i="4"/>
  <c r="IW72" i="4" s="1"/>
  <c r="GH73" i="4"/>
  <c r="HI73" i="4"/>
  <c r="JW72" i="4" s="1"/>
  <c r="FV73" i="4"/>
  <c r="IH72" i="4" s="1"/>
  <c r="FD74" i="4" a="1"/>
  <c r="FD74" i="4" s="1"/>
  <c r="KQ73" i="4" s="1" a="1"/>
  <c r="KQ73" i="4" s="1"/>
  <c r="EZ74" i="4" a="1"/>
  <c r="EZ74" i="4" s="1"/>
  <c r="FG74" i="4" a="1"/>
  <c r="FG74" i="4" s="1"/>
  <c r="FC74" i="4" a="1"/>
  <c r="FC74" i="4" s="1"/>
  <c r="EY74" i="4" a="1"/>
  <c r="EY74" i="4" s="1"/>
  <c r="FF74" i="4" a="1"/>
  <c r="FF74" i="4" s="1"/>
  <c r="FB74" i="4" a="1"/>
  <c r="FB74" i="4" s="1"/>
  <c r="EX74" i="4" a="1"/>
  <c r="EX74" i="4" s="1"/>
  <c r="FH73" i="4"/>
  <c r="FA74" i="4" a="1"/>
  <c r="FA74" i="4" s="1"/>
  <c r="EW74" i="4" a="1"/>
  <c r="EW74" i="4" s="1"/>
  <c r="KJ73" i="4" s="1" a="1"/>
  <c r="KJ73" i="4" s="1"/>
  <c r="FE74" i="4" a="1"/>
  <c r="FE74" i="4" s="1"/>
  <c r="EN17" i="4"/>
  <c r="CM74" i="4"/>
  <c r="CX74" i="4"/>
  <c r="DT74" i="4"/>
  <c r="DI74" i="4"/>
  <c r="DW74" i="4"/>
  <c r="DA74" i="4"/>
  <c r="DL74" i="4"/>
  <c r="KZ14" i="4"/>
  <c r="IK15" i="4"/>
  <c r="DF18" i="4"/>
  <c r="BN18" i="4"/>
  <c r="AG18" i="4"/>
  <c r="CU18" i="4"/>
  <c r="BY18" i="4"/>
  <c r="BC18" i="4"/>
  <c r="DQ18" i="4"/>
  <c r="CM18" i="4"/>
  <c r="CX18" i="4"/>
  <c r="DI18" i="4"/>
  <c r="DT18" i="4"/>
  <c r="JK71" i="4"/>
  <c r="EQ17" i="4"/>
  <c r="C54" i="5"/>
  <c r="FV17" i="4"/>
  <c r="IH16" i="4" s="1"/>
  <c r="HI17" i="4"/>
  <c r="JW16" i="4" s="1"/>
  <c r="FJ17" i="4"/>
  <c r="HU16" i="4" s="1"/>
  <c r="GW17" i="4"/>
  <c r="GK17" i="4"/>
  <c r="IW16" i="4" s="1"/>
  <c r="FH17" i="4"/>
  <c r="FE18" i="4" a="1"/>
  <c r="FE18" i="4" s="1"/>
  <c r="FA18" i="4" a="1"/>
  <c r="FA18" i="4" s="1"/>
  <c r="EW18" i="4" a="1"/>
  <c r="EW18" i="4" s="1"/>
  <c r="FD18" i="4" a="1"/>
  <c r="FD18" i="4" s="1"/>
  <c r="EZ18" i="4" a="1"/>
  <c r="EZ18" i="4" s="1"/>
  <c r="FG18" i="4" a="1"/>
  <c r="FG18" i="4" s="1"/>
  <c r="FC18" i="4" a="1"/>
  <c r="FC18" i="4" s="1"/>
  <c r="EY18" i="4" a="1"/>
  <c r="EY18" i="4" s="1"/>
  <c r="FF18" i="4" a="1"/>
  <c r="FF18" i="4" s="1"/>
  <c r="FB18" i="4" a="1"/>
  <c r="FB18" i="4" s="1"/>
  <c r="EX18" i="4" a="1"/>
  <c r="EX18" i="4" s="1"/>
  <c r="GQ17" i="4"/>
  <c r="JC16" i="4" s="1"/>
  <c r="GB17" i="4"/>
  <c r="IN16" i="4" s="1"/>
  <c r="HO17" i="4"/>
  <c r="KC16" i="4" s="1"/>
  <c r="FP17" i="4"/>
  <c r="IA16" i="4" s="1"/>
  <c r="HC17" i="4"/>
  <c r="JP16" i="4" s="1"/>
  <c r="ES17" i="4"/>
  <c r="IL15" i="4"/>
  <c r="HE73" i="4"/>
  <c r="JR72" i="4" s="1"/>
  <c r="FR73" i="4"/>
  <c r="GS73" i="4"/>
  <c r="KR73" i="4" a="1"/>
  <c r="HQ73" i="4"/>
  <c r="GD73" i="4"/>
  <c r="IP72" i="4" s="1"/>
  <c r="KJ72" i="4" a="1"/>
  <c r="KJ72" i="4" s="1"/>
  <c r="JP15" i="4"/>
  <c r="CY74" i="4"/>
  <c r="DU74" i="4"/>
  <c r="DJ74" i="4"/>
  <c r="BD18" i="4"/>
  <c r="DG18" i="4"/>
  <c r="DR18" i="4"/>
  <c r="BZ18" i="4"/>
  <c r="BO18" i="4"/>
  <c r="CV18" i="4"/>
  <c r="JA71" i="4"/>
  <c r="KR17" i="4" a="1"/>
  <c r="GD17" i="4"/>
  <c r="IP16" i="4" s="1"/>
  <c r="HQ17" i="4"/>
  <c r="KE16" i="4" s="1"/>
  <c r="FR17" i="4"/>
  <c r="IC16" i="4" s="1"/>
  <c r="HE17" i="4"/>
  <c r="GS17" i="4"/>
  <c r="KY70" i="4"/>
  <c r="G54" i="5"/>
  <c r="EM73" i="4"/>
  <c r="HO73" i="4"/>
  <c r="KC72" i="4" s="1"/>
  <c r="GB73" i="4"/>
  <c r="IN72" i="4" s="1"/>
  <c r="HC73" i="4"/>
  <c r="JP72" i="4" s="1"/>
  <c r="FP73" i="4"/>
  <c r="GQ73" i="4"/>
  <c r="KP73" i="4" a="1"/>
  <c r="EQ73" i="4"/>
  <c r="EM17" i="4"/>
  <c r="CG74" i="4"/>
  <c r="AD74" i="4"/>
  <c r="AZ74" i="4"/>
  <c r="S74" i="4"/>
  <c r="CR74" i="4"/>
  <c r="AO74" i="4"/>
  <c r="DC74" i="4"/>
  <c r="BV74" i="4"/>
  <c r="BK74" i="4"/>
  <c r="DN74" i="4"/>
  <c r="KV14" i="4"/>
  <c r="DV18" i="4"/>
  <c r="CZ18" i="4"/>
  <c r="DK18" i="4"/>
  <c r="ER73" i="4"/>
  <c r="HZ15" i="4"/>
  <c r="EN73" i="4"/>
  <c r="EJ73" i="4"/>
  <c r="L54" i="5"/>
  <c r="KT73" i="4" a="1"/>
  <c r="KK73" i="4" a="1"/>
  <c r="GL73" i="4"/>
  <c r="IX72" i="4" s="1"/>
  <c r="HJ73" i="4"/>
  <c r="JX72" i="4" s="1"/>
  <c r="FW73" i="4"/>
  <c r="GX73" i="4"/>
  <c r="JK72" i="4" s="1"/>
  <c r="FK73" i="4"/>
  <c r="HV72" i="4" s="1"/>
  <c r="DG74" i="4"/>
  <c r="BO74" i="4"/>
  <c r="DR74" i="4"/>
  <c r="CV74" i="4"/>
  <c r="BZ74" i="4"/>
  <c r="BD74" i="4"/>
  <c r="HU71" i="4"/>
  <c r="EJ17" i="4"/>
  <c r="LB15" i="4"/>
  <c r="LI15" i="4"/>
  <c r="LH15" i="4"/>
  <c r="LF15" i="4"/>
  <c r="DO18" i="4"/>
  <c r="CS18" i="4"/>
  <c r="BW18" i="4"/>
  <c r="BA18" i="4"/>
  <c r="DD18" i="4"/>
  <c r="AE18" i="4"/>
  <c r="BL18" i="4"/>
  <c r="FW17" i="4"/>
  <c r="HJ17" i="4"/>
  <c r="JX16" i="4" s="1"/>
  <c r="FK17" i="4"/>
  <c r="HV16" i="4" s="1"/>
  <c r="GX17" i="4"/>
  <c r="JK16" i="4" s="1"/>
  <c r="KK17" i="4" a="1"/>
  <c r="GL17" i="4"/>
  <c r="IX16" i="4" s="1"/>
  <c r="J54" i="5"/>
  <c r="HM73" i="4"/>
  <c r="KA72" i="4" s="1"/>
  <c r="FZ73" i="4"/>
  <c r="IL72" i="4" s="1"/>
  <c r="KN73" i="4" a="1"/>
  <c r="HA73" i="4"/>
  <c r="JN72" i="4" s="1"/>
  <c r="FN73" i="4"/>
  <c r="HY72" i="4" s="1"/>
  <c r="GO73" i="4"/>
  <c r="E54" i="5"/>
  <c r="KN17" i="4" a="1"/>
  <c r="HA17" i="4"/>
  <c r="JN16" i="4" s="1"/>
  <c r="GO17" i="4"/>
  <c r="JA16" i="4" s="1"/>
  <c r="FZ17" i="4"/>
  <c r="HM17" i="4"/>
  <c r="KA16" i="4" s="1"/>
  <c r="FN17" i="4"/>
  <c r="HY16" i="4" s="1"/>
  <c r="JO71" i="4"/>
  <c r="LG71" i="4"/>
  <c r="JM15" i="4"/>
  <c r="IX71" i="4"/>
  <c r="I54" i="5"/>
  <c r="GM73" i="4"/>
  <c r="IY72" i="4" s="1"/>
  <c r="GI73" i="4"/>
  <c r="IU72" i="4" s="1"/>
  <c r="HK73" i="4"/>
  <c r="FX73" i="4"/>
  <c r="GY73" i="4"/>
  <c r="JL72" i="4" s="1"/>
  <c r="FL73" i="4"/>
  <c r="KL73" i="4" a="1"/>
  <c r="K54" i="5"/>
  <c r="KO73" i="4" a="1"/>
  <c r="HN73" i="4"/>
  <c r="KB72" i="4" s="1"/>
  <c r="GA73" i="4"/>
  <c r="IM72" i="4" s="1"/>
  <c r="HB73" i="4"/>
  <c r="FO73" i="4"/>
  <c r="GP73" i="4"/>
  <c r="DK74" i="4"/>
  <c r="CZ74" i="4"/>
  <c r="DV74" i="4"/>
  <c r="IZ71" i="4"/>
  <c r="KT72" i="4" a="1"/>
  <c r="KT72" i="4" s="1"/>
  <c r="CW18" i="4"/>
  <c r="DS18" i="4"/>
  <c r="CA18" i="4"/>
  <c r="BE18" i="4"/>
  <c r="BP18" i="4"/>
  <c r="DH18" i="4"/>
  <c r="JZ71" i="4"/>
  <c r="IH71" i="4"/>
  <c r="JQ15" i="4"/>
  <c r="IY71" i="4"/>
  <c r="IA71" i="4"/>
  <c r="HL17" i="4"/>
  <c r="JZ16" i="4" s="1"/>
  <c r="FM17" i="4"/>
  <c r="HX16" i="4" s="1"/>
  <c r="KM17" i="4" a="1"/>
  <c r="GZ17" i="4"/>
  <c r="JM16" i="4" s="1"/>
  <c r="GN17" i="4"/>
  <c r="FY17" i="4"/>
  <c r="IK16" i="4" s="1"/>
  <c r="F54" i="5"/>
  <c r="HB17" i="4"/>
  <c r="GP17" i="4"/>
  <c r="JB16" i="4" s="1"/>
  <c r="GA17" i="4"/>
  <c r="IM16" i="4" s="1"/>
  <c r="HN17" i="4"/>
  <c r="FO17" i="4"/>
  <c r="KO17" i="4" a="1"/>
  <c r="KJ16" i="4" a="1"/>
  <c r="KJ16" i="4" s="1"/>
  <c r="LK13" i="4"/>
  <c r="CG18" i="4"/>
  <c r="DN18" i="4"/>
  <c r="BV18" i="4"/>
  <c r="CH18" i="4"/>
  <c r="CR18" i="4"/>
  <c r="DC18" i="4"/>
  <c r="BK18" i="4"/>
  <c r="AZ18" i="4"/>
  <c r="S18" i="4"/>
  <c r="AD18" i="4"/>
  <c r="AO18" i="4"/>
  <c r="IK71" i="4"/>
  <c r="LA15" i="4"/>
  <c r="LL68" i="4"/>
  <c r="IM15" i="4"/>
  <c r="IO71" i="4"/>
  <c r="HL73" i="4"/>
  <c r="JZ72" i="4" s="1"/>
  <c r="FY73" i="4"/>
  <c r="KM73" i="4" a="1"/>
  <c r="GZ73" i="4"/>
  <c r="FM73" i="4"/>
  <c r="GN73" i="4"/>
  <c r="KS73" i="4" a="1"/>
  <c r="GT73" i="4"/>
  <c r="JF72" i="4" s="1"/>
  <c r="HR73" i="4"/>
  <c r="KF72" i="4" s="1"/>
  <c r="GE73" i="4"/>
  <c r="IQ72" i="4" s="1"/>
  <c r="HF73" i="4"/>
  <c r="JS72" i="4" s="1"/>
  <c r="FS73" i="4"/>
  <c r="ES73" i="4"/>
  <c r="EH75" i="4" a="1"/>
  <c r="EH75" i="4" s="1"/>
  <c r="ED75" i="4" a="1"/>
  <c r="ED75" i="4" s="1"/>
  <c r="DZ75" i="4" a="1"/>
  <c r="DZ75" i="4" s="1"/>
  <c r="EG75" i="4" a="1"/>
  <c r="EG75" i="4" s="1"/>
  <c r="EC75" i="4" a="1"/>
  <c r="EC75" i="4" s="1"/>
  <c r="DY75" i="4" a="1"/>
  <c r="DY75" i="4" s="1"/>
  <c r="EF75" i="4" a="1"/>
  <c r="EF75" i="4" s="1"/>
  <c r="EB75" i="4" a="1"/>
  <c r="EB75" i="4" s="1"/>
  <c r="EE75" i="4" a="1"/>
  <c r="EE75" i="4" s="1"/>
  <c r="EA75" i="4" a="1"/>
  <c r="EA75" i="4" s="1"/>
  <c r="C76" i="4"/>
  <c r="CS74" i="4"/>
  <c r="DD74" i="4"/>
  <c r="BL74" i="4"/>
  <c r="CH74" i="4"/>
  <c r="DO74" i="4"/>
  <c r="AE74" i="4"/>
  <c r="BW74" i="4"/>
  <c r="BA74" i="4"/>
  <c r="KE71" i="4"/>
  <c r="JY71" i="4"/>
  <c r="JK15" i="4"/>
  <c r="DJ18" i="4"/>
  <c r="DU18" i="4"/>
  <c r="CY18" i="4"/>
  <c r="DW18" i="4"/>
  <c r="DA18" i="4"/>
  <c r="DL18" i="4"/>
  <c r="IY15" i="4"/>
  <c r="KF71" i="4"/>
  <c r="JF15" i="4"/>
  <c r="HY71" i="4"/>
  <c r="HV71" i="4"/>
  <c r="GR17" i="4"/>
  <c r="KQ17" i="4" a="1"/>
  <c r="GC17" i="4"/>
  <c r="IO16" i="4" s="1"/>
  <c r="HP17" i="4"/>
  <c r="KD16" i="4" s="1"/>
  <c r="FQ17" i="4"/>
  <c r="IB16" i="4" s="1"/>
  <c r="HD17" i="4"/>
  <c r="JQ16" i="4" s="1"/>
  <c r="GE17" i="4"/>
  <c r="HR17" i="4"/>
  <c r="KF16" i="4" s="1"/>
  <c r="FS17" i="4"/>
  <c r="ID16" i="4" s="1"/>
  <c r="HF17" i="4"/>
  <c r="KS17" i="4" a="1"/>
  <c r="GT17" i="4"/>
  <c r="JF16" i="4" s="1"/>
  <c r="LC72" i="4" l="1"/>
  <c r="LJ70" i="4"/>
  <c r="EN18" i="4"/>
  <c r="KK17" i="4"/>
  <c r="LG72" i="4"/>
  <c r="LL69" i="4"/>
  <c r="LG16" i="4"/>
  <c r="KS73" i="4"/>
  <c r="KM17" i="4"/>
  <c r="LE16" i="4"/>
  <c r="LC16" i="4"/>
  <c r="KO73" i="4"/>
  <c r="KO17" i="4"/>
  <c r="LJ14" i="4"/>
  <c r="KN17" i="4"/>
  <c r="KR73" i="4"/>
  <c r="KZ71" i="4"/>
  <c r="KY71" i="4"/>
  <c r="KT73" i="4"/>
  <c r="KY15" i="4"/>
  <c r="EK74" i="4"/>
  <c r="KL73" i="4"/>
  <c r="KV15" i="4"/>
  <c r="KS17" i="4"/>
  <c r="KQ17" i="4"/>
  <c r="KZ15" i="4"/>
  <c r="KN73" i="4"/>
  <c r="KK73" i="4"/>
  <c r="KP73" i="4"/>
  <c r="LA71" i="4"/>
  <c r="KM73" i="4"/>
  <c r="KU15" i="4"/>
  <c r="KR17" i="4"/>
  <c r="DA75" i="4"/>
  <c r="DL75" i="4"/>
  <c r="DW75" i="4"/>
  <c r="HW72" i="4"/>
  <c r="D55" i="5"/>
  <c r="HK18" i="4"/>
  <c r="FL18" i="4"/>
  <c r="HW17" i="4" s="1"/>
  <c r="GY18" i="4"/>
  <c r="JL17" i="4" s="1"/>
  <c r="GM18" i="4"/>
  <c r="IY17" i="4" s="1"/>
  <c r="FX18" i="4"/>
  <c r="IJ17" i="4" s="1"/>
  <c r="GT74" i="4"/>
  <c r="JF73" i="4" s="1"/>
  <c r="HR74" i="4"/>
  <c r="KF73" i="4" s="1"/>
  <c r="GE74" i="4"/>
  <c r="IQ73" i="4" s="1"/>
  <c r="HF74" i="4"/>
  <c r="JS73" i="4" s="1"/>
  <c r="FS74" i="4"/>
  <c r="ID73" i="4" s="1"/>
  <c r="DO19" i="4"/>
  <c r="AE19" i="4"/>
  <c r="CS19" i="4"/>
  <c r="BW19" i="4"/>
  <c r="BA19" i="4"/>
  <c r="DD19" i="4"/>
  <c r="BL19" i="4"/>
  <c r="IT72" i="4"/>
  <c r="KX72" i="4" s="1"/>
  <c r="KV71" i="4"/>
  <c r="JB72" i="4"/>
  <c r="GQ18" i="4"/>
  <c r="JC17" i="4" s="1"/>
  <c r="GB18" i="4"/>
  <c r="IN17" i="4" s="1"/>
  <c r="HO18" i="4"/>
  <c r="FP18" i="4"/>
  <c r="HC18" i="4"/>
  <c r="JP17" i="4" s="1"/>
  <c r="ES74" i="4"/>
  <c r="I55" i="5"/>
  <c r="GM74" i="4"/>
  <c r="IY73" i="4" s="1"/>
  <c r="GI74" i="4"/>
  <c r="IU73" i="4" s="1"/>
  <c r="HK74" i="4"/>
  <c r="JY73" i="4" s="1"/>
  <c r="FX74" i="4"/>
  <c r="GY74" i="4"/>
  <c r="FL74" i="4"/>
  <c r="HW73" i="4" s="1"/>
  <c r="IZ16" i="4"/>
  <c r="DS19" i="4"/>
  <c r="BE19" i="4"/>
  <c r="CW19" i="4"/>
  <c r="CA19" i="4"/>
  <c r="BP19" i="4"/>
  <c r="DH19" i="4"/>
  <c r="LL13" i="4"/>
  <c r="DJ75" i="4"/>
  <c r="CY75" i="4"/>
  <c r="DU75" i="4"/>
  <c r="HZ72" i="4"/>
  <c r="KP17" i="4" a="1"/>
  <c r="KP17" i="4" s="1"/>
  <c r="G55" i="5"/>
  <c r="II16" i="4"/>
  <c r="HE74" i="4"/>
  <c r="JR73" i="4" s="1"/>
  <c r="FR74" i="4"/>
  <c r="IC73" i="4" s="1"/>
  <c r="GS74" i="4"/>
  <c r="JE73" i="4" s="1"/>
  <c r="HQ74" i="4"/>
  <c r="KE73" i="4" s="1"/>
  <c r="GD74" i="4"/>
  <c r="IP73" i="4" s="1"/>
  <c r="HO74" i="4"/>
  <c r="GB74" i="4"/>
  <c r="IN73" i="4" s="1"/>
  <c r="HC74" i="4"/>
  <c r="JP73" i="4" s="1"/>
  <c r="FP74" i="4"/>
  <c r="IA73" i="4" s="1"/>
  <c r="GQ74" i="4"/>
  <c r="JC73" i="4" s="1"/>
  <c r="EH20" i="4" a="1"/>
  <c r="EH20" i="4" s="1"/>
  <c r="ED20" i="4" a="1"/>
  <c r="ED20" i="4" s="1"/>
  <c r="DZ20" i="4" a="1"/>
  <c r="DZ20" i="4" s="1"/>
  <c r="EG20" i="4" a="1"/>
  <c r="EG20" i="4" s="1"/>
  <c r="EC20" i="4" a="1"/>
  <c r="EC20" i="4" s="1"/>
  <c r="DY20" i="4" a="1"/>
  <c r="DY20" i="4" s="1"/>
  <c r="EF20" i="4" a="1"/>
  <c r="EF20" i="4" s="1"/>
  <c r="EB20" i="4" a="1"/>
  <c r="EB20" i="4" s="1"/>
  <c r="EA20" i="4" a="1"/>
  <c r="EA20" i="4" s="1"/>
  <c r="EE20" i="4" a="1"/>
  <c r="EE20" i="4" s="1"/>
  <c r="C21" i="4"/>
  <c r="DW19" i="4"/>
  <c r="DA19" i="4"/>
  <c r="DL19" i="4"/>
  <c r="ES18" i="4"/>
  <c r="DC75" i="4"/>
  <c r="DN75" i="4"/>
  <c r="BK75" i="4"/>
  <c r="CG75" i="4"/>
  <c r="BV75" i="4"/>
  <c r="AD75" i="4"/>
  <c r="AZ75" i="4"/>
  <c r="AO75" i="4"/>
  <c r="S75" i="4"/>
  <c r="CR75" i="4"/>
  <c r="IJ72" i="4"/>
  <c r="ER74" i="4"/>
  <c r="JS16" i="4"/>
  <c r="JR16" i="4"/>
  <c r="GZ18" i="4"/>
  <c r="JM17" i="4" s="1"/>
  <c r="GN18" i="4"/>
  <c r="IZ17" i="4" s="1"/>
  <c r="FY18" i="4"/>
  <c r="IK17" i="4" s="1"/>
  <c r="HL18" i="4"/>
  <c r="JZ17" i="4" s="1"/>
  <c r="FM18" i="4"/>
  <c r="H55" i="5"/>
  <c r="GW74" i="4"/>
  <c r="JJ73" i="4" s="1"/>
  <c r="FJ74" i="4"/>
  <c r="HU73" i="4" s="1"/>
  <c r="GK74" i="4"/>
  <c r="IW73" i="4" s="1"/>
  <c r="GH74" i="4"/>
  <c r="HI74" i="4"/>
  <c r="JW73" i="4" s="1"/>
  <c r="FV74" i="4"/>
  <c r="IH73" i="4" s="1"/>
  <c r="FF75" i="4" a="1"/>
  <c r="FF75" i="4" s="1"/>
  <c r="KS74" i="4" s="1" a="1"/>
  <c r="KS74" i="4" s="1"/>
  <c r="FB75" i="4" a="1"/>
  <c r="FB75" i="4" s="1"/>
  <c r="EX75" i="4" a="1"/>
  <c r="EX75" i="4" s="1"/>
  <c r="FH74" i="4"/>
  <c r="FE75" i="4" a="1"/>
  <c r="FE75" i="4" s="1"/>
  <c r="FA75" i="4" a="1"/>
  <c r="FA75" i="4" s="1"/>
  <c r="EW75" i="4" a="1"/>
  <c r="EW75" i="4" s="1"/>
  <c r="FD75" i="4" a="1"/>
  <c r="FD75" i="4" s="1"/>
  <c r="EZ75" i="4" a="1"/>
  <c r="EZ75" i="4" s="1"/>
  <c r="FC75" i="4" a="1"/>
  <c r="FC75" i="4" s="1"/>
  <c r="KP74" i="4" s="1" a="1"/>
  <c r="KP74" i="4" s="1"/>
  <c r="EY75" i="4" a="1"/>
  <c r="EY75" i="4" s="1"/>
  <c r="FG75" i="4" a="1"/>
  <c r="FG75" i="4" s="1"/>
  <c r="L55" i="5"/>
  <c r="KT74" i="4" a="1"/>
  <c r="JJ16" i="4"/>
  <c r="DJ19" i="4"/>
  <c r="DU19" i="4"/>
  <c r="CY19" i="4"/>
  <c r="DE19" i="4"/>
  <c r="BM19" i="4"/>
  <c r="CN19" i="4"/>
  <c r="CT19" i="4"/>
  <c r="AQ19" i="4"/>
  <c r="AF19" i="4"/>
  <c r="CJ19" i="4"/>
  <c r="CI19" i="4"/>
  <c r="DP19" i="4"/>
  <c r="BX19" i="4"/>
  <c r="U19" i="4"/>
  <c r="BB19" i="4"/>
  <c r="EL74" i="4"/>
  <c r="DG75" i="4"/>
  <c r="BZ75" i="4"/>
  <c r="CV75" i="4"/>
  <c r="DR75" i="4"/>
  <c r="BD75" i="4"/>
  <c r="BO75" i="4"/>
  <c r="EJ18" i="4"/>
  <c r="EK18" i="4"/>
  <c r="KU71" i="4"/>
  <c r="JO72" i="4"/>
  <c r="IC72" i="4"/>
  <c r="EJ74" i="4"/>
  <c r="KT17" i="4" a="1"/>
  <c r="KT17" i="4" s="1"/>
  <c r="LI72" i="4"/>
  <c r="LH72" i="4"/>
  <c r="LF72" i="4"/>
  <c r="LB72" i="4"/>
  <c r="JA72" i="4"/>
  <c r="GC18" i="4"/>
  <c r="HP18" i="4"/>
  <c r="KD17" i="4" s="1"/>
  <c r="FQ18" i="4"/>
  <c r="IB17" i="4" s="1"/>
  <c r="HD18" i="4"/>
  <c r="JQ17" i="4" s="1"/>
  <c r="GR18" i="4"/>
  <c r="EM18" i="4"/>
  <c r="J55" i="5"/>
  <c r="HM74" i="4"/>
  <c r="KA73" i="4" s="1"/>
  <c r="FZ74" i="4"/>
  <c r="IL73" i="4" s="1"/>
  <c r="HA74" i="4"/>
  <c r="JN73" i="4" s="1"/>
  <c r="FN74" i="4"/>
  <c r="HY73" i="4" s="1"/>
  <c r="GO74" i="4"/>
  <c r="HL74" i="4"/>
  <c r="FY74" i="4"/>
  <c r="KM74" i="4" a="1"/>
  <c r="GZ74" i="4"/>
  <c r="FM74" i="4"/>
  <c r="HX73" i="4" s="1"/>
  <c r="GN74" i="4"/>
  <c r="BN19" i="4"/>
  <c r="DF19" i="4"/>
  <c r="BY19" i="4"/>
  <c r="CU19" i="4"/>
  <c r="DQ19" i="4"/>
  <c r="BC19" i="4"/>
  <c r="AG19" i="4"/>
  <c r="CM19" i="4"/>
  <c r="DT19" i="4"/>
  <c r="CX19" i="4"/>
  <c r="DI19" i="4"/>
  <c r="CZ75" i="4"/>
  <c r="DV75" i="4"/>
  <c r="DK75" i="4"/>
  <c r="EO18" i="4"/>
  <c r="EN74" i="4"/>
  <c r="ER18" i="4"/>
  <c r="JE72" i="4"/>
  <c r="IL16" i="4"/>
  <c r="HJ18" i="4"/>
  <c r="JX17" i="4" s="1"/>
  <c r="FK18" i="4"/>
  <c r="HV17" i="4" s="1"/>
  <c r="GX18" i="4"/>
  <c r="KK18" i="4" a="1"/>
  <c r="GL18" i="4"/>
  <c r="FW18" i="4"/>
  <c r="C55" i="5"/>
  <c r="FV18" i="4"/>
  <c r="IH17" i="4" s="1"/>
  <c r="HI18" i="4"/>
  <c r="JW17" i="4" s="1"/>
  <c r="FJ18" i="4"/>
  <c r="HU17" i="4" s="1"/>
  <c r="GW18" i="4"/>
  <c r="JJ17" i="4" s="1"/>
  <c r="GK18" i="4"/>
  <c r="IW17" i="4" s="1"/>
  <c r="FG19" i="4" a="1"/>
  <c r="FG19" i="4" s="1"/>
  <c r="KT18" i="4" s="1" a="1"/>
  <c r="KT18" i="4" s="1"/>
  <c r="FC19" i="4" a="1"/>
  <c r="FC19" i="4" s="1"/>
  <c r="KP18" i="4" s="1" a="1"/>
  <c r="KP18" i="4" s="1"/>
  <c r="EY19" i="4" a="1"/>
  <c r="EY19" i="4" s="1"/>
  <c r="FF19" i="4" a="1"/>
  <c r="FF19" i="4" s="1"/>
  <c r="FB19" i="4" a="1"/>
  <c r="FB19" i="4" s="1"/>
  <c r="EX19" i="4" a="1"/>
  <c r="EX19" i="4" s="1"/>
  <c r="FH18" i="4"/>
  <c r="FE19" i="4" a="1"/>
  <c r="FE19" i="4" s="1"/>
  <c r="FA19" i="4" a="1"/>
  <c r="FA19" i="4" s="1"/>
  <c r="EW19" i="4" a="1"/>
  <c r="EW19" i="4" s="1"/>
  <c r="KJ18" i="4" s="1" a="1"/>
  <c r="KJ18" i="4" s="1"/>
  <c r="EZ19" i="4" a="1"/>
  <c r="EZ19" i="4" s="1"/>
  <c r="FD19" i="4" a="1"/>
  <c r="FD19" i="4" s="1"/>
  <c r="KQ18" i="4" s="1" a="1"/>
  <c r="KQ18" i="4" s="1"/>
  <c r="HD74" i="4"/>
  <c r="JQ73" i="4" s="1"/>
  <c r="FQ74" i="4"/>
  <c r="GR74" i="4"/>
  <c r="KQ74" i="4" a="1"/>
  <c r="HP74" i="4"/>
  <c r="KD73" i="4" s="1"/>
  <c r="GC74" i="4"/>
  <c r="ID72" i="4"/>
  <c r="CR19" i="4"/>
  <c r="DN19" i="4"/>
  <c r="BV19" i="4"/>
  <c r="CG19" i="4"/>
  <c r="BK19" i="4"/>
  <c r="DC19" i="4"/>
  <c r="CH19" i="4"/>
  <c r="AZ19" i="4"/>
  <c r="AO19" i="4"/>
  <c r="S19" i="4"/>
  <c r="AD19" i="4"/>
  <c r="HZ16" i="4"/>
  <c r="KU16" i="4" s="1"/>
  <c r="EQ74" i="4"/>
  <c r="DI75" i="4"/>
  <c r="CX75" i="4"/>
  <c r="CM75" i="4"/>
  <c r="DT75" i="4"/>
  <c r="EH76" i="4" a="1"/>
  <c r="EH76" i="4" s="1"/>
  <c r="ED76" i="4" a="1"/>
  <c r="ED76" i="4" s="1"/>
  <c r="DZ76" i="4" a="1"/>
  <c r="DZ76" i="4" s="1"/>
  <c r="EG76" i="4" a="1"/>
  <c r="EG76" i="4" s="1"/>
  <c r="EC76" i="4" a="1"/>
  <c r="EC76" i="4" s="1"/>
  <c r="DY76" i="4" a="1"/>
  <c r="DY76" i="4" s="1"/>
  <c r="EF76" i="4" a="1"/>
  <c r="EF76" i="4" s="1"/>
  <c r="EB76" i="4" a="1"/>
  <c r="EB76" i="4" s="1"/>
  <c r="EE76" i="4" a="1"/>
  <c r="EE76" i="4" s="1"/>
  <c r="EA76" i="4" a="1"/>
  <c r="EA76" i="4" s="1"/>
  <c r="C77" i="4"/>
  <c r="DD75" i="4"/>
  <c r="BA75" i="4"/>
  <c r="BL75" i="4"/>
  <c r="CS75" i="4"/>
  <c r="DO75" i="4"/>
  <c r="AE75" i="4"/>
  <c r="BW75" i="4"/>
  <c r="CH75" i="4"/>
  <c r="HX72" i="4"/>
  <c r="IQ16" i="4"/>
  <c r="IK72" i="4"/>
  <c r="LK70" i="4"/>
  <c r="JC72" i="4"/>
  <c r="F55" i="5"/>
  <c r="GP18" i="4"/>
  <c r="JB17" i="4" s="1"/>
  <c r="GA18" i="4"/>
  <c r="IM17" i="4" s="1"/>
  <c r="KO18" i="4" a="1"/>
  <c r="HN18" i="4"/>
  <c r="FO18" i="4"/>
  <c r="HZ17" i="4" s="1"/>
  <c r="HB18" i="4"/>
  <c r="E55" i="5"/>
  <c r="HA18" i="4"/>
  <c r="JN17" i="4" s="1"/>
  <c r="GO18" i="4"/>
  <c r="JA17" i="4" s="1"/>
  <c r="FZ18" i="4"/>
  <c r="HM18" i="4"/>
  <c r="KA17" i="4" s="1"/>
  <c r="FN18" i="4"/>
  <c r="KN18" i="4" a="1"/>
  <c r="KJ17" i="4" a="1"/>
  <c r="KJ17" i="4" s="1"/>
  <c r="EP74" i="4"/>
  <c r="KK74" i="4" a="1"/>
  <c r="GL74" i="4"/>
  <c r="IX73" i="4" s="1"/>
  <c r="HJ74" i="4"/>
  <c r="JX73" i="4" s="1"/>
  <c r="FW74" i="4"/>
  <c r="GX74" i="4"/>
  <c r="JK73" i="4" s="1"/>
  <c r="FK74" i="4"/>
  <c r="HV73" i="4" s="1"/>
  <c r="KL17" i="4" a="1"/>
  <c r="KL17" i="4" s="1"/>
  <c r="EL18" i="4"/>
  <c r="EQ18" i="4"/>
  <c r="BD19" i="4"/>
  <c r="CV19" i="4"/>
  <c r="BZ19" i="4"/>
  <c r="BO19" i="4"/>
  <c r="DG19" i="4"/>
  <c r="DR19" i="4"/>
  <c r="EM74" i="4"/>
  <c r="BC75" i="4"/>
  <c r="AG75" i="4"/>
  <c r="DQ75" i="4"/>
  <c r="DF75" i="4"/>
  <c r="BY75" i="4"/>
  <c r="BN75" i="4"/>
  <c r="CU75" i="4"/>
  <c r="CI75" i="4"/>
  <c r="CJ75" i="4"/>
  <c r="CN75" i="4"/>
  <c r="CT75" i="4"/>
  <c r="BM75" i="4"/>
  <c r="BB75" i="4"/>
  <c r="AQ75" i="4"/>
  <c r="DE75" i="4"/>
  <c r="AF75" i="4"/>
  <c r="U75" i="4"/>
  <c r="DP75" i="4"/>
  <c r="BX75" i="4"/>
  <c r="CA75" i="4"/>
  <c r="BE75" i="4"/>
  <c r="CW75" i="4"/>
  <c r="DH75" i="4"/>
  <c r="DS75" i="4"/>
  <c r="BP75" i="4"/>
  <c r="LF16" i="4"/>
  <c r="LB16" i="4"/>
  <c r="LI16" i="4"/>
  <c r="LH16" i="4"/>
  <c r="JD16" i="4"/>
  <c r="IZ72" i="4"/>
  <c r="JY72" i="4"/>
  <c r="JO16" i="4"/>
  <c r="IA72" i="4"/>
  <c r="II72" i="4"/>
  <c r="HR18" i="4"/>
  <c r="FS18" i="4"/>
  <c r="HF18" i="4"/>
  <c r="JS17" i="4" s="1"/>
  <c r="KS18" i="4" a="1"/>
  <c r="GT18" i="4"/>
  <c r="GE18" i="4"/>
  <c r="GD18" i="4"/>
  <c r="IP17" i="4" s="1"/>
  <c r="HQ18" i="4"/>
  <c r="KE17" i="4" s="1"/>
  <c r="FR18" i="4"/>
  <c r="IC17" i="4" s="1"/>
  <c r="HE18" i="4"/>
  <c r="JR17" i="4" s="1"/>
  <c r="KR18" i="4" a="1"/>
  <c r="GS18" i="4"/>
  <c r="EP18" i="4"/>
  <c r="KB16" i="4"/>
  <c r="LA16" i="4" s="1"/>
  <c r="KE72" i="4"/>
  <c r="K55" i="5"/>
  <c r="KO74" i="4" a="1"/>
  <c r="HN74" i="4"/>
  <c r="KB73" i="4" s="1"/>
  <c r="GA74" i="4"/>
  <c r="HB74" i="4"/>
  <c r="JO73" i="4" s="1"/>
  <c r="FO74" i="4"/>
  <c r="GP74" i="4"/>
  <c r="JB73" i="4" s="1"/>
  <c r="CZ19" i="4"/>
  <c r="DV19" i="4"/>
  <c r="DK19" i="4"/>
  <c r="EO74" i="4"/>
  <c r="JE16" i="4"/>
  <c r="JM72" i="4"/>
  <c r="LK14" i="4"/>
  <c r="LL70" i="4" l="1"/>
  <c r="ES19" i="4"/>
  <c r="LC17" i="4"/>
  <c r="LE73" i="4"/>
  <c r="LK15" i="4"/>
  <c r="LJ15" i="4"/>
  <c r="KN18" i="4"/>
  <c r="KM74" i="4"/>
  <c r="LG73" i="4"/>
  <c r="KR18" i="4"/>
  <c r="KT74" i="4"/>
  <c r="LD17" i="4"/>
  <c r="LL14" i="4"/>
  <c r="LB73" i="4"/>
  <c r="KS18" i="4"/>
  <c r="LE17" i="4"/>
  <c r="KQ74" i="4"/>
  <c r="KK18" i="4"/>
  <c r="LB18" i="4" s="1"/>
  <c r="LK71" i="4"/>
  <c r="LF73" i="4"/>
  <c r="KV72" i="4"/>
  <c r="LH73" i="4"/>
  <c r="LI73" i="4"/>
  <c r="LC73" i="4"/>
  <c r="LD73" i="4"/>
  <c r="KY72" i="4"/>
  <c r="LG17" i="4"/>
  <c r="KK74" i="4"/>
  <c r="KV16" i="4"/>
  <c r="LJ16" i="4" s="1"/>
  <c r="KY16" i="4"/>
  <c r="EJ19" i="4"/>
  <c r="KO74" i="4"/>
  <c r="LE74" i="4" s="1"/>
  <c r="LA72" i="4"/>
  <c r="KU72" i="4"/>
  <c r="EQ19" i="4"/>
  <c r="KZ72" i="4"/>
  <c r="EQ75" i="4"/>
  <c r="KO18" i="4"/>
  <c r="EK75" i="4"/>
  <c r="EP19" i="4"/>
  <c r="CT76" i="4"/>
  <c r="CJ76" i="4"/>
  <c r="CN76" i="4"/>
  <c r="AQ76" i="4"/>
  <c r="CI76" i="4"/>
  <c r="DE76" i="4"/>
  <c r="DP76" i="4"/>
  <c r="BM76" i="4"/>
  <c r="BX76" i="4"/>
  <c r="BB76" i="4"/>
  <c r="U76" i="4"/>
  <c r="AF76" i="4"/>
  <c r="CA76" i="4"/>
  <c r="CW76" i="4"/>
  <c r="DS76" i="4"/>
  <c r="BE76" i="4"/>
  <c r="DH76" i="4"/>
  <c r="BP76" i="4"/>
  <c r="HQ19" i="4"/>
  <c r="KE18" i="4" s="1"/>
  <c r="FR19" i="4"/>
  <c r="IC18" i="4" s="1"/>
  <c r="HE19" i="4"/>
  <c r="JR18" i="4" s="1"/>
  <c r="GS19" i="4"/>
  <c r="JE18" i="4" s="1"/>
  <c r="GD19" i="4"/>
  <c r="IP18" i="4" s="1"/>
  <c r="KZ16" i="4"/>
  <c r="HD75" i="4"/>
  <c r="JQ74" i="4" s="1"/>
  <c r="FQ75" i="4"/>
  <c r="IB74" i="4" s="1"/>
  <c r="GR75" i="4"/>
  <c r="JD74" i="4" s="1"/>
  <c r="HP75" i="4"/>
  <c r="KD74" i="4" s="1"/>
  <c r="GC75" i="4"/>
  <c r="IO74" i="4" s="1"/>
  <c r="DT20" i="4"/>
  <c r="CX20" i="4"/>
  <c r="CM20" i="4"/>
  <c r="DI20" i="4"/>
  <c r="DS20" i="4"/>
  <c r="CW20" i="4"/>
  <c r="CA20" i="4"/>
  <c r="BE20" i="4"/>
  <c r="DH20" i="4"/>
  <c r="BP20" i="4"/>
  <c r="DI76" i="4"/>
  <c r="CM76" i="4"/>
  <c r="CX76" i="4"/>
  <c r="DT76" i="4"/>
  <c r="DW76" i="4"/>
  <c r="DA76" i="4"/>
  <c r="DL76" i="4"/>
  <c r="H56" i="5"/>
  <c r="GW75" i="4"/>
  <c r="JJ74" i="4" s="1"/>
  <c r="FJ75" i="4"/>
  <c r="HU74" i="4" s="1"/>
  <c r="GK75" i="4"/>
  <c r="IW74" i="4" s="1"/>
  <c r="GH75" i="4"/>
  <c r="IT74" i="4" s="1"/>
  <c r="HI75" i="4"/>
  <c r="FV75" i="4"/>
  <c r="FD76" i="4" a="1"/>
  <c r="FD76" i="4" s="1"/>
  <c r="KQ75" i="4" s="1" a="1"/>
  <c r="KQ75" i="4" s="1"/>
  <c r="EZ76" i="4" a="1"/>
  <c r="EZ76" i="4" s="1"/>
  <c r="FG76" i="4" a="1"/>
  <c r="FG76" i="4" s="1"/>
  <c r="FC76" i="4" a="1"/>
  <c r="FC76" i="4" s="1"/>
  <c r="EY76" i="4" a="1"/>
  <c r="EY76" i="4" s="1"/>
  <c r="FF76" i="4" a="1"/>
  <c r="FF76" i="4" s="1"/>
  <c r="KS75" i="4" s="1" a="1"/>
  <c r="KS75" i="4" s="1"/>
  <c r="FB76" i="4" a="1"/>
  <c r="FB76" i="4" s="1"/>
  <c r="EX76" i="4" a="1"/>
  <c r="EX76" i="4" s="1"/>
  <c r="FH75" i="4"/>
  <c r="FE76" i="4" a="1"/>
  <c r="FE76" i="4" s="1"/>
  <c r="FA76" i="4" a="1"/>
  <c r="FA76" i="4" s="1"/>
  <c r="EW76" i="4" a="1"/>
  <c r="EW76" i="4" s="1"/>
  <c r="KJ75" i="4" s="1" a="1"/>
  <c r="KJ75" i="4" s="1"/>
  <c r="BM20" i="4"/>
  <c r="DE20" i="4"/>
  <c r="CI20" i="4"/>
  <c r="DP20" i="4"/>
  <c r="CT20" i="4"/>
  <c r="BX20" i="4"/>
  <c r="CN20" i="4"/>
  <c r="CJ20" i="4"/>
  <c r="AF20" i="4"/>
  <c r="AQ20" i="4"/>
  <c r="BB20" i="4"/>
  <c r="U20" i="4"/>
  <c r="DW20" i="4"/>
  <c r="DA20" i="4"/>
  <c r="DL20" i="4"/>
  <c r="EK19" i="4"/>
  <c r="ES75" i="4"/>
  <c r="LB17" i="4"/>
  <c r="LI17" i="4"/>
  <c r="LH17" i="4"/>
  <c r="LF17" i="4"/>
  <c r="BC76" i="4"/>
  <c r="AG76" i="4"/>
  <c r="CU76" i="4"/>
  <c r="DQ76" i="4"/>
  <c r="DF76" i="4"/>
  <c r="BN76" i="4"/>
  <c r="BY76" i="4"/>
  <c r="HJ19" i="4"/>
  <c r="JX18" i="4" s="1"/>
  <c r="FK19" i="4"/>
  <c r="HV18" i="4" s="1"/>
  <c r="GX19" i="4"/>
  <c r="JK18" i="4" s="1"/>
  <c r="GL19" i="4"/>
  <c r="IX18" i="4" s="1"/>
  <c r="FW19" i="4"/>
  <c r="II18" i="4" s="1"/>
  <c r="ER75" i="4"/>
  <c r="EM19" i="4"/>
  <c r="EN75" i="4"/>
  <c r="EL19" i="4"/>
  <c r="J56" i="5"/>
  <c r="HM75" i="4"/>
  <c r="KA74" i="4" s="1"/>
  <c r="FZ75" i="4"/>
  <c r="IL74" i="4" s="1"/>
  <c r="KN75" i="4" a="1"/>
  <c r="HA75" i="4"/>
  <c r="JN74" i="4" s="1"/>
  <c r="FN75" i="4"/>
  <c r="GO75" i="4"/>
  <c r="HX17" i="4"/>
  <c r="DF20" i="4"/>
  <c r="BN20" i="4"/>
  <c r="AG20" i="4"/>
  <c r="CU20" i="4"/>
  <c r="DQ20" i="4"/>
  <c r="BC20" i="4"/>
  <c r="BY20" i="4"/>
  <c r="EO19" i="4"/>
  <c r="IA17" i="4"/>
  <c r="EL75" i="4"/>
  <c r="CY76" i="4"/>
  <c r="DU76" i="4"/>
  <c r="DJ76" i="4"/>
  <c r="F56" i="5"/>
  <c r="GP19" i="4"/>
  <c r="JB18" i="4" s="1"/>
  <c r="GA19" i="4"/>
  <c r="IM18" i="4" s="1"/>
  <c r="HN19" i="4"/>
  <c r="KB18" i="4" s="1"/>
  <c r="FO19" i="4"/>
  <c r="HB19" i="4"/>
  <c r="IQ17" i="4"/>
  <c r="HE75" i="4"/>
  <c r="JR74" i="4" s="1"/>
  <c r="FR75" i="4"/>
  <c r="IC74" i="4" s="1"/>
  <c r="GS75" i="4"/>
  <c r="JE74" i="4" s="1"/>
  <c r="KR75" i="4" a="1"/>
  <c r="HQ75" i="4"/>
  <c r="GD75" i="4"/>
  <c r="IP74" i="4" s="1"/>
  <c r="KJ74" i="4" a="1"/>
  <c r="KJ74" i="4" s="1"/>
  <c r="IX17" i="4"/>
  <c r="DJ20" i="4"/>
  <c r="DU20" i="4"/>
  <c r="CY20" i="4"/>
  <c r="KR74" i="4" a="1"/>
  <c r="KR74" i="4" s="1"/>
  <c r="IJ73" i="4"/>
  <c r="JD17" i="4"/>
  <c r="ER19" i="4"/>
  <c r="EM75" i="4"/>
  <c r="AO76" i="4"/>
  <c r="BV76" i="4"/>
  <c r="DN76" i="4"/>
  <c r="DC76" i="4"/>
  <c r="CG76" i="4"/>
  <c r="BK76" i="4"/>
  <c r="AD76" i="4"/>
  <c r="CR76" i="4"/>
  <c r="AZ76" i="4"/>
  <c r="S76" i="4"/>
  <c r="KQ19" i="4" a="1"/>
  <c r="GC19" i="4"/>
  <c r="IO18" i="4" s="1"/>
  <c r="HP19" i="4"/>
  <c r="KD18" i="4" s="1"/>
  <c r="FQ19" i="4"/>
  <c r="IB18" i="4" s="1"/>
  <c r="HD19" i="4"/>
  <c r="JQ18" i="4" s="1"/>
  <c r="GR19" i="4"/>
  <c r="JD18" i="4" s="1"/>
  <c r="HR19" i="4"/>
  <c r="KF18" i="4" s="1"/>
  <c r="FS19" i="4"/>
  <c r="ID18" i="4" s="1"/>
  <c r="HF19" i="4"/>
  <c r="GT19" i="4"/>
  <c r="GE19" i="4"/>
  <c r="IQ18" i="4" s="1"/>
  <c r="JO17" i="4"/>
  <c r="KN74" i="4" a="1"/>
  <c r="KN74" i="4" s="1"/>
  <c r="L56" i="5"/>
  <c r="KT75" i="4" a="1"/>
  <c r="JA73" i="4"/>
  <c r="CG20" i="4"/>
  <c r="CR20" i="4"/>
  <c r="CH20" i="4"/>
  <c r="DN20" i="4"/>
  <c r="BV20" i="4"/>
  <c r="DC20" i="4"/>
  <c r="BK20" i="4"/>
  <c r="AZ20" i="4"/>
  <c r="AO20" i="4"/>
  <c r="AD20" i="4"/>
  <c r="S20" i="4"/>
  <c r="JY17" i="4"/>
  <c r="IT73" i="4"/>
  <c r="KX73" i="4" s="1"/>
  <c r="EN19" i="4"/>
  <c r="DG76" i="4"/>
  <c r="CV76" i="4"/>
  <c r="BZ76" i="4"/>
  <c r="DR76" i="4"/>
  <c r="BD76" i="4"/>
  <c r="BO76" i="4"/>
  <c r="ID17" i="4"/>
  <c r="IB73" i="4"/>
  <c r="GZ19" i="4"/>
  <c r="JM18" i="4" s="1"/>
  <c r="GN19" i="4"/>
  <c r="IZ18" i="4" s="1"/>
  <c r="FY19" i="4"/>
  <c r="IK18" i="4" s="1"/>
  <c r="HL19" i="4"/>
  <c r="FM19" i="4"/>
  <c r="HX18" i="4" s="1"/>
  <c r="D56" i="5"/>
  <c r="GY19" i="4"/>
  <c r="JL18" i="4" s="1"/>
  <c r="GM19" i="4"/>
  <c r="IY18" i="4" s="1"/>
  <c r="FX19" i="4"/>
  <c r="IJ18" i="4" s="1"/>
  <c r="HK19" i="4"/>
  <c r="JY18" i="4" s="1"/>
  <c r="FL19" i="4"/>
  <c r="HW18" i="4" s="1"/>
  <c r="JK17" i="4"/>
  <c r="JD73" i="4"/>
  <c r="I56" i="5"/>
  <c r="GM75" i="4"/>
  <c r="GI75" i="4"/>
  <c r="HK75" i="4"/>
  <c r="JY74" i="4" s="1"/>
  <c r="FX75" i="4"/>
  <c r="GY75" i="4"/>
  <c r="FL75" i="4"/>
  <c r="HW74" i="4" s="1"/>
  <c r="KL75" i="4" a="1"/>
  <c r="KK75" i="4" a="1"/>
  <c r="GL75" i="4"/>
  <c r="IX74" i="4" s="1"/>
  <c r="HJ75" i="4"/>
  <c r="FW75" i="4"/>
  <c r="GX75" i="4"/>
  <c r="FK75" i="4"/>
  <c r="HY17" i="4"/>
  <c r="BD20" i="4"/>
  <c r="DR20" i="4"/>
  <c r="BZ20" i="4"/>
  <c r="DG20" i="4"/>
  <c r="BO20" i="4"/>
  <c r="CV20" i="4"/>
  <c r="JE17" i="4"/>
  <c r="KB17" i="4"/>
  <c r="IO73" i="4"/>
  <c r="JL73" i="4"/>
  <c r="KL18" i="4" a="1"/>
  <c r="KL18" i="4" s="1"/>
  <c r="JF17" i="4"/>
  <c r="DK76" i="4"/>
  <c r="DV76" i="4"/>
  <c r="CZ76" i="4"/>
  <c r="C56" i="5"/>
  <c r="HI19" i="4"/>
  <c r="JW18" i="4" s="1"/>
  <c r="FJ19" i="4"/>
  <c r="HU18" i="4" s="1"/>
  <c r="GW19" i="4"/>
  <c r="JJ18" i="4" s="1"/>
  <c r="GK19" i="4"/>
  <c r="IW18" i="4" s="1"/>
  <c r="FV19" i="4"/>
  <c r="IH18" i="4" s="1"/>
  <c r="FH19" i="4"/>
  <c r="FE20" i="4" a="1"/>
  <c r="FE20" i="4" s="1"/>
  <c r="KR19" i="4" s="1" a="1"/>
  <c r="KR19" i="4" s="1"/>
  <c r="FA20" i="4" a="1"/>
  <c r="FA20" i="4" s="1"/>
  <c r="EW20" i="4" a="1"/>
  <c r="EW20" i="4" s="1"/>
  <c r="FD20" i="4" a="1"/>
  <c r="FD20" i="4" s="1"/>
  <c r="EZ20" i="4" a="1"/>
  <c r="EZ20" i="4" s="1"/>
  <c r="FG20" i="4" a="1"/>
  <c r="FG20" i="4" s="1"/>
  <c r="FC20" i="4" a="1"/>
  <c r="FC20" i="4" s="1"/>
  <c r="KP19" i="4" s="1" a="1"/>
  <c r="KP19" i="4" s="1"/>
  <c r="EY20" i="4" a="1"/>
  <c r="EY20" i="4" s="1"/>
  <c r="KL19" i="4" s="1" a="1"/>
  <c r="KL19" i="4" s="1"/>
  <c r="FF20" i="4" a="1"/>
  <c r="FF20" i="4" s="1"/>
  <c r="KS19" i="4" s="1" a="1"/>
  <c r="KS19" i="4" s="1"/>
  <c r="FB20" i="4" a="1"/>
  <c r="FB20" i="4" s="1"/>
  <c r="EX20" i="4" a="1"/>
  <c r="EX20" i="4" s="1"/>
  <c r="KK19" i="4" s="1" a="1"/>
  <c r="KK19" i="4" s="1"/>
  <c r="GB19" i="4"/>
  <c r="HO19" i="4"/>
  <c r="KC18" i="4" s="1"/>
  <c r="FP19" i="4"/>
  <c r="IA18" i="4" s="1"/>
  <c r="HC19" i="4"/>
  <c r="JP18" i="4" s="1"/>
  <c r="GQ19" i="4"/>
  <c r="JC18" i="4" s="1"/>
  <c r="JZ73" i="4"/>
  <c r="LJ71" i="4"/>
  <c r="HO75" i="4"/>
  <c r="GB75" i="4"/>
  <c r="IN74" i="4" s="1"/>
  <c r="HC75" i="4"/>
  <c r="JP74" i="4" s="1"/>
  <c r="FP75" i="4"/>
  <c r="IA74" i="4" s="1"/>
  <c r="GQ75" i="4"/>
  <c r="JC74" i="4" s="1"/>
  <c r="KP75" i="4" a="1"/>
  <c r="K56" i="5"/>
  <c r="KO75" i="4" a="1"/>
  <c r="HN75" i="4"/>
  <c r="KB74" i="4" s="1"/>
  <c r="GA75" i="4"/>
  <c r="HB75" i="4"/>
  <c r="JO74" i="4" s="1"/>
  <c r="FO75" i="4"/>
  <c r="HZ74" i="4" s="1"/>
  <c r="GP75" i="4"/>
  <c r="KM18" i="4" a="1"/>
  <c r="KM18" i="4" s="1"/>
  <c r="EJ75" i="4"/>
  <c r="DV20" i="4"/>
  <c r="DK20" i="4"/>
  <c r="CZ20" i="4"/>
  <c r="KL74" i="4" a="1"/>
  <c r="KL74" i="4" s="1"/>
  <c r="HZ73" i="4"/>
  <c r="II73" i="4"/>
  <c r="IZ73" i="4"/>
  <c r="EO75" i="4"/>
  <c r="EH77" i="4" a="1"/>
  <c r="EH77" i="4" s="1"/>
  <c r="ED77" i="4" a="1"/>
  <c r="ED77" i="4" s="1"/>
  <c r="DZ77" i="4" a="1"/>
  <c r="DZ77" i="4" s="1"/>
  <c r="EG77" i="4" a="1"/>
  <c r="EG77" i="4" s="1"/>
  <c r="EC77" i="4" a="1"/>
  <c r="EC77" i="4" s="1"/>
  <c r="DY77" i="4" a="1"/>
  <c r="DY77" i="4" s="1"/>
  <c r="EF77" i="4" a="1"/>
  <c r="EF77" i="4" s="1"/>
  <c r="EB77" i="4" a="1"/>
  <c r="EB77" i="4" s="1"/>
  <c r="EA77" i="4" a="1"/>
  <c r="EA77" i="4" s="1"/>
  <c r="EE77" i="4" a="1"/>
  <c r="EE77" i="4" s="1"/>
  <c r="C78" i="4"/>
  <c r="BL76" i="4"/>
  <c r="CS76" i="4"/>
  <c r="DO76" i="4"/>
  <c r="BW76" i="4"/>
  <c r="CH76" i="4"/>
  <c r="AE76" i="4"/>
  <c r="BA76" i="4"/>
  <c r="DD76" i="4"/>
  <c r="EP75" i="4"/>
  <c r="E56" i="5"/>
  <c r="GO19" i="4"/>
  <c r="JA18" i="4" s="1"/>
  <c r="FZ19" i="4"/>
  <c r="IL18" i="4" s="1"/>
  <c r="HM19" i="4"/>
  <c r="FN19" i="4"/>
  <c r="HA19" i="4"/>
  <c r="KN19" i="4" a="1"/>
  <c r="G56" i="5"/>
  <c r="KT19" i="4" a="1"/>
  <c r="IL17" i="4"/>
  <c r="IK73" i="4"/>
  <c r="IO17" i="4"/>
  <c r="HL75" i="4"/>
  <c r="JZ74" i="4" s="1"/>
  <c r="FY75" i="4"/>
  <c r="IK74" i="4" s="1"/>
  <c r="KM75" i="4" a="1"/>
  <c r="GZ75" i="4"/>
  <c r="JM74" i="4" s="1"/>
  <c r="FM75" i="4"/>
  <c r="GN75" i="4"/>
  <c r="GT75" i="4"/>
  <c r="HR75" i="4"/>
  <c r="KF74" i="4" s="1"/>
  <c r="GE75" i="4"/>
  <c r="IQ74" i="4" s="1"/>
  <c r="HF75" i="4"/>
  <c r="FS75" i="4"/>
  <c r="IM73" i="4"/>
  <c r="KF17" i="4"/>
  <c r="EH21" i="4" a="1"/>
  <c r="EH21" i="4" s="1"/>
  <c r="ED21" i="4" a="1"/>
  <c r="ED21" i="4" s="1"/>
  <c r="DZ21" i="4" a="1"/>
  <c r="DZ21" i="4" s="1"/>
  <c r="EG21" i="4" a="1"/>
  <c r="EG21" i="4" s="1"/>
  <c r="EC21" i="4" a="1"/>
  <c r="EC21" i="4" s="1"/>
  <c r="DY21" i="4" a="1"/>
  <c r="DY21" i="4" s="1"/>
  <c r="EF21" i="4" a="1"/>
  <c r="EF21" i="4" s="1"/>
  <c r="EB21" i="4" a="1"/>
  <c r="EB21" i="4" s="1"/>
  <c r="EA21" i="4" a="1"/>
  <c r="EA21" i="4" s="1"/>
  <c r="EE21" i="4" a="1"/>
  <c r="EE21" i="4" s="1"/>
  <c r="C22" i="4"/>
  <c r="CS20" i="4"/>
  <c r="BA20" i="4"/>
  <c r="DO20" i="4"/>
  <c r="BW20" i="4"/>
  <c r="AE20" i="4"/>
  <c r="DD20" i="4"/>
  <c r="BL20" i="4"/>
  <c r="KC73" i="4"/>
  <c r="JM73" i="4"/>
  <c r="KC17" i="4"/>
  <c r="II17" i="4"/>
  <c r="LL15" i="4" l="1"/>
  <c r="ER76" i="4"/>
  <c r="KL75" i="4"/>
  <c r="LH75" i="4" s="1"/>
  <c r="LE18" i="4"/>
  <c r="LG18" i="4"/>
  <c r="LA73" i="4"/>
  <c r="KO75" i="4"/>
  <c r="LE75" i="4" s="1"/>
  <c r="LD18" i="4"/>
  <c r="LG74" i="4"/>
  <c r="LC74" i="4"/>
  <c r="LD74" i="4"/>
  <c r="KP75" i="4"/>
  <c r="KK75" i="4"/>
  <c r="KN19" i="4"/>
  <c r="LD19" i="4" s="1"/>
  <c r="LJ72" i="4"/>
  <c r="LK72" i="4"/>
  <c r="KT19" i="4"/>
  <c r="KM75" i="4"/>
  <c r="KZ17" i="4"/>
  <c r="KZ73" i="4"/>
  <c r="EK76" i="4"/>
  <c r="KU73" i="4"/>
  <c r="KN75" i="4"/>
  <c r="LK16" i="4"/>
  <c r="LL16" i="4" s="1"/>
  <c r="KV17" i="4"/>
  <c r="KV73" i="4"/>
  <c r="EK20" i="4"/>
  <c r="LA17" i="4"/>
  <c r="LI18" i="4"/>
  <c r="KR75" i="4"/>
  <c r="ES76" i="4"/>
  <c r="KU17" i="4"/>
  <c r="KY73" i="4"/>
  <c r="KT75" i="4"/>
  <c r="KQ19" i="4"/>
  <c r="LG19" i="4" s="1"/>
  <c r="KY17" i="4"/>
  <c r="BN21" i="4"/>
  <c r="DF21" i="4"/>
  <c r="DQ21" i="4"/>
  <c r="BY21" i="4"/>
  <c r="AG21" i="4"/>
  <c r="BC21" i="4"/>
  <c r="CU21" i="4"/>
  <c r="DT21" i="4"/>
  <c r="CM21" i="4"/>
  <c r="CX21" i="4"/>
  <c r="DI21" i="4"/>
  <c r="CA21" i="4"/>
  <c r="DS21" i="4"/>
  <c r="CW21" i="4"/>
  <c r="BE21" i="4"/>
  <c r="BP21" i="4"/>
  <c r="DH21" i="4"/>
  <c r="EH78" i="4" a="1"/>
  <c r="EH78" i="4" s="1"/>
  <c r="ED78" i="4" a="1"/>
  <c r="ED78" i="4" s="1"/>
  <c r="DZ78" i="4" a="1"/>
  <c r="DZ78" i="4" s="1"/>
  <c r="EG78" i="4" a="1"/>
  <c r="EG78" i="4" s="1"/>
  <c r="EC78" i="4" a="1"/>
  <c r="EC78" i="4" s="1"/>
  <c r="DY78" i="4" a="1"/>
  <c r="DY78" i="4" s="1"/>
  <c r="EF78" i="4" a="1"/>
  <c r="EF78" i="4" s="1"/>
  <c r="EB78" i="4" a="1"/>
  <c r="EB78" i="4" s="1"/>
  <c r="EE78" i="4" a="1"/>
  <c r="EE78" i="4" s="1"/>
  <c r="EA78" i="4" a="1"/>
  <c r="EA78" i="4" s="1"/>
  <c r="C79" i="4"/>
  <c r="BL77" i="4"/>
  <c r="BW77" i="4"/>
  <c r="CH77" i="4"/>
  <c r="DO77" i="4"/>
  <c r="AE77" i="4"/>
  <c r="BA77" i="4"/>
  <c r="DD77" i="4"/>
  <c r="CS77" i="4"/>
  <c r="LL71" i="4"/>
  <c r="GN20" i="4"/>
  <c r="IZ19" i="4" s="1"/>
  <c r="FY20" i="4"/>
  <c r="IK19" i="4" s="1"/>
  <c r="HL20" i="4"/>
  <c r="JZ19" i="4" s="1"/>
  <c r="FM20" i="4"/>
  <c r="HX19" i="4" s="1"/>
  <c r="GZ20" i="4"/>
  <c r="JM19" i="4" s="1"/>
  <c r="KM19" i="4" a="1"/>
  <c r="KM19" i="4" s="1"/>
  <c r="JF18" i="4"/>
  <c r="KY18" i="4" s="1"/>
  <c r="GL76" i="4"/>
  <c r="IX75" i="4" s="1"/>
  <c r="HJ76" i="4"/>
  <c r="JX75" i="4" s="1"/>
  <c r="FW76" i="4"/>
  <c r="II75" i="4" s="1"/>
  <c r="GX76" i="4"/>
  <c r="JK75" i="4" s="1"/>
  <c r="FK76" i="4"/>
  <c r="HV75" i="4" s="1"/>
  <c r="DW77" i="4"/>
  <c r="DA77" i="4"/>
  <c r="DL77" i="4"/>
  <c r="BM21" i="4"/>
  <c r="DE21" i="4"/>
  <c r="BB21" i="4"/>
  <c r="DP21" i="4"/>
  <c r="BX21" i="4"/>
  <c r="AQ21" i="4"/>
  <c r="AF21" i="4"/>
  <c r="CT21" i="4"/>
  <c r="CN21" i="4"/>
  <c r="CJ21" i="4"/>
  <c r="CI21" i="4"/>
  <c r="U21" i="4"/>
  <c r="DW21" i="4"/>
  <c r="DL21" i="4"/>
  <c r="DA21" i="4"/>
  <c r="CX77" i="4"/>
  <c r="DI77" i="4"/>
  <c r="CM77" i="4"/>
  <c r="DT77" i="4"/>
  <c r="CA77" i="4"/>
  <c r="DS77" i="4"/>
  <c r="CW77" i="4"/>
  <c r="BE77" i="4"/>
  <c r="BP77" i="4"/>
  <c r="DH77" i="4"/>
  <c r="JB74" i="4"/>
  <c r="HP20" i="4"/>
  <c r="FQ20" i="4"/>
  <c r="IB19" i="4" s="1"/>
  <c r="HD20" i="4"/>
  <c r="JQ19" i="4" s="1"/>
  <c r="GR20" i="4"/>
  <c r="JD19" i="4" s="1"/>
  <c r="GC20" i="4"/>
  <c r="IO19" i="4" s="1"/>
  <c r="IN18" i="4"/>
  <c r="KV18" i="4" s="1"/>
  <c r="EJ20" i="4"/>
  <c r="IJ74" i="4"/>
  <c r="K57" i="5"/>
  <c r="HN76" i="4"/>
  <c r="KB75" i="4" s="1"/>
  <c r="GA76" i="4"/>
  <c r="IM75" i="4" s="1"/>
  <c r="HB76" i="4"/>
  <c r="JO75" i="4" s="1"/>
  <c r="FO76" i="4"/>
  <c r="GP76" i="4"/>
  <c r="JA74" i="4"/>
  <c r="EP76" i="4"/>
  <c r="EO20" i="4"/>
  <c r="IH74" i="4"/>
  <c r="EL76" i="4"/>
  <c r="EQ76" i="4"/>
  <c r="GT76" i="4"/>
  <c r="HR76" i="4"/>
  <c r="KF75" i="4" s="1"/>
  <c r="GE76" i="4"/>
  <c r="IQ75" i="4" s="1"/>
  <c r="HF76" i="4"/>
  <c r="JS75" i="4" s="1"/>
  <c r="FS76" i="4"/>
  <c r="ID75" i="4" s="1"/>
  <c r="DJ21" i="4"/>
  <c r="DU21" i="4"/>
  <c r="CY21" i="4"/>
  <c r="BC77" i="4"/>
  <c r="AG77" i="4"/>
  <c r="CU77" i="4"/>
  <c r="DQ77" i="4"/>
  <c r="BY77" i="4"/>
  <c r="DF77" i="4"/>
  <c r="BN77" i="4"/>
  <c r="F57" i="5"/>
  <c r="GA20" i="4"/>
  <c r="IM19" i="4" s="1"/>
  <c r="HN20" i="4"/>
  <c r="KB19" i="4" s="1"/>
  <c r="FO20" i="4"/>
  <c r="HZ19" i="4" s="1"/>
  <c r="HB20" i="4"/>
  <c r="GP20" i="4"/>
  <c r="JB19" i="4" s="1"/>
  <c r="E57" i="5"/>
  <c r="GO20" i="4"/>
  <c r="JA19" i="4" s="1"/>
  <c r="FZ20" i="4"/>
  <c r="IL19" i="4" s="1"/>
  <c r="HM20" i="4"/>
  <c r="FN20" i="4"/>
  <c r="HA20" i="4"/>
  <c r="KA18" i="4"/>
  <c r="HX74" i="4"/>
  <c r="EJ76" i="4"/>
  <c r="IU74" i="4"/>
  <c r="KX74" i="4" s="1"/>
  <c r="EM20" i="4"/>
  <c r="HY74" i="4"/>
  <c r="EQ20" i="4"/>
  <c r="JW74" i="4"/>
  <c r="I57" i="5"/>
  <c r="GM76" i="4"/>
  <c r="IY75" i="4" s="1"/>
  <c r="GI76" i="4"/>
  <c r="IU75" i="4" s="1"/>
  <c r="HK76" i="4"/>
  <c r="JY75" i="4" s="1"/>
  <c r="FX76" i="4"/>
  <c r="GY76" i="4"/>
  <c r="FL76" i="4"/>
  <c r="HW75" i="4" s="1"/>
  <c r="LH18" i="4"/>
  <c r="CN77" i="4"/>
  <c r="CJ77" i="4"/>
  <c r="U77" i="4"/>
  <c r="CI77" i="4"/>
  <c r="AF77" i="4"/>
  <c r="AQ77" i="4"/>
  <c r="BM77" i="4"/>
  <c r="CT77" i="4"/>
  <c r="DP77" i="4"/>
  <c r="BB77" i="4"/>
  <c r="BX77" i="4"/>
  <c r="DE77" i="4"/>
  <c r="GX20" i="4"/>
  <c r="JK19" i="4" s="1"/>
  <c r="GL20" i="4"/>
  <c r="FW20" i="4"/>
  <c r="II19" i="4" s="1"/>
  <c r="HJ20" i="4"/>
  <c r="JX19" i="4" s="1"/>
  <c r="FK20" i="4"/>
  <c r="HV19" i="4" s="1"/>
  <c r="CG21" i="4"/>
  <c r="DN21" i="4"/>
  <c r="BV21" i="4"/>
  <c r="CH21" i="4"/>
  <c r="BK21" i="4"/>
  <c r="CR21" i="4"/>
  <c r="AD21" i="4"/>
  <c r="DC21" i="4"/>
  <c r="AO21" i="4"/>
  <c r="S21" i="4"/>
  <c r="AZ21" i="4"/>
  <c r="CY77" i="4"/>
  <c r="DJ77" i="4"/>
  <c r="DU77" i="4"/>
  <c r="ER20" i="4"/>
  <c r="HF20" i="4"/>
  <c r="JS19" i="4" s="1"/>
  <c r="GT20" i="4"/>
  <c r="GE20" i="4"/>
  <c r="IQ19" i="4" s="1"/>
  <c r="HR20" i="4"/>
  <c r="KF19" i="4" s="1"/>
  <c r="FS20" i="4"/>
  <c r="HQ20" i="4"/>
  <c r="FR20" i="4"/>
  <c r="IC19" i="4" s="1"/>
  <c r="HE20" i="4"/>
  <c r="JR19" i="4" s="1"/>
  <c r="GS20" i="4"/>
  <c r="JE19" i="4" s="1"/>
  <c r="GD20" i="4"/>
  <c r="IP19" i="4" s="1"/>
  <c r="EN20" i="4"/>
  <c r="JX74" i="4"/>
  <c r="LI74" i="4"/>
  <c r="LH74" i="4"/>
  <c r="LF74" i="4"/>
  <c r="LB74" i="4"/>
  <c r="KO19" i="4" a="1"/>
  <c r="KO19" i="4" s="1"/>
  <c r="LE19" i="4" s="1"/>
  <c r="HZ18" i="4"/>
  <c r="HV74" i="4"/>
  <c r="ES20" i="4"/>
  <c r="H57" i="5"/>
  <c r="GW76" i="4"/>
  <c r="JJ75" i="4" s="1"/>
  <c r="FJ76" i="4"/>
  <c r="HU75" i="4" s="1"/>
  <c r="GK76" i="4"/>
  <c r="IW75" i="4" s="1"/>
  <c r="GH76" i="4"/>
  <c r="IT75" i="4" s="1"/>
  <c r="HI76" i="4"/>
  <c r="FV76" i="4"/>
  <c r="IH75" i="4" s="1"/>
  <c r="FF77" i="4" a="1"/>
  <c r="FF77" i="4" s="1"/>
  <c r="FB77" i="4" a="1"/>
  <c r="FB77" i="4" s="1"/>
  <c r="EX77" i="4" a="1"/>
  <c r="EX77" i="4" s="1"/>
  <c r="KK76" i="4" s="1" a="1"/>
  <c r="KK76" i="4" s="1"/>
  <c r="FH76" i="4"/>
  <c r="FE77" i="4" a="1"/>
  <c r="FE77" i="4" s="1"/>
  <c r="FA77" i="4" a="1"/>
  <c r="FA77" i="4" s="1"/>
  <c r="EW77" i="4" a="1"/>
  <c r="EW77" i="4" s="1"/>
  <c r="FD77" i="4" a="1"/>
  <c r="FD77" i="4" s="1"/>
  <c r="EZ77" i="4" a="1"/>
  <c r="EZ77" i="4" s="1"/>
  <c r="FG77" i="4" a="1"/>
  <c r="FG77" i="4" s="1"/>
  <c r="FC77" i="4" a="1"/>
  <c r="FC77" i="4" s="1"/>
  <c r="EY77" i="4" a="1"/>
  <c r="EY77" i="4" s="1"/>
  <c r="HO76" i="4"/>
  <c r="KC75" i="4" s="1"/>
  <c r="GB76" i="4"/>
  <c r="IN75" i="4" s="1"/>
  <c r="HC76" i="4"/>
  <c r="FP76" i="4"/>
  <c r="IA75" i="4" s="1"/>
  <c r="GQ76" i="4"/>
  <c r="JC75" i="4" s="1"/>
  <c r="KP76" i="4" a="1"/>
  <c r="EO76" i="4"/>
  <c r="JN18" i="4"/>
  <c r="BZ21" i="4"/>
  <c r="DR21" i="4"/>
  <c r="CV21" i="4"/>
  <c r="BD21" i="4"/>
  <c r="DG21" i="4"/>
  <c r="BO21" i="4"/>
  <c r="DC77" i="4"/>
  <c r="CG77" i="4"/>
  <c r="BK77" i="4"/>
  <c r="AD77" i="4"/>
  <c r="AZ77" i="4"/>
  <c r="S77" i="4"/>
  <c r="BV77" i="4"/>
  <c r="CR77" i="4"/>
  <c r="DN77" i="4"/>
  <c r="AO77" i="4"/>
  <c r="D57" i="5"/>
  <c r="GY20" i="4"/>
  <c r="JL19" i="4" s="1"/>
  <c r="KL20" i="4" a="1"/>
  <c r="GM20" i="4"/>
  <c r="IY19" i="4" s="1"/>
  <c r="FX20" i="4"/>
  <c r="IJ19" i="4" s="1"/>
  <c r="HK20" i="4"/>
  <c r="JY19" i="4" s="1"/>
  <c r="FL20" i="4"/>
  <c r="EN76" i="4"/>
  <c r="IY74" i="4"/>
  <c r="JS18" i="4"/>
  <c r="IZ74" i="4"/>
  <c r="EM76" i="4"/>
  <c r="J57" i="5"/>
  <c r="HM76" i="4"/>
  <c r="KA75" i="4" s="1"/>
  <c r="FZ76" i="4"/>
  <c r="IL75" i="4" s="1"/>
  <c r="KN76" i="4" a="1"/>
  <c r="HA76" i="4"/>
  <c r="FN76" i="4"/>
  <c r="GO76" i="4"/>
  <c r="JA75" i="4" s="1"/>
  <c r="L57" i="5"/>
  <c r="KT76" i="4" a="1"/>
  <c r="JL74" i="4"/>
  <c r="C57" i="5"/>
  <c r="HI20" i="4"/>
  <c r="FJ20" i="4"/>
  <c r="HU19" i="4" s="1"/>
  <c r="GW20" i="4"/>
  <c r="JJ19" i="4" s="1"/>
  <c r="GK20" i="4"/>
  <c r="IW19" i="4" s="1"/>
  <c r="FV20" i="4"/>
  <c r="FG21" i="4" a="1"/>
  <c r="FG21" i="4" s="1"/>
  <c r="FC21" i="4" a="1"/>
  <c r="FC21" i="4" s="1"/>
  <c r="EY21" i="4" a="1"/>
  <c r="EY21" i="4" s="1"/>
  <c r="FF21" i="4" a="1"/>
  <c r="FF21" i="4" s="1"/>
  <c r="KS20" i="4" s="1" a="1"/>
  <c r="KS20" i="4" s="1"/>
  <c r="FB21" i="4" a="1"/>
  <c r="FB21" i="4" s="1"/>
  <c r="KO20" i="4" s="1" a="1"/>
  <c r="KO20" i="4" s="1"/>
  <c r="EX21" i="4" a="1"/>
  <c r="EX21" i="4" s="1"/>
  <c r="KK20" i="4" s="1" a="1"/>
  <c r="KK20" i="4" s="1"/>
  <c r="FH20" i="4"/>
  <c r="FE21" i="4" a="1"/>
  <c r="FE21" i="4" s="1"/>
  <c r="FA21" i="4" a="1"/>
  <c r="FA21" i="4" s="1"/>
  <c r="EW21" i="4" a="1"/>
  <c r="EW21" i="4" s="1"/>
  <c r="EZ21" i="4" a="1"/>
  <c r="EZ21" i="4" s="1"/>
  <c r="KM20" i="4" s="1" a="1"/>
  <c r="KM20" i="4" s="1"/>
  <c r="FD21" i="4" a="1"/>
  <c r="FD21" i="4" s="1"/>
  <c r="KQ20" i="4" s="1" a="1"/>
  <c r="KQ20" i="4" s="1"/>
  <c r="DG77" i="4"/>
  <c r="BD77" i="4"/>
  <c r="CV77" i="4"/>
  <c r="BO77" i="4"/>
  <c r="BZ77" i="4"/>
  <c r="DR77" i="4"/>
  <c r="JS74" i="4"/>
  <c r="GB20" i="4"/>
  <c r="IN19" i="4" s="1"/>
  <c r="HO20" i="4"/>
  <c r="FP20" i="4"/>
  <c r="IA19" i="4" s="1"/>
  <c r="HC20" i="4"/>
  <c r="JP19" i="4" s="1"/>
  <c r="GQ20" i="4"/>
  <c r="LC18" i="4"/>
  <c r="HY18" i="4"/>
  <c r="IM74" i="4"/>
  <c r="JK74" i="4"/>
  <c r="KE74" i="4"/>
  <c r="JF74" i="4"/>
  <c r="EL20" i="4"/>
  <c r="HE76" i="4"/>
  <c r="JR75" i="4" s="1"/>
  <c r="FR76" i="4"/>
  <c r="GS76" i="4"/>
  <c r="KR76" i="4" a="1"/>
  <c r="HQ76" i="4"/>
  <c r="KE75" i="4" s="1"/>
  <c r="GD76" i="4"/>
  <c r="IP75" i="4" s="1"/>
  <c r="HL76" i="4"/>
  <c r="JZ75" i="4" s="1"/>
  <c r="FY76" i="4"/>
  <c r="IK75" i="4" s="1"/>
  <c r="KM76" i="4" a="1"/>
  <c r="GZ76" i="4"/>
  <c r="FM76" i="4"/>
  <c r="GN76" i="4"/>
  <c r="IZ75" i="4" s="1"/>
  <c r="KC74" i="4"/>
  <c r="EP20" i="4"/>
  <c r="LF18" i="4"/>
  <c r="DV21" i="4"/>
  <c r="CZ21" i="4"/>
  <c r="DK21" i="4"/>
  <c r="EG22" i="4" a="1"/>
  <c r="EG22" i="4" s="1"/>
  <c r="EC22" i="4" a="1"/>
  <c r="EC22" i="4" s="1"/>
  <c r="DY22" i="4" a="1"/>
  <c r="DY22" i="4" s="1"/>
  <c r="EF22" i="4" a="1"/>
  <c r="EF22" i="4" s="1"/>
  <c r="EB22" i="4" a="1"/>
  <c r="EB22" i="4" s="1"/>
  <c r="EE22" i="4" a="1"/>
  <c r="EE22" i="4" s="1"/>
  <c r="EA22" i="4" a="1"/>
  <c r="EA22" i="4" s="1"/>
  <c r="DZ22" i="4" a="1"/>
  <c r="DZ22" i="4" s="1"/>
  <c r="EH22" i="4" a="1"/>
  <c r="EH22" i="4" s="1"/>
  <c r="C23" i="4"/>
  <c r="ED22" i="4" a="1"/>
  <c r="ED22" i="4" s="1"/>
  <c r="DO21" i="4"/>
  <c r="BW21" i="4"/>
  <c r="CS21" i="4"/>
  <c r="BA21" i="4"/>
  <c r="AE21" i="4"/>
  <c r="DD21" i="4"/>
  <c r="BL21" i="4"/>
  <c r="DK77" i="4"/>
  <c r="CZ77" i="4"/>
  <c r="DV77" i="4"/>
  <c r="G57" i="5"/>
  <c r="KT20" i="4" a="1"/>
  <c r="KJ19" i="4" a="1"/>
  <c r="KJ19" i="4" s="1"/>
  <c r="ID74" i="4"/>
  <c r="II74" i="4"/>
  <c r="JZ18" i="4"/>
  <c r="JO18" i="4"/>
  <c r="HD76" i="4"/>
  <c r="FQ76" i="4"/>
  <c r="IB75" i="4" s="1"/>
  <c r="GR76" i="4"/>
  <c r="JD75" i="4" s="1"/>
  <c r="KQ76" i="4" a="1"/>
  <c r="HP76" i="4"/>
  <c r="KD75" i="4" s="1"/>
  <c r="GC76" i="4"/>
  <c r="IO75" i="4" s="1"/>
  <c r="KT20" i="4" l="1"/>
  <c r="LC75" i="4"/>
  <c r="LK73" i="4"/>
  <c r="LG75" i="4"/>
  <c r="LA18" i="4"/>
  <c r="KR76" i="4"/>
  <c r="LB75" i="4"/>
  <c r="KT76" i="4"/>
  <c r="KZ74" i="4"/>
  <c r="KM76" i="4"/>
  <c r="LJ17" i="4"/>
  <c r="LL72" i="4"/>
  <c r="LJ73" i="4"/>
  <c r="KQ76" i="4"/>
  <c r="LD75" i="4"/>
  <c r="KN76" i="4"/>
  <c r="KU74" i="4"/>
  <c r="KU18" i="4"/>
  <c r="LJ18" i="4" s="1"/>
  <c r="EP77" i="4"/>
  <c r="KP76" i="4"/>
  <c r="EO21" i="4"/>
  <c r="LF75" i="4"/>
  <c r="KY74" i="4"/>
  <c r="KL20" i="4"/>
  <c r="LC20" i="4" s="1"/>
  <c r="ES21" i="4"/>
  <c r="ES77" i="4"/>
  <c r="LC19" i="4"/>
  <c r="LI75" i="4"/>
  <c r="KZ18" i="4"/>
  <c r="LK17" i="4"/>
  <c r="LE20" i="4"/>
  <c r="C58" i="5"/>
  <c r="GW21" i="4"/>
  <c r="JJ20" i="4" s="1"/>
  <c r="GK21" i="4"/>
  <c r="IW20" i="4" s="1"/>
  <c r="FV21" i="4"/>
  <c r="IH20" i="4" s="1"/>
  <c r="HI21" i="4"/>
  <c r="JW20" i="4" s="1"/>
  <c r="FJ21" i="4"/>
  <c r="HU20" i="4" s="1"/>
  <c r="FH21" i="4"/>
  <c r="FE22" i="4" a="1"/>
  <c r="FE22" i="4" s="1"/>
  <c r="FA22" i="4" a="1"/>
  <c r="FA22" i="4" s="1"/>
  <c r="EW22" i="4" a="1"/>
  <c r="EW22" i="4" s="1"/>
  <c r="KJ21" i="4" s="1" a="1"/>
  <c r="KJ21" i="4" s="1"/>
  <c r="FD22" i="4" a="1"/>
  <c r="FD22" i="4" s="1"/>
  <c r="EZ22" i="4" a="1"/>
  <c r="EZ22" i="4" s="1"/>
  <c r="FG22" i="4" a="1"/>
  <c r="FG22" i="4" s="1"/>
  <c r="FC22" i="4" a="1"/>
  <c r="FC22" i="4" s="1"/>
  <c r="EY22" i="4" a="1"/>
  <c r="EY22" i="4" s="1"/>
  <c r="EX22" i="4" a="1"/>
  <c r="EX22" i="4" s="1"/>
  <c r="FB22" i="4" a="1"/>
  <c r="FB22" i="4" s="1"/>
  <c r="FF22" i="4" a="1"/>
  <c r="FF22" i="4" s="1"/>
  <c r="HO21" i="4"/>
  <c r="KC20" i="4" s="1"/>
  <c r="FP21" i="4"/>
  <c r="IA20" i="4" s="1"/>
  <c r="HC21" i="4"/>
  <c r="JP20" i="4" s="1"/>
  <c r="GQ21" i="4"/>
  <c r="JC20" i="4" s="1"/>
  <c r="GB21" i="4"/>
  <c r="IN20" i="4" s="1"/>
  <c r="EJ77" i="4"/>
  <c r="H58" i="5"/>
  <c r="GW77" i="4"/>
  <c r="JJ76" i="4" s="1"/>
  <c r="FJ77" i="4"/>
  <c r="HU76" i="4" s="1"/>
  <c r="GK77" i="4"/>
  <c r="IW76" i="4" s="1"/>
  <c r="GH77" i="4"/>
  <c r="IT76" i="4" s="1"/>
  <c r="HI77" i="4"/>
  <c r="JW76" i="4" s="1"/>
  <c r="FV77" i="4"/>
  <c r="IH76" i="4" s="1"/>
  <c r="FD78" i="4" a="1"/>
  <c r="FD78" i="4" s="1"/>
  <c r="EZ78" i="4" a="1"/>
  <c r="EZ78" i="4" s="1"/>
  <c r="FG78" i="4" a="1"/>
  <c r="FG78" i="4" s="1"/>
  <c r="FC78" i="4" a="1"/>
  <c r="FC78" i="4" s="1"/>
  <c r="EY78" i="4" a="1"/>
  <c r="EY78" i="4" s="1"/>
  <c r="FF78" i="4" a="1"/>
  <c r="FF78" i="4" s="1"/>
  <c r="FB78" i="4" a="1"/>
  <c r="FB78" i="4" s="1"/>
  <c r="EX78" i="4" a="1"/>
  <c r="EX78" i="4" s="1"/>
  <c r="FH77" i="4"/>
  <c r="FE78" i="4" a="1"/>
  <c r="FE78" i="4" s="1"/>
  <c r="FA78" i="4" a="1"/>
  <c r="FA78" i="4" s="1"/>
  <c r="EW78" i="4" a="1"/>
  <c r="EW78" i="4" s="1"/>
  <c r="JP75" i="4"/>
  <c r="HX75" i="4"/>
  <c r="DG78" i="4"/>
  <c r="BO78" i="4"/>
  <c r="BD78" i="4"/>
  <c r="BZ78" i="4"/>
  <c r="DR78" i="4"/>
  <c r="CV78" i="4"/>
  <c r="DJ22" i="4"/>
  <c r="DU22" i="4"/>
  <c r="CY22" i="4"/>
  <c r="CW22" i="4"/>
  <c r="BE22" i="4"/>
  <c r="DS22" i="4"/>
  <c r="DH22" i="4"/>
  <c r="CA22" i="4"/>
  <c r="BP22" i="4"/>
  <c r="DC22" i="4"/>
  <c r="DN22" i="4"/>
  <c r="CR22" i="4"/>
  <c r="CG22" i="4"/>
  <c r="BV22" i="4"/>
  <c r="BK22" i="4"/>
  <c r="CH22" i="4"/>
  <c r="S22" i="4"/>
  <c r="AZ22" i="4"/>
  <c r="AD22" i="4"/>
  <c r="AO22" i="4"/>
  <c r="KP20" i="4" a="1"/>
  <c r="KP20" i="4" s="1"/>
  <c r="E58" i="5"/>
  <c r="FZ21" i="4"/>
  <c r="IL20" i="4" s="1"/>
  <c r="HM21" i="4"/>
  <c r="KA20" i="4" s="1"/>
  <c r="FN21" i="4"/>
  <c r="HY20" i="4" s="1"/>
  <c r="KN21" i="4" a="1"/>
  <c r="HA21" i="4"/>
  <c r="GO21" i="4"/>
  <c r="JA20" i="4" s="1"/>
  <c r="G58" i="5"/>
  <c r="KT21" i="4" a="1"/>
  <c r="J58" i="5"/>
  <c r="HM77" i="4"/>
  <c r="KA76" i="4" s="1"/>
  <c r="FZ77" i="4"/>
  <c r="IL76" i="4" s="1"/>
  <c r="KN77" i="4" a="1"/>
  <c r="HA77" i="4"/>
  <c r="JN76" i="4" s="1"/>
  <c r="FN77" i="4"/>
  <c r="GO77" i="4"/>
  <c r="JA76" i="4" s="1"/>
  <c r="LA74" i="4"/>
  <c r="ID19" i="4"/>
  <c r="KN20" i="4" a="1"/>
  <c r="KN20" i="4" s="1"/>
  <c r="CZ78" i="4"/>
  <c r="DK78" i="4"/>
  <c r="DV78" i="4"/>
  <c r="EG23" i="4" a="1"/>
  <c r="EG23" i="4" s="1"/>
  <c r="EC23" i="4" a="1"/>
  <c r="EC23" i="4" s="1"/>
  <c r="DY23" i="4" a="1"/>
  <c r="DY23" i="4" s="1"/>
  <c r="EF23" i="4" a="1"/>
  <c r="EF23" i="4" s="1"/>
  <c r="EB23" i="4" a="1"/>
  <c r="EB23" i="4" s="1"/>
  <c r="EE23" i="4" a="1"/>
  <c r="EE23" i="4" s="1"/>
  <c r="EA23" i="4" a="1"/>
  <c r="EA23" i="4" s="1"/>
  <c r="DZ23" i="4" a="1"/>
  <c r="DZ23" i="4" s="1"/>
  <c r="EH23" i="4" a="1"/>
  <c r="EH23" i="4" s="1"/>
  <c r="ED23" i="4" a="1"/>
  <c r="ED23" i="4" s="1"/>
  <c r="C24" i="4"/>
  <c r="HE21" i="4"/>
  <c r="JR20" i="4" s="1"/>
  <c r="GS21" i="4"/>
  <c r="JE20" i="4" s="1"/>
  <c r="KR21" i="4" a="1"/>
  <c r="GD21" i="4"/>
  <c r="IP20" i="4" s="1"/>
  <c r="HQ21" i="4"/>
  <c r="FR21" i="4"/>
  <c r="IC20" i="4" s="1"/>
  <c r="EN21" i="4"/>
  <c r="HE77" i="4"/>
  <c r="JR76" i="4" s="1"/>
  <c r="FR77" i="4"/>
  <c r="IC76" i="4" s="1"/>
  <c r="GS77" i="4"/>
  <c r="KR77" i="4" a="1"/>
  <c r="HQ77" i="4"/>
  <c r="KE76" i="4" s="1"/>
  <c r="GD77" i="4"/>
  <c r="IP76" i="4" s="1"/>
  <c r="KJ76" i="4" a="1"/>
  <c r="KJ76" i="4" s="1"/>
  <c r="EJ21" i="4"/>
  <c r="JO19" i="4"/>
  <c r="KE19" i="4"/>
  <c r="EH79" i="4" a="1"/>
  <c r="EH79" i="4" s="1"/>
  <c r="ED79" i="4" a="1"/>
  <c r="ED79" i="4" s="1"/>
  <c r="DZ79" i="4" a="1"/>
  <c r="DZ79" i="4" s="1"/>
  <c r="EG79" i="4" a="1"/>
  <c r="EG79" i="4" s="1"/>
  <c r="EC79" i="4" a="1"/>
  <c r="EC79" i="4" s="1"/>
  <c r="DY79" i="4" a="1"/>
  <c r="DY79" i="4" s="1"/>
  <c r="EF79" i="4" a="1"/>
  <c r="EF79" i="4" s="1"/>
  <c r="EB79" i="4" a="1"/>
  <c r="EB79" i="4" s="1"/>
  <c r="EE79" i="4" a="1"/>
  <c r="EE79" i="4" s="1"/>
  <c r="EA79" i="4" a="1"/>
  <c r="EA79" i="4" s="1"/>
  <c r="C80" i="4"/>
  <c r="DD78" i="4"/>
  <c r="AE78" i="4"/>
  <c r="BW78" i="4"/>
  <c r="BL78" i="4"/>
  <c r="BA78" i="4"/>
  <c r="CS78" i="4"/>
  <c r="DO78" i="4"/>
  <c r="CH78" i="4"/>
  <c r="JB75" i="4"/>
  <c r="CV22" i="4"/>
  <c r="DR22" i="4"/>
  <c r="BD22" i="4"/>
  <c r="BZ22" i="4"/>
  <c r="BO22" i="4"/>
  <c r="DG22" i="4"/>
  <c r="KC19" i="4"/>
  <c r="DW22" i="4"/>
  <c r="DA22" i="4"/>
  <c r="DL22" i="4"/>
  <c r="DV22" i="4"/>
  <c r="CZ22" i="4"/>
  <c r="DK22" i="4"/>
  <c r="EN77" i="4"/>
  <c r="KJ20" i="4" a="1"/>
  <c r="KJ20" i="4" s="1"/>
  <c r="I58" i="5"/>
  <c r="GM77" i="4"/>
  <c r="IY76" i="4" s="1"/>
  <c r="GI77" i="4"/>
  <c r="IU76" i="4" s="1"/>
  <c r="HK77" i="4"/>
  <c r="JY76" i="4" s="1"/>
  <c r="FX77" i="4"/>
  <c r="IJ76" i="4" s="1"/>
  <c r="GY77" i="4"/>
  <c r="JL76" i="4" s="1"/>
  <c r="FL77" i="4"/>
  <c r="HW76" i="4" s="1"/>
  <c r="KL77" i="4" a="1"/>
  <c r="KL76" i="4" a="1"/>
  <c r="KL76" i="4" s="1"/>
  <c r="KV74" i="4"/>
  <c r="IC75" i="4"/>
  <c r="EL21" i="4"/>
  <c r="JE75" i="4"/>
  <c r="CJ78" i="4"/>
  <c r="CN78" i="4"/>
  <c r="CI78" i="4"/>
  <c r="BB78" i="4"/>
  <c r="U78" i="4"/>
  <c r="CT78" i="4"/>
  <c r="DP78" i="4"/>
  <c r="BX78" i="4"/>
  <c r="AQ78" i="4"/>
  <c r="DE78" i="4"/>
  <c r="BM78" i="4"/>
  <c r="AF78" i="4"/>
  <c r="DS78" i="4"/>
  <c r="BE78" i="4"/>
  <c r="CW78" i="4"/>
  <c r="CA78" i="4"/>
  <c r="DH78" i="4"/>
  <c r="BP78" i="4"/>
  <c r="HY19" i="4"/>
  <c r="LB19" i="4"/>
  <c r="LI19" i="4"/>
  <c r="LH19" i="4"/>
  <c r="LF19" i="4"/>
  <c r="EK21" i="4"/>
  <c r="DO22" i="4"/>
  <c r="BA22" i="4"/>
  <c r="BW22" i="4"/>
  <c r="CS22" i="4"/>
  <c r="AE22" i="4"/>
  <c r="DD22" i="4"/>
  <c r="BL22" i="4"/>
  <c r="IH19" i="4"/>
  <c r="KV19" i="4" s="1"/>
  <c r="GX21" i="4"/>
  <c r="JK20" i="4" s="1"/>
  <c r="KK21" i="4" a="1"/>
  <c r="GL21" i="4"/>
  <c r="FW21" i="4"/>
  <c r="II20" i="4" s="1"/>
  <c r="HJ21" i="4"/>
  <c r="JX20" i="4" s="1"/>
  <c r="FK21" i="4"/>
  <c r="HV20" i="4" s="1"/>
  <c r="HO77" i="4"/>
  <c r="GB77" i="4"/>
  <c r="IN76" i="4" s="1"/>
  <c r="HC77" i="4"/>
  <c r="JP76" i="4" s="1"/>
  <c r="FP77" i="4"/>
  <c r="IA76" i="4" s="1"/>
  <c r="GQ77" i="4"/>
  <c r="JC76" i="4" s="1"/>
  <c r="KP77" i="4" a="1"/>
  <c r="KK77" i="4" a="1"/>
  <c r="GL77" i="4"/>
  <c r="HJ77" i="4"/>
  <c r="JX76" i="4" s="1"/>
  <c r="FW77" i="4"/>
  <c r="II76" i="4" s="1"/>
  <c r="GX77" i="4"/>
  <c r="JK76" i="4" s="1"/>
  <c r="FK77" i="4"/>
  <c r="HV76" i="4" s="1"/>
  <c r="KR20" i="4" a="1"/>
  <c r="KR20" i="4" s="1"/>
  <c r="EL77" i="4"/>
  <c r="JN75" i="4"/>
  <c r="KD19" i="4"/>
  <c r="DI78" i="4"/>
  <c r="CM78" i="4"/>
  <c r="CX78" i="4"/>
  <c r="DT78" i="4"/>
  <c r="DW78" i="4"/>
  <c r="DA78" i="4"/>
  <c r="DL78" i="4"/>
  <c r="F58" i="5"/>
  <c r="GA21" i="4"/>
  <c r="KO21" i="4" a="1"/>
  <c r="HN21" i="4"/>
  <c r="FO21" i="4"/>
  <c r="HB21" i="4"/>
  <c r="JO20" i="4" s="1"/>
  <c r="GP21" i="4"/>
  <c r="JB20" i="4" s="1"/>
  <c r="L58" i="5"/>
  <c r="KT77" i="4" a="1"/>
  <c r="K58" i="5"/>
  <c r="KO77" i="4" a="1"/>
  <c r="HN77" i="4"/>
  <c r="KB76" i="4" s="1"/>
  <c r="GA77" i="4"/>
  <c r="IM76" i="4" s="1"/>
  <c r="HB77" i="4"/>
  <c r="FO77" i="4"/>
  <c r="GP77" i="4"/>
  <c r="EM77" i="4"/>
  <c r="IX19" i="4"/>
  <c r="KO76" i="4" a="1"/>
  <c r="KO76" i="4" s="1"/>
  <c r="JF19" i="4"/>
  <c r="EK77" i="4"/>
  <c r="AG78" i="4"/>
  <c r="BN78" i="4"/>
  <c r="DQ78" i="4"/>
  <c r="BY78" i="4"/>
  <c r="BC78" i="4"/>
  <c r="CU78" i="4"/>
  <c r="DF78" i="4"/>
  <c r="CX22" i="4"/>
  <c r="CM22" i="4"/>
  <c r="DT22" i="4"/>
  <c r="DI22" i="4"/>
  <c r="HF21" i="4"/>
  <c r="JS20" i="4" s="1"/>
  <c r="KS21" i="4" a="1"/>
  <c r="GT21" i="4"/>
  <c r="GE21" i="4"/>
  <c r="IQ20" i="4" s="1"/>
  <c r="HR21" i="4"/>
  <c r="FS21" i="4"/>
  <c r="ID20" i="4" s="1"/>
  <c r="KX75" i="4"/>
  <c r="HL77" i="4"/>
  <c r="FY77" i="4"/>
  <c r="KM77" i="4" a="1"/>
  <c r="GZ77" i="4"/>
  <c r="JM76" i="4" s="1"/>
  <c r="FM77" i="4"/>
  <c r="HX76" i="4" s="1"/>
  <c r="GN77" i="4"/>
  <c r="IZ76" i="4" s="1"/>
  <c r="KS77" i="4" a="1"/>
  <c r="GT77" i="4"/>
  <c r="JF76" i="4" s="1"/>
  <c r="HR77" i="4"/>
  <c r="KF76" i="4" s="1"/>
  <c r="GE77" i="4"/>
  <c r="HF77" i="4"/>
  <c r="FS77" i="4"/>
  <c r="ID76" i="4" s="1"/>
  <c r="EQ77" i="4"/>
  <c r="HY75" i="4"/>
  <c r="EQ21" i="4"/>
  <c r="DJ78" i="4"/>
  <c r="DU78" i="4"/>
  <c r="CY78" i="4"/>
  <c r="JF75" i="4"/>
  <c r="EM21" i="4"/>
  <c r="DE22" i="4"/>
  <c r="BM22" i="4"/>
  <c r="CN22" i="4"/>
  <c r="CJ22" i="4"/>
  <c r="DP22" i="4"/>
  <c r="BX22" i="4"/>
  <c r="CI22" i="4"/>
  <c r="CT22" i="4"/>
  <c r="BB22" i="4"/>
  <c r="AQ22" i="4"/>
  <c r="AF22" i="4"/>
  <c r="U22" i="4"/>
  <c r="ER77" i="4"/>
  <c r="ER21" i="4"/>
  <c r="HP21" i="4"/>
  <c r="FQ21" i="4"/>
  <c r="IB20" i="4" s="1"/>
  <c r="HD21" i="4"/>
  <c r="JQ20" i="4" s="1"/>
  <c r="GR21" i="4"/>
  <c r="JD20" i="4" s="1"/>
  <c r="GC21" i="4"/>
  <c r="KQ21" i="4" a="1"/>
  <c r="JQ75" i="4"/>
  <c r="DF22" i="4"/>
  <c r="BN22" i="4"/>
  <c r="AG22" i="4"/>
  <c r="CU22" i="4"/>
  <c r="BC22" i="4"/>
  <c r="DQ22" i="4"/>
  <c r="BY22" i="4"/>
  <c r="GN21" i="4"/>
  <c r="IZ20" i="4" s="1"/>
  <c r="FY21" i="4"/>
  <c r="HL21" i="4"/>
  <c r="JZ20" i="4" s="1"/>
  <c r="FM21" i="4"/>
  <c r="GZ21" i="4"/>
  <c r="KM21" i="4" a="1"/>
  <c r="D58" i="5"/>
  <c r="KL21" i="4" a="1"/>
  <c r="GM21" i="4"/>
  <c r="IY20" i="4" s="1"/>
  <c r="FX21" i="4"/>
  <c r="IJ20" i="4" s="1"/>
  <c r="HK21" i="4"/>
  <c r="FL21" i="4"/>
  <c r="HW20" i="4" s="1"/>
  <c r="GY21" i="4"/>
  <c r="HD77" i="4"/>
  <c r="FQ77" i="4"/>
  <c r="GR77" i="4"/>
  <c r="KQ77" i="4" a="1"/>
  <c r="HP77" i="4"/>
  <c r="KD76" i="4" s="1"/>
  <c r="GC77" i="4"/>
  <c r="HW19" i="4"/>
  <c r="JC19" i="4"/>
  <c r="JM75" i="4"/>
  <c r="JW19" i="4"/>
  <c r="HZ75" i="4"/>
  <c r="KA19" i="4"/>
  <c r="KS76" i="4" a="1"/>
  <c r="KS76" i="4" s="1"/>
  <c r="JW75" i="4"/>
  <c r="LA75" i="4" s="1"/>
  <c r="IJ75" i="4"/>
  <c r="KV75" i="4" s="1"/>
  <c r="EO77" i="4"/>
  <c r="JN19" i="4"/>
  <c r="JL75" i="4"/>
  <c r="AD78" i="4"/>
  <c r="AZ78" i="4"/>
  <c r="S78" i="4"/>
  <c r="BV78" i="4"/>
  <c r="CR78" i="4"/>
  <c r="DN78" i="4"/>
  <c r="AO78" i="4"/>
  <c r="DC78" i="4"/>
  <c r="BK78" i="4"/>
  <c r="CG78" i="4"/>
  <c r="EP21" i="4"/>
  <c r="LK18" i="4" l="1"/>
  <c r="LL18" i="4" s="1"/>
  <c r="KP77" i="4"/>
  <c r="KQ21" i="4"/>
  <c r="LD76" i="4"/>
  <c r="KM21" i="4"/>
  <c r="LL73" i="4"/>
  <c r="EQ22" i="4"/>
  <c r="KK77" i="4"/>
  <c r="LC76" i="4"/>
  <c r="KL21" i="4"/>
  <c r="LH21" i="4" s="1"/>
  <c r="KL77" i="4"/>
  <c r="LL17" i="4"/>
  <c r="KM77" i="4"/>
  <c r="EK22" i="4"/>
  <c r="LG76" i="4"/>
  <c r="KZ19" i="4"/>
  <c r="KS77" i="4"/>
  <c r="KT21" i="4"/>
  <c r="KR77" i="4"/>
  <c r="KO21" i="4"/>
  <c r="KR21" i="4"/>
  <c r="KY75" i="4"/>
  <c r="LJ74" i="4"/>
  <c r="KN21" i="4"/>
  <c r="KQ77" i="4"/>
  <c r="KK21" i="4"/>
  <c r="LK74" i="4"/>
  <c r="KO77" i="4"/>
  <c r="KU19" i="4"/>
  <c r="LJ19" i="4" s="1"/>
  <c r="KU75" i="4"/>
  <c r="LJ75" i="4" s="1"/>
  <c r="ES78" i="4"/>
  <c r="KS21" i="4"/>
  <c r="KN77" i="4"/>
  <c r="KT77" i="4"/>
  <c r="KZ75" i="4"/>
  <c r="KY19" i="4"/>
  <c r="EP22" i="4"/>
  <c r="EO78" i="4"/>
  <c r="EH80" i="4" a="1"/>
  <c r="EH80" i="4" s="1"/>
  <c r="ED80" i="4" a="1"/>
  <c r="ED80" i="4" s="1"/>
  <c r="DZ80" i="4" a="1"/>
  <c r="DZ80" i="4" s="1"/>
  <c r="EG80" i="4" a="1"/>
  <c r="EG80" i="4" s="1"/>
  <c r="EC80" i="4" a="1"/>
  <c r="EC80" i="4" s="1"/>
  <c r="DY80" i="4" a="1"/>
  <c r="DY80" i="4" s="1"/>
  <c r="EF80" i="4" a="1"/>
  <c r="EF80" i="4" s="1"/>
  <c r="EB80" i="4" a="1"/>
  <c r="EB80" i="4" s="1"/>
  <c r="EE80" i="4" a="1"/>
  <c r="EE80" i="4" s="1"/>
  <c r="EA80" i="4" a="1"/>
  <c r="EA80" i="4" s="1"/>
  <c r="C81" i="4"/>
  <c r="DD79" i="4"/>
  <c r="CH79" i="4"/>
  <c r="BL79" i="4"/>
  <c r="AE79" i="4"/>
  <c r="BA79" i="4"/>
  <c r="CS79" i="4"/>
  <c r="DO79" i="4"/>
  <c r="BW79" i="4"/>
  <c r="CW23" i="4"/>
  <c r="CA23" i="4"/>
  <c r="BE23" i="4"/>
  <c r="BP23" i="4"/>
  <c r="DH23" i="4"/>
  <c r="DS23" i="4"/>
  <c r="BO23" i="4"/>
  <c r="DR23" i="4"/>
  <c r="BZ23" i="4"/>
  <c r="DG23" i="4"/>
  <c r="CV23" i="4"/>
  <c r="BD23" i="4"/>
  <c r="JB76" i="4"/>
  <c r="H59" i="5"/>
  <c r="GW78" i="4"/>
  <c r="JJ77" i="4" s="1"/>
  <c r="FJ78" i="4"/>
  <c r="HU77" i="4" s="1"/>
  <c r="GK78" i="4"/>
  <c r="IW77" i="4" s="1"/>
  <c r="GH78" i="4"/>
  <c r="IT77" i="4" s="1"/>
  <c r="HI78" i="4"/>
  <c r="JW77" i="4" s="1"/>
  <c r="FV78" i="4"/>
  <c r="IH77" i="4" s="1"/>
  <c r="FF79" i="4" a="1"/>
  <c r="FF79" i="4" s="1"/>
  <c r="FB79" i="4" a="1"/>
  <c r="FB79" i="4" s="1"/>
  <c r="EX79" i="4" a="1"/>
  <c r="EX79" i="4" s="1"/>
  <c r="FH78" i="4"/>
  <c r="FE79" i="4" a="1"/>
  <c r="FE79" i="4" s="1"/>
  <c r="FA79" i="4" a="1"/>
  <c r="FA79" i="4" s="1"/>
  <c r="EW79" i="4" a="1"/>
  <c r="EW79" i="4" s="1"/>
  <c r="FD79" i="4" a="1"/>
  <c r="FD79" i="4" s="1"/>
  <c r="EZ79" i="4" a="1"/>
  <c r="EZ79" i="4" s="1"/>
  <c r="FG79" i="4" a="1"/>
  <c r="FG79" i="4" s="1"/>
  <c r="FC79" i="4" a="1"/>
  <c r="FC79" i="4" s="1"/>
  <c r="EY79" i="4" a="1"/>
  <c r="EY79" i="4" s="1"/>
  <c r="HO78" i="4"/>
  <c r="GB78" i="4"/>
  <c r="IN77" i="4" s="1"/>
  <c r="HC78" i="4"/>
  <c r="JP77" i="4" s="1"/>
  <c r="FP78" i="4"/>
  <c r="IA77" i="4" s="1"/>
  <c r="GQ78" i="4"/>
  <c r="JC77" i="4" s="1"/>
  <c r="D59" i="5"/>
  <c r="GM22" i="4"/>
  <c r="IY21" i="4" s="1"/>
  <c r="FX22" i="4"/>
  <c r="IJ21" i="4" s="1"/>
  <c r="HK22" i="4"/>
  <c r="JY21" i="4" s="1"/>
  <c r="FL22" i="4"/>
  <c r="HW21" i="4" s="1"/>
  <c r="GY22" i="4"/>
  <c r="JL21" i="4" s="1"/>
  <c r="EM78" i="4"/>
  <c r="IO20" i="4"/>
  <c r="EL78" i="4"/>
  <c r="ER22" i="4"/>
  <c r="CI79" i="4"/>
  <c r="CJ79" i="4"/>
  <c r="CN79" i="4"/>
  <c r="DE79" i="4"/>
  <c r="BM79" i="4"/>
  <c r="CT79" i="4"/>
  <c r="AF79" i="4"/>
  <c r="BB79" i="4"/>
  <c r="AQ79" i="4"/>
  <c r="U79" i="4"/>
  <c r="DP79" i="4"/>
  <c r="BX79" i="4"/>
  <c r="BE79" i="4"/>
  <c r="CW79" i="4"/>
  <c r="DS79" i="4"/>
  <c r="CA79" i="4"/>
  <c r="BP79" i="4"/>
  <c r="DH79" i="4"/>
  <c r="DA23" i="4"/>
  <c r="DW23" i="4"/>
  <c r="DL23" i="4"/>
  <c r="DK23" i="4"/>
  <c r="CZ23" i="4"/>
  <c r="DV23" i="4"/>
  <c r="EO22" i="4"/>
  <c r="J59" i="5"/>
  <c r="HM78" i="4"/>
  <c r="FZ78" i="4"/>
  <c r="HA78" i="4"/>
  <c r="JN77" i="4" s="1"/>
  <c r="FN78" i="4"/>
  <c r="HY77" i="4" s="1"/>
  <c r="GO78" i="4"/>
  <c r="JA77" i="4" s="1"/>
  <c r="L59" i="5"/>
  <c r="KT78" i="4" a="1"/>
  <c r="HO22" i="4"/>
  <c r="KC21" i="4" s="1"/>
  <c r="FP22" i="4"/>
  <c r="HC22" i="4"/>
  <c r="JP21" i="4" s="1"/>
  <c r="GQ22" i="4"/>
  <c r="JC21" i="4" s="1"/>
  <c r="GB22" i="4"/>
  <c r="IN21" i="4" s="1"/>
  <c r="EL22" i="4"/>
  <c r="JF20" i="4"/>
  <c r="DT79" i="4"/>
  <c r="DI79" i="4"/>
  <c r="CX79" i="4"/>
  <c r="CM79" i="4"/>
  <c r="DA79" i="4"/>
  <c r="DL79" i="4"/>
  <c r="DW79" i="4"/>
  <c r="CS23" i="4"/>
  <c r="BA23" i="4"/>
  <c r="AE23" i="4"/>
  <c r="DO23" i="4"/>
  <c r="BW23" i="4"/>
  <c r="BL23" i="4"/>
  <c r="DD23" i="4"/>
  <c r="HE78" i="4"/>
  <c r="FR78" i="4"/>
  <c r="GS78" i="4"/>
  <c r="KR78" i="4" a="1"/>
  <c r="HQ78" i="4"/>
  <c r="KE77" i="4" s="1"/>
  <c r="GD78" i="4"/>
  <c r="IP77" i="4" s="1"/>
  <c r="HL78" i="4"/>
  <c r="JZ77" i="4" s="1"/>
  <c r="FY78" i="4"/>
  <c r="KM78" i="4" a="1"/>
  <c r="GZ78" i="4"/>
  <c r="FM78" i="4"/>
  <c r="HX77" i="4" s="1"/>
  <c r="GN78" i="4"/>
  <c r="IZ77" i="4" s="1"/>
  <c r="IA21" i="4"/>
  <c r="G59" i="5"/>
  <c r="IQ76" i="4"/>
  <c r="JY20" i="4"/>
  <c r="AG79" i="4"/>
  <c r="DQ79" i="4"/>
  <c r="BY79" i="4"/>
  <c r="CU79" i="4"/>
  <c r="BC79" i="4"/>
  <c r="DF79" i="4"/>
  <c r="BN79" i="4"/>
  <c r="DE23" i="4"/>
  <c r="BM23" i="4"/>
  <c r="CI23" i="4"/>
  <c r="AF23" i="4"/>
  <c r="CT23" i="4"/>
  <c r="CN23" i="4"/>
  <c r="CJ23" i="4"/>
  <c r="DP23" i="4"/>
  <c r="BX23" i="4"/>
  <c r="AQ23" i="4"/>
  <c r="BB23" i="4"/>
  <c r="U23" i="4"/>
  <c r="EN78" i="4"/>
  <c r="JN20" i="4"/>
  <c r="HD78" i="4"/>
  <c r="JQ77" i="4" s="1"/>
  <c r="FQ78" i="4"/>
  <c r="IB77" i="4" s="1"/>
  <c r="GR78" i="4"/>
  <c r="JD77" i="4" s="1"/>
  <c r="KQ78" i="4" a="1"/>
  <c r="HP78" i="4"/>
  <c r="KD77" i="4" s="1"/>
  <c r="GC78" i="4"/>
  <c r="IO77" i="4" s="1"/>
  <c r="FY22" i="4"/>
  <c r="HL22" i="4"/>
  <c r="JZ21" i="4" s="1"/>
  <c r="FM22" i="4"/>
  <c r="HX21" i="4" s="1"/>
  <c r="GZ22" i="4"/>
  <c r="JM21" i="4" s="1"/>
  <c r="GN22" i="4"/>
  <c r="EM22" i="4"/>
  <c r="EP78" i="4"/>
  <c r="EQ78" i="4"/>
  <c r="ES22" i="4"/>
  <c r="EN22" i="4"/>
  <c r="CY79" i="4"/>
  <c r="DJ79" i="4"/>
  <c r="DU79" i="4"/>
  <c r="KF20" i="4"/>
  <c r="KC76" i="4"/>
  <c r="DT23" i="4"/>
  <c r="CX23" i="4"/>
  <c r="CM23" i="4"/>
  <c r="DI23" i="4"/>
  <c r="ER78" i="4"/>
  <c r="KX76" i="4"/>
  <c r="JE76" i="4"/>
  <c r="IX20" i="4"/>
  <c r="KK78" i="4" a="1"/>
  <c r="GL78" i="4"/>
  <c r="IX77" i="4" s="1"/>
  <c r="HJ78" i="4"/>
  <c r="JX77" i="4" s="1"/>
  <c r="FW78" i="4"/>
  <c r="II77" i="4" s="1"/>
  <c r="GX78" i="4"/>
  <c r="JK77" i="4" s="1"/>
  <c r="FK78" i="4"/>
  <c r="KP21" i="4" a="1"/>
  <c r="KP21" i="4" s="1"/>
  <c r="HD22" i="4"/>
  <c r="GR22" i="4"/>
  <c r="JD21" i="4" s="1"/>
  <c r="GC22" i="4"/>
  <c r="IO21" i="4" s="1"/>
  <c r="HP22" i="4"/>
  <c r="KD21" i="4" s="1"/>
  <c r="FQ22" i="4"/>
  <c r="JL20" i="4"/>
  <c r="IK20" i="4"/>
  <c r="JQ76" i="4"/>
  <c r="IM20" i="4"/>
  <c r="JZ76" i="4"/>
  <c r="JS76" i="4"/>
  <c r="LF20" i="4"/>
  <c r="LB20" i="4"/>
  <c r="LI20" i="4"/>
  <c r="LH20" i="4"/>
  <c r="DN79" i="4"/>
  <c r="S79" i="4"/>
  <c r="AZ79" i="4"/>
  <c r="DC79" i="4"/>
  <c r="CR79" i="4"/>
  <c r="BK79" i="4"/>
  <c r="AO79" i="4"/>
  <c r="CG79" i="4"/>
  <c r="AD79" i="4"/>
  <c r="BV79" i="4"/>
  <c r="JO76" i="4"/>
  <c r="LI76" i="4"/>
  <c r="LH76" i="4"/>
  <c r="LF76" i="4"/>
  <c r="LB76" i="4"/>
  <c r="BN23" i="4"/>
  <c r="DF23" i="4"/>
  <c r="BY23" i="4"/>
  <c r="CU23" i="4"/>
  <c r="BC23" i="4"/>
  <c r="AG23" i="4"/>
  <c r="DQ23" i="4"/>
  <c r="HZ76" i="4"/>
  <c r="EJ22" i="4"/>
  <c r="K59" i="5"/>
  <c r="KO78" i="4" a="1"/>
  <c r="HN78" i="4"/>
  <c r="KB77" i="4" s="1"/>
  <c r="GA78" i="4"/>
  <c r="IM77" i="4" s="1"/>
  <c r="HB78" i="4"/>
  <c r="JO77" i="4" s="1"/>
  <c r="FO78" i="4"/>
  <c r="GP78" i="4"/>
  <c r="GT22" i="4"/>
  <c r="GE22" i="4"/>
  <c r="IQ21" i="4" s="1"/>
  <c r="HR22" i="4"/>
  <c r="FS22" i="4"/>
  <c r="ID21" i="4" s="1"/>
  <c r="HF22" i="4"/>
  <c r="JS21" i="4" s="1"/>
  <c r="C59" i="5"/>
  <c r="GW22" i="4"/>
  <c r="GK22" i="4"/>
  <c r="IW21" i="4" s="1"/>
  <c r="FV22" i="4"/>
  <c r="IH21" i="4" s="1"/>
  <c r="HI22" i="4"/>
  <c r="JW21" i="4" s="1"/>
  <c r="FJ22" i="4"/>
  <c r="HU21" i="4" s="1"/>
  <c r="FG23" i="4" a="1"/>
  <c r="FG23" i="4" s="1"/>
  <c r="FC23" i="4" a="1"/>
  <c r="FC23" i="4" s="1"/>
  <c r="KP22" i="4" s="1" a="1"/>
  <c r="KP22" i="4" s="1"/>
  <c r="EY23" i="4" a="1"/>
  <c r="EY23" i="4" s="1"/>
  <c r="FF23" i="4" a="1"/>
  <c r="FF23" i="4" s="1"/>
  <c r="FB23" i="4" a="1"/>
  <c r="FB23" i="4" s="1"/>
  <c r="EX23" i="4" a="1"/>
  <c r="EX23" i="4" s="1"/>
  <c r="FH22" i="4"/>
  <c r="FE23" i="4" a="1"/>
  <c r="FE23" i="4" s="1"/>
  <c r="FA23" i="4" a="1"/>
  <c r="FA23" i="4" s="1"/>
  <c r="EW23" i="4" a="1"/>
  <c r="EW23" i="4" s="1"/>
  <c r="KJ22" i="4" s="1" a="1"/>
  <c r="KJ22" i="4" s="1"/>
  <c r="FD23" i="4" a="1"/>
  <c r="FD23" i="4" s="1"/>
  <c r="EZ23" i="4" a="1"/>
  <c r="EZ23" i="4" s="1"/>
  <c r="LA19" i="4"/>
  <c r="IO76" i="4"/>
  <c r="HX20" i="4"/>
  <c r="IB76" i="4"/>
  <c r="JM20" i="4"/>
  <c r="EK78" i="4"/>
  <c r="DG79" i="4"/>
  <c r="BO79" i="4"/>
  <c r="BD79" i="4"/>
  <c r="BZ79" i="4"/>
  <c r="DR79" i="4"/>
  <c r="CV79" i="4"/>
  <c r="DU23" i="4"/>
  <c r="CY23" i="4"/>
  <c r="DJ23" i="4"/>
  <c r="HZ20" i="4"/>
  <c r="IX76" i="4"/>
  <c r="KE20" i="4"/>
  <c r="KS78" i="4" a="1"/>
  <c r="GT78" i="4"/>
  <c r="HR78" i="4"/>
  <c r="GE78" i="4"/>
  <c r="HF78" i="4"/>
  <c r="JS77" i="4" s="1"/>
  <c r="FS78" i="4"/>
  <c r="ID77" i="4" s="1"/>
  <c r="HY76" i="4"/>
  <c r="F59" i="5"/>
  <c r="KO22" i="4" a="1"/>
  <c r="HN22" i="4"/>
  <c r="KB21" i="4" s="1"/>
  <c r="FO22" i="4"/>
  <c r="HB22" i="4"/>
  <c r="JO21" i="4" s="1"/>
  <c r="GP22" i="4"/>
  <c r="GA22" i="4"/>
  <c r="E59" i="5"/>
  <c r="FZ22" i="4"/>
  <c r="IL21" i="4" s="1"/>
  <c r="HM22" i="4"/>
  <c r="FN22" i="4"/>
  <c r="KN22" i="4" a="1"/>
  <c r="HA22" i="4"/>
  <c r="JN21" i="4" s="1"/>
  <c r="GO22" i="4"/>
  <c r="JA21" i="4" s="1"/>
  <c r="EJ78" i="4"/>
  <c r="LE76" i="4"/>
  <c r="IK76" i="4"/>
  <c r="JD76" i="4"/>
  <c r="DV79" i="4"/>
  <c r="DK79" i="4"/>
  <c r="CZ79" i="4"/>
  <c r="KB20" i="4"/>
  <c r="EF24" i="4" a="1"/>
  <c r="EF24" i="4" s="1"/>
  <c r="EB24" i="4" a="1"/>
  <c r="EB24" i="4" s="1"/>
  <c r="EE24" i="4" a="1"/>
  <c r="EE24" i="4" s="1"/>
  <c r="EA24" i="4" a="1"/>
  <c r="EA24" i="4" s="1"/>
  <c r="EH24" i="4" a="1"/>
  <c r="EH24" i="4" s="1"/>
  <c r="ED24" i="4" a="1"/>
  <c r="ED24" i="4" s="1"/>
  <c r="DZ24" i="4" a="1"/>
  <c r="DZ24" i="4" s="1"/>
  <c r="DY24" i="4" a="1"/>
  <c r="DY24" i="4" s="1"/>
  <c r="EG24" i="4" a="1"/>
  <c r="EG24" i="4" s="1"/>
  <c r="EC24" i="4" a="1"/>
  <c r="EC24" i="4" s="1"/>
  <c r="C25" i="4"/>
  <c r="DN23" i="4"/>
  <c r="CH23" i="4"/>
  <c r="BV23" i="4"/>
  <c r="CR23" i="4"/>
  <c r="CG23" i="4"/>
  <c r="DC23" i="4"/>
  <c r="BK23" i="4"/>
  <c r="AO23" i="4"/>
  <c r="AD23" i="4"/>
  <c r="AZ23" i="4"/>
  <c r="S23" i="4"/>
  <c r="LD20" i="4"/>
  <c r="LG20" i="4"/>
  <c r="KD20" i="4"/>
  <c r="I59" i="5"/>
  <c r="GM78" i="4"/>
  <c r="IY77" i="4" s="1"/>
  <c r="GI78" i="4"/>
  <c r="IU77" i="4" s="1"/>
  <c r="HK78" i="4"/>
  <c r="JY77" i="4" s="1"/>
  <c r="FX78" i="4"/>
  <c r="IJ77" i="4" s="1"/>
  <c r="GY78" i="4"/>
  <c r="JL77" i="4" s="1"/>
  <c r="FL78" i="4"/>
  <c r="HW77" i="4" s="1"/>
  <c r="KL78" i="4" a="1"/>
  <c r="KJ77" i="4" a="1"/>
  <c r="KJ77" i="4" s="1"/>
  <c r="KK22" i="4" a="1"/>
  <c r="GL22" i="4"/>
  <c r="IX21" i="4" s="1"/>
  <c r="FW22" i="4"/>
  <c r="II21" i="4" s="1"/>
  <c r="HJ22" i="4"/>
  <c r="FK22" i="4"/>
  <c r="GX22" i="4"/>
  <c r="JK21" i="4" s="1"/>
  <c r="HE22" i="4"/>
  <c r="GS22" i="4"/>
  <c r="KR22" i="4" a="1"/>
  <c r="GD22" i="4"/>
  <c r="IP21" i="4" s="1"/>
  <c r="HQ22" i="4"/>
  <c r="KE21" i="4" s="1"/>
  <c r="FR22" i="4"/>
  <c r="LC21" i="4" l="1"/>
  <c r="KN22" i="4"/>
  <c r="LC77" i="4"/>
  <c r="KQ78" i="4"/>
  <c r="LF21" i="4"/>
  <c r="LD21" i="4"/>
  <c r="LG21" i="4"/>
  <c r="KY20" i="4"/>
  <c r="KR22" i="4"/>
  <c r="KL78" i="4"/>
  <c r="LK75" i="4"/>
  <c r="LL75" i="4" s="1"/>
  <c r="LL74" i="4"/>
  <c r="LG77" i="4"/>
  <c r="KV20" i="4"/>
  <c r="LE77" i="4"/>
  <c r="LA76" i="4"/>
  <c r="KR78" i="4"/>
  <c r="LD77" i="4"/>
  <c r="LK19" i="4"/>
  <c r="LL19" i="4" s="1"/>
  <c r="KS78" i="4"/>
  <c r="LE21" i="4"/>
  <c r="KV76" i="4"/>
  <c r="KZ76" i="4"/>
  <c r="KU76" i="4"/>
  <c r="KM78" i="4"/>
  <c r="LA20" i="4"/>
  <c r="KO78" i="4"/>
  <c r="KT78" i="4"/>
  <c r="KK22" i="4"/>
  <c r="LB22" i="4" s="1"/>
  <c r="KU20" i="4"/>
  <c r="KO22" i="4"/>
  <c r="EN23" i="4"/>
  <c r="KK78" i="4"/>
  <c r="KY76" i="4"/>
  <c r="KZ20" i="4"/>
  <c r="EP79" i="4"/>
  <c r="DW24" i="4"/>
  <c r="DL24" i="4"/>
  <c r="DA24" i="4"/>
  <c r="ER79" i="4"/>
  <c r="F60" i="5"/>
  <c r="HN23" i="4"/>
  <c r="KB22" i="4" s="1"/>
  <c r="FO23" i="4"/>
  <c r="HB23" i="4"/>
  <c r="JO22" i="4" s="1"/>
  <c r="GP23" i="4"/>
  <c r="JB22" i="4" s="1"/>
  <c r="GA23" i="4"/>
  <c r="IM22" i="4" s="1"/>
  <c r="JQ21" i="4"/>
  <c r="H60" i="5"/>
  <c r="GW79" i="4"/>
  <c r="JJ78" i="4" s="1"/>
  <c r="FJ79" i="4"/>
  <c r="HU78" i="4" s="1"/>
  <c r="GK79" i="4"/>
  <c r="IW78" i="4" s="1"/>
  <c r="GH79" i="4"/>
  <c r="IT78" i="4" s="1"/>
  <c r="HI79" i="4"/>
  <c r="JW78" i="4" s="1"/>
  <c r="FV79" i="4"/>
  <c r="IH78" i="4" s="1"/>
  <c r="FD80" i="4" a="1"/>
  <c r="FD80" i="4" s="1"/>
  <c r="EZ80" i="4" a="1"/>
  <c r="EZ80" i="4" s="1"/>
  <c r="FG80" i="4" a="1"/>
  <c r="FG80" i="4" s="1"/>
  <c r="FC80" i="4" a="1"/>
  <c r="FC80" i="4" s="1"/>
  <c r="EY80" i="4" a="1"/>
  <c r="EY80" i="4" s="1"/>
  <c r="FF80" i="4" a="1"/>
  <c r="FF80" i="4" s="1"/>
  <c r="FB80" i="4" a="1"/>
  <c r="FB80" i="4" s="1"/>
  <c r="EX80" i="4" a="1"/>
  <c r="EX80" i="4" s="1"/>
  <c r="FH79" i="4"/>
  <c r="EW80" i="4" a="1"/>
  <c r="EW80" i="4" s="1"/>
  <c r="KJ79" i="4" s="1" a="1"/>
  <c r="KJ79" i="4" s="1"/>
  <c r="FE80" i="4" a="1"/>
  <c r="FE80" i="4" s="1"/>
  <c r="FA80" i="4" a="1"/>
  <c r="FA80" i="4" s="1"/>
  <c r="CJ80" i="4"/>
  <c r="CT80" i="4"/>
  <c r="CN80" i="4"/>
  <c r="CI80" i="4"/>
  <c r="AQ80" i="4"/>
  <c r="AF80" i="4"/>
  <c r="BB80" i="4"/>
  <c r="DP80" i="4"/>
  <c r="BX80" i="4"/>
  <c r="DE80" i="4"/>
  <c r="U80" i="4"/>
  <c r="BM80" i="4"/>
  <c r="CW80" i="4"/>
  <c r="BE80" i="4"/>
  <c r="DS80" i="4"/>
  <c r="CA80" i="4"/>
  <c r="BP80" i="4"/>
  <c r="DH80" i="4"/>
  <c r="DE24" i="4"/>
  <c r="BM24" i="4"/>
  <c r="CI24" i="4"/>
  <c r="AF24" i="4"/>
  <c r="BX24" i="4"/>
  <c r="DP24" i="4"/>
  <c r="CJ24" i="4"/>
  <c r="AQ24" i="4"/>
  <c r="CN24" i="4"/>
  <c r="CT24" i="4"/>
  <c r="U24" i="4"/>
  <c r="BB24" i="4"/>
  <c r="FY23" i="4"/>
  <c r="IK22" i="4" s="1"/>
  <c r="HL23" i="4"/>
  <c r="JZ22" i="4" s="1"/>
  <c r="FM23" i="4"/>
  <c r="HX22" i="4" s="1"/>
  <c r="GZ23" i="4"/>
  <c r="JM22" i="4" s="1"/>
  <c r="GN23" i="4"/>
  <c r="IZ22" i="4" s="1"/>
  <c r="GT23" i="4"/>
  <c r="JF22" i="4" s="1"/>
  <c r="GE23" i="4"/>
  <c r="IQ22" i="4" s="1"/>
  <c r="HR23" i="4"/>
  <c r="KF22" i="4" s="1"/>
  <c r="FS23" i="4"/>
  <c r="ID22" i="4" s="1"/>
  <c r="HF23" i="4"/>
  <c r="JS22" i="4" s="1"/>
  <c r="KS22" i="4" a="1"/>
  <c r="KS22" i="4" s="1"/>
  <c r="EQ23" i="4"/>
  <c r="IK21" i="4"/>
  <c r="ES79" i="4"/>
  <c r="J60" i="5"/>
  <c r="HM79" i="4"/>
  <c r="KA78" i="4" s="1"/>
  <c r="FZ79" i="4"/>
  <c r="KN79" i="4" a="1"/>
  <c r="HA79" i="4"/>
  <c r="JN78" i="4" s="1"/>
  <c r="FN79" i="4"/>
  <c r="HY78" i="4" s="1"/>
  <c r="GO79" i="4"/>
  <c r="JA78" i="4" s="1"/>
  <c r="CM80" i="4"/>
  <c r="DT80" i="4"/>
  <c r="DI80" i="4"/>
  <c r="CX80" i="4"/>
  <c r="DW80" i="4"/>
  <c r="DA80" i="4"/>
  <c r="DL80" i="4"/>
  <c r="HD23" i="4"/>
  <c r="GR23" i="4"/>
  <c r="JD22" i="4" s="1"/>
  <c r="GC23" i="4"/>
  <c r="IO22" i="4" s="1"/>
  <c r="HP23" i="4"/>
  <c r="KD22" i="4" s="1"/>
  <c r="FQ23" i="4"/>
  <c r="IB22" i="4" s="1"/>
  <c r="D60" i="5"/>
  <c r="FX23" i="4"/>
  <c r="HK23" i="4"/>
  <c r="JY22" i="4" s="1"/>
  <c r="FL23" i="4"/>
  <c r="HW22" i="4" s="1"/>
  <c r="GY23" i="4"/>
  <c r="JL22" i="4" s="1"/>
  <c r="GM23" i="4"/>
  <c r="JE21" i="4"/>
  <c r="JF77" i="4"/>
  <c r="HY21" i="4"/>
  <c r="EK23" i="4"/>
  <c r="HE79" i="4"/>
  <c r="JR78" i="4" s="1"/>
  <c r="FR79" i="4"/>
  <c r="GS79" i="4"/>
  <c r="KR79" i="4" a="1"/>
  <c r="HQ79" i="4"/>
  <c r="KE78" i="4" s="1"/>
  <c r="GD79" i="4"/>
  <c r="IP78" i="4" s="1"/>
  <c r="KJ78" i="4" a="1"/>
  <c r="KJ78" i="4" s="1"/>
  <c r="AG80" i="4"/>
  <c r="CU80" i="4"/>
  <c r="BC80" i="4"/>
  <c r="DF80" i="4"/>
  <c r="BN80" i="4"/>
  <c r="DQ80" i="4"/>
  <c r="BY80" i="4"/>
  <c r="LB77" i="4"/>
  <c r="LI77" i="4"/>
  <c r="LH77" i="4"/>
  <c r="LF77" i="4"/>
  <c r="EF25" i="4" a="1"/>
  <c r="EF25" i="4" s="1"/>
  <c r="EB25" i="4" a="1"/>
  <c r="EB25" i="4" s="1"/>
  <c r="EE25" i="4" a="1"/>
  <c r="EE25" i="4" s="1"/>
  <c r="EA25" i="4" a="1"/>
  <c r="EA25" i="4" s="1"/>
  <c r="EH25" i="4" a="1"/>
  <c r="EH25" i="4" s="1"/>
  <c r="ED25" i="4" a="1"/>
  <c r="ED25" i="4" s="1"/>
  <c r="DZ25" i="4" a="1"/>
  <c r="DZ25" i="4" s="1"/>
  <c r="DY25" i="4" a="1"/>
  <c r="DY25" i="4" s="1"/>
  <c r="EG25" i="4" a="1"/>
  <c r="EG25" i="4" s="1"/>
  <c r="EC25" i="4" a="1"/>
  <c r="EC25" i="4" s="1"/>
  <c r="C26" i="4"/>
  <c r="BY24" i="4"/>
  <c r="CU24" i="4"/>
  <c r="BC24" i="4"/>
  <c r="DF24" i="4"/>
  <c r="BN24" i="4"/>
  <c r="DQ24" i="4"/>
  <c r="AG24" i="4"/>
  <c r="HZ21" i="4"/>
  <c r="C60" i="5"/>
  <c r="GK23" i="4"/>
  <c r="IW22" i="4" s="1"/>
  <c r="FV23" i="4"/>
  <c r="IH22" i="4" s="1"/>
  <c r="HI23" i="4"/>
  <c r="JW22" i="4" s="1"/>
  <c r="FJ23" i="4"/>
  <c r="HU22" i="4" s="1"/>
  <c r="GW23" i="4"/>
  <c r="JJ22" i="4" s="1"/>
  <c r="FH23" i="4"/>
  <c r="FE24" i="4" a="1"/>
  <c r="FE24" i="4" s="1"/>
  <c r="FA24" i="4" a="1"/>
  <c r="FA24" i="4" s="1"/>
  <c r="EW24" i="4" a="1"/>
  <c r="EW24" i="4" s="1"/>
  <c r="FD24" i="4" a="1"/>
  <c r="FD24" i="4" s="1"/>
  <c r="KQ23" i="4" s="1" a="1"/>
  <c r="KQ23" i="4" s="1"/>
  <c r="EZ24" i="4" a="1"/>
  <c r="EZ24" i="4" s="1"/>
  <c r="FG24" i="4" a="1"/>
  <c r="FG24" i="4" s="1"/>
  <c r="FC24" i="4" a="1"/>
  <c r="FC24" i="4" s="1"/>
  <c r="EY24" i="4" a="1"/>
  <c r="EY24" i="4" s="1"/>
  <c r="EX24" i="4" a="1"/>
  <c r="EX24" i="4" s="1"/>
  <c r="FF24" i="4" a="1"/>
  <c r="FF24" i="4" s="1"/>
  <c r="KS23" i="4" s="1" a="1"/>
  <c r="KS23" i="4" s="1"/>
  <c r="FB24" i="4" a="1"/>
  <c r="FB24" i="4" s="1"/>
  <c r="HC23" i="4"/>
  <c r="JP22" i="4" s="1"/>
  <c r="GQ23" i="4"/>
  <c r="JC22" i="4" s="1"/>
  <c r="GB23" i="4"/>
  <c r="IN22" i="4" s="1"/>
  <c r="HO23" i="4"/>
  <c r="KC22" i="4" s="1"/>
  <c r="FP23" i="4"/>
  <c r="IA22" i="4" s="1"/>
  <c r="KP23" i="4" a="1"/>
  <c r="EJ79" i="4"/>
  <c r="KA21" i="4"/>
  <c r="IB21" i="4"/>
  <c r="EL23" i="4"/>
  <c r="JF21" i="4"/>
  <c r="ES23" i="4"/>
  <c r="EO79" i="4"/>
  <c r="I60" i="5"/>
  <c r="GM79" i="4"/>
  <c r="IY78" i="4" s="1"/>
  <c r="GI79" i="4"/>
  <c r="IU78" i="4" s="1"/>
  <c r="HK79" i="4"/>
  <c r="JY78" i="4" s="1"/>
  <c r="FX79" i="4"/>
  <c r="IJ78" i="4" s="1"/>
  <c r="GY79" i="4"/>
  <c r="JL78" i="4" s="1"/>
  <c r="FL79" i="4"/>
  <c r="HW78" i="4" s="1"/>
  <c r="KL79" i="4" a="1"/>
  <c r="EO23" i="4"/>
  <c r="EK79" i="4"/>
  <c r="CY80" i="4"/>
  <c r="DJ80" i="4"/>
  <c r="DU80" i="4"/>
  <c r="DK24" i="4"/>
  <c r="DV24" i="4"/>
  <c r="CZ24" i="4"/>
  <c r="DJ24" i="4"/>
  <c r="DU24" i="4"/>
  <c r="CY24" i="4"/>
  <c r="E60" i="5"/>
  <c r="HM23" i="4"/>
  <c r="FN23" i="4"/>
  <c r="HY22" i="4" s="1"/>
  <c r="KN23" i="4" a="1"/>
  <c r="HA23" i="4"/>
  <c r="JN22" i="4" s="1"/>
  <c r="GO23" i="4"/>
  <c r="JA22" i="4" s="1"/>
  <c r="FZ23" i="4"/>
  <c r="IL22" i="4" s="1"/>
  <c r="G60" i="5"/>
  <c r="KT23" i="4" a="1"/>
  <c r="IZ21" i="4"/>
  <c r="KT22" i="4" a="1"/>
  <c r="KT22" i="4" s="1"/>
  <c r="IK77" i="4"/>
  <c r="KL22" i="4" a="1"/>
  <c r="KL22" i="4" s="1"/>
  <c r="HO79" i="4"/>
  <c r="KC78" i="4" s="1"/>
  <c r="GB79" i="4"/>
  <c r="IN78" i="4" s="1"/>
  <c r="HC79" i="4"/>
  <c r="FP79" i="4"/>
  <c r="IA78" i="4" s="1"/>
  <c r="GQ79" i="4"/>
  <c r="JC78" i="4" s="1"/>
  <c r="KP79" i="4" a="1"/>
  <c r="KK79" i="4" a="1"/>
  <c r="GL79" i="4"/>
  <c r="IX78" i="4" s="1"/>
  <c r="HJ79" i="4"/>
  <c r="JX78" i="4" s="1"/>
  <c r="FW79" i="4"/>
  <c r="II78" i="4" s="1"/>
  <c r="GX79" i="4"/>
  <c r="JK78" i="4" s="1"/>
  <c r="FK79" i="4"/>
  <c r="HV78" i="4" s="1"/>
  <c r="BK80" i="4"/>
  <c r="CG80" i="4"/>
  <c r="AD80" i="4"/>
  <c r="AZ80" i="4"/>
  <c r="S80" i="4"/>
  <c r="CR80" i="4"/>
  <c r="BV80" i="4"/>
  <c r="AO80" i="4"/>
  <c r="DN80" i="4"/>
  <c r="DC80" i="4"/>
  <c r="KC77" i="4"/>
  <c r="LI21" i="4"/>
  <c r="CX24" i="4"/>
  <c r="CM24" i="4"/>
  <c r="DT24" i="4"/>
  <c r="DI24" i="4"/>
  <c r="BZ24" i="4"/>
  <c r="BO24" i="4"/>
  <c r="DG24" i="4"/>
  <c r="CV24" i="4"/>
  <c r="BD24" i="4"/>
  <c r="DR24" i="4"/>
  <c r="DN24" i="4"/>
  <c r="CH24" i="4"/>
  <c r="BV24" i="4"/>
  <c r="CG24" i="4"/>
  <c r="CR24" i="4"/>
  <c r="DC24" i="4"/>
  <c r="BK24" i="4"/>
  <c r="AO24" i="4"/>
  <c r="AZ24" i="4"/>
  <c r="S24" i="4"/>
  <c r="AD24" i="4"/>
  <c r="JJ21" i="4"/>
  <c r="KX77" i="4"/>
  <c r="GS23" i="4"/>
  <c r="KR23" i="4" a="1"/>
  <c r="GD23" i="4"/>
  <c r="IP22" i="4" s="1"/>
  <c r="HQ23" i="4"/>
  <c r="KE22" i="4" s="1"/>
  <c r="FR23" i="4"/>
  <c r="IC22" i="4" s="1"/>
  <c r="HE23" i="4"/>
  <c r="JR21" i="4"/>
  <c r="KM22" i="4" a="1"/>
  <c r="KM22" i="4" s="1"/>
  <c r="KA77" i="4"/>
  <c r="IQ77" i="4"/>
  <c r="IL77" i="4"/>
  <c r="JE77" i="4"/>
  <c r="EQ79" i="4"/>
  <c r="KP78" i="4" a="1"/>
  <c r="KP78" i="4" s="1"/>
  <c r="L60" i="5"/>
  <c r="KT79" i="4" a="1"/>
  <c r="K60" i="5"/>
  <c r="KO79" i="4" a="1"/>
  <c r="HN79" i="4"/>
  <c r="KB78" i="4" s="1"/>
  <c r="GA79" i="4"/>
  <c r="IM78" i="4" s="1"/>
  <c r="HB79" i="4"/>
  <c r="JO78" i="4" s="1"/>
  <c r="FO79" i="4"/>
  <c r="GP79" i="4"/>
  <c r="DG80" i="4"/>
  <c r="BD80" i="4"/>
  <c r="BO80" i="4"/>
  <c r="BZ80" i="4"/>
  <c r="DR80" i="4"/>
  <c r="CV80" i="4"/>
  <c r="LB21" i="4"/>
  <c r="CS24" i="4"/>
  <c r="DO24" i="4"/>
  <c r="BA24" i="4"/>
  <c r="BW24" i="4"/>
  <c r="AE24" i="4"/>
  <c r="BL24" i="4"/>
  <c r="DD24" i="4"/>
  <c r="JX21" i="4"/>
  <c r="HV21" i="4"/>
  <c r="HV77" i="4"/>
  <c r="KQ22" i="4" a="1"/>
  <c r="KQ22" i="4" s="1"/>
  <c r="EM79" i="4"/>
  <c r="IC77" i="4"/>
  <c r="EL79" i="4"/>
  <c r="IM21" i="4"/>
  <c r="HL79" i="4"/>
  <c r="JZ78" i="4" s="1"/>
  <c r="FY79" i="4"/>
  <c r="IK78" i="4" s="1"/>
  <c r="KM79" i="4" a="1"/>
  <c r="GZ79" i="4"/>
  <c r="FM79" i="4"/>
  <c r="GN79" i="4"/>
  <c r="IZ78" i="4" s="1"/>
  <c r="KS79" i="4" a="1"/>
  <c r="GT79" i="4"/>
  <c r="JF78" i="4" s="1"/>
  <c r="HR79" i="4"/>
  <c r="GE79" i="4"/>
  <c r="HF79" i="4"/>
  <c r="JS78" i="4" s="1"/>
  <c r="FS79" i="4"/>
  <c r="ID78" i="4" s="1"/>
  <c r="IC21" i="4"/>
  <c r="DK80" i="4"/>
  <c r="CZ80" i="4"/>
  <c r="DV80" i="4"/>
  <c r="JB77" i="4"/>
  <c r="EJ23" i="4"/>
  <c r="BE24" i="4"/>
  <c r="CA24" i="4"/>
  <c r="DS24" i="4"/>
  <c r="BP24" i="4"/>
  <c r="DH24" i="4"/>
  <c r="CW24" i="4"/>
  <c r="EN79" i="4"/>
  <c r="KK23" i="4" a="1"/>
  <c r="GL23" i="4"/>
  <c r="FW23" i="4"/>
  <c r="II22" i="4" s="1"/>
  <c r="HJ23" i="4"/>
  <c r="JX22" i="4" s="1"/>
  <c r="FK23" i="4"/>
  <c r="HV22" i="4" s="1"/>
  <c r="GX23" i="4"/>
  <c r="JK22" i="4" s="1"/>
  <c r="EM23" i="4"/>
  <c r="EP23" i="4"/>
  <c r="JB21" i="4"/>
  <c r="JR77" i="4"/>
  <c r="KF77" i="4"/>
  <c r="JM77" i="4"/>
  <c r="KN78" i="4" a="1"/>
  <c r="KN78" i="4" s="1"/>
  <c r="ER23" i="4"/>
  <c r="HZ77" i="4"/>
  <c r="HD79" i="4"/>
  <c r="JQ78" i="4" s="1"/>
  <c r="FQ79" i="4"/>
  <c r="IB78" i="4" s="1"/>
  <c r="GR79" i="4"/>
  <c r="JD78" i="4" s="1"/>
  <c r="KQ79" i="4" a="1"/>
  <c r="HP79" i="4"/>
  <c r="GC79" i="4"/>
  <c r="EE81" i="4" a="1"/>
  <c r="EE81" i="4" s="1"/>
  <c r="EC81" i="4" a="1"/>
  <c r="EC81" i="4" s="1"/>
  <c r="EH81" i="4" a="1"/>
  <c r="EH81" i="4" s="1"/>
  <c r="EB81" i="4" a="1"/>
  <c r="EB81" i="4" s="1"/>
  <c r="EA81" i="4" a="1"/>
  <c r="EA81" i="4" s="1"/>
  <c r="EG81" i="4" a="1"/>
  <c r="EG81" i="4" s="1"/>
  <c r="EF81" i="4" a="1"/>
  <c r="EF81" i="4" s="1"/>
  <c r="DZ81" i="4" a="1"/>
  <c r="DZ81" i="4" s="1"/>
  <c r="ED81" i="4" a="1"/>
  <c r="ED81" i="4" s="1"/>
  <c r="DY81" i="4" a="1"/>
  <c r="DY81" i="4" s="1"/>
  <c r="C82" i="4"/>
  <c r="BA80" i="4"/>
  <c r="CH80" i="4"/>
  <c r="AE80" i="4"/>
  <c r="DD80" i="4"/>
  <c r="CS80" i="4"/>
  <c r="BL80" i="4"/>
  <c r="DO80" i="4"/>
  <c r="BW80" i="4"/>
  <c r="KF21" i="4"/>
  <c r="ES24" i="4" l="1"/>
  <c r="LJ20" i="4"/>
  <c r="KK79" i="4"/>
  <c r="ES80" i="4"/>
  <c r="LE78" i="4"/>
  <c r="LD22" i="4"/>
  <c r="ER80" i="4"/>
  <c r="KM79" i="4"/>
  <c r="KR23" i="4"/>
  <c r="KK23" i="4"/>
  <c r="LD78" i="4"/>
  <c r="LG78" i="4"/>
  <c r="LC78" i="4"/>
  <c r="KT79" i="4"/>
  <c r="KL79" i="4"/>
  <c r="LH79" i="4" s="1"/>
  <c r="LE22" i="4"/>
  <c r="LK76" i="4"/>
  <c r="KO79" i="4"/>
  <c r="LJ76" i="4"/>
  <c r="LK20" i="4"/>
  <c r="KT23" i="4"/>
  <c r="EJ24" i="4"/>
  <c r="KS79" i="4"/>
  <c r="LG22" i="4"/>
  <c r="KV21" i="4"/>
  <c r="KP79" i="4"/>
  <c r="KP23" i="4"/>
  <c r="KN79" i="4"/>
  <c r="KV77" i="4"/>
  <c r="KR79" i="4"/>
  <c r="LA21" i="4"/>
  <c r="EN80" i="4"/>
  <c r="KU77" i="4"/>
  <c r="EK80" i="4"/>
  <c r="EN24" i="4"/>
  <c r="KY21" i="4"/>
  <c r="KQ79" i="4"/>
  <c r="KN23" i="4"/>
  <c r="KY77" i="4"/>
  <c r="LA77" i="4"/>
  <c r="KZ21" i="4"/>
  <c r="EO80" i="4"/>
  <c r="KZ77" i="4"/>
  <c r="KU21" i="4"/>
  <c r="LC22" i="4"/>
  <c r="G61" i="5"/>
  <c r="DV25" i="4"/>
  <c r="DK25" i="4"/>
  <c r="CZ25" i="4"/>
  <c r="DJ25" i="4"/>
  <c r="CY25" i="4"/>
  <c r="DU25" i="4"/>
  <c r="KX78" i="4"/>
  <c r="I61" i="5"/>
  <c r="GM80" i="4"/>
  <c r="IY79" i="4" s="1"/>
  <c r="GI80" i="4"/>
  <c r="IU79" i="4" s="1"/>
  <c r="HK80" i="4"/>
  <c r="JY79" i="4" s="1"/>
  <c r="FX80" i="4"/>
  <c r="IJ79" i="4" s="1"/>
  <c r="FL80" i="4"/>
  <c r="HW79" i="4" s="1"/>
  <c r="GY80" i="4"/>
  <c r="JL79" i="4" s="1"/>
  <c r="CY81" i="4"/>
  <c r="DU81" i="4"/>
  <c r="DJ81" i="4"/>
  <c r="ER24" i="4"/>
  <c r="HL24" i="4"/>
  <c r="JZ23" i="4" s="1"/>
  <c r="FM24" i="4"/>
  <c r="HX23" i="4" s="1"/>
  <c r="GZ24" i="4"/>
  <c r="GN24" i="4"/>
  <c r="FY24" i="4"/>
  <c r="IK23" i="4" s="1"/>
  <c r="DN25" i="4"/>
  <c r="BV25" i="4"/>
  <c r="CG25" i="4"/>
  <c r="CH25" i="4"/>
  <c r="CR25" i="4"/>
  <c r="BK25" i="4"/>
  <c r="DC25" i="4"/>
  <c r="AZ25" i="4"/>
  <c r="S25" i="4"/>
  <c r="AD25" i="4"/>
  <c r="AO25" i="4"/>
  <c r="IO78" i="4"/>
  <c r="IY22" i="4"/>
  <c r="J61" i="5"/>
  <c r="HM80" i="4"/>
  <c r="KA79" i="4" s="1"/>
  <c r="FZ80" i="4"/>
  <c r="IL79" i="4" s="1"/>
  <c r="HA80" i="4"/>
  <c r="JN79" i="4" s="1"/>
  <c r="FN80" i="4"/>
  <c r="HY79" i="4" s="1"/>
  <c r="GO80" i="4"/>
  <c r="HO80" i="4"/>
  <c r="KC79" i="4" s="1"/>
  <c r="GB80" i="4"/>
  <c r="IN79" i="4" s="1"/>
  <c r="HC80" i="4"/>
  <c r="JP79" i="4" s="1"/>
  <c r="FP80" i="4"/>
  <c r="IA79" i="4" s="1"/>
  <c r="GQ80" i="4"/>
  <c r="LF22" i="4"/>
  <c r="CZ81" i="4"/>
  <c r="DV81" i="4"/>
  <c r="DK81" i="4"/>
  <c r="GR24" i="4"/>
  <c r="JD23" i="4" s="1"/>
  <c r="GC24" i="4"/>
  <c r="IO23" i="4" s="1"/>
  <c r="HP24" i="4"/>
  <c r="KD23" i="4" s="1"/>
  <c r="FQ24" i="4"/>
  <c r="IB23" i="4" s="1"/>
  <c r="HD24" i="4"/>
  <c r="JQ23" i="4" s="1"/>
  <c r="BW25" i="4"/>
  <c r="CS25" i="4"/>
  <c r="DD25" i="4"/>
  <c r="BL25" i="4"/>
  <c r="BA25" i="4"/>
  <c r="DO25" i="4"/>
  <c r="AE25" i="4"/>
  <c r="HQ80" i="4"/>
  <c r="KE79" i="4" s="1"/>
  <c r="HE80" i="4"/>
  <c r="JR79" i="4" s="1"/>
  <c r="FR80" i="4"/>
  <c r="IC79" i="4" s="1"/>
  <c r="GS80" i="4"/>
  <c r="JE79" i="4" s="1"/>
  <c r="GD80" i="4"/>
  <c r="IP79" i="4" s="1"/>
  <c r="L61" i="5"/>
  <c r="CJ81" i="4"/>
  <c r="AQ81" i="4"/>
  <c r="CN81" i="4"/>
  <c r="AF81" i="4"/>
  <c r="CT81" i="4"/>
  <c r="CI81" i="4"/>
  <c r="U81" i="4"/>
  <c r="BM81" i="4"/>
  <c r="BX81" i="4"/>
  <c r="DE81" i="4"/>
  <c r="DP81" i="4"/>
  <c r="BB81" i="4"/>
  <c r="EO24" i="4"/>
  <c r="HZ78" i="4"/>
  <c r="F61" i="5"/>
  <c r="HB24" i="4"/>
  <c r="JO23" i="4" s="1"/>
  <c r="GP24" i="4"/>
  <c r="JB23" i="4" s="1"/>
  <c r="GA24" i="4"/>
  <c r="IM23" i="4" s="1"/>
  <c r="HN24" i="4"/>
  <c r="FO24" i="4"/>
  <c r="C61" i="5"/>
  <c r="GK24" i="4"/>
  <c r="IW23" i="4" s="1"/>
  <c r="FV24" i="4"/>
  <c r="HI24" i="4"/>
  <c r="FJ24" i="4"/>
  <c r="GW24" i="4"/>
  <c r="JJ23" i="4" s="1"/>
  <c r="FG25" i="4" a="1"/>
  <c r="FG25" i="4" s="1"/>
  <c r="KT24" i="4" s="1" a="1"/>
  <c r="KT24" i="4" s="1"/>
  <c r="FC25" i="4" a="1"/>
  <c r="FC25" i="4" s="1"/>
  <c r="EY25" i="4" a="1"/>
  <c r="EY25" i="4" s="1"/>
  <c r="FF25" i="4" a="1"/>
  <c r="FF25" i="4" s="1"/>
  <c r="FB25" i="4" a="1"/>
  <c r="FB25" i="4" s="1"/>
  <c r="EX25" i="4" a="1"/>
  <c r="EX25" i="4" s="1"/>
  <c r="FH24" i="4"/>
  <c r="FE25" i="4" a="1"/>
  <c r="FE25" i="4" s="1"/>
  <c r="FA25" i="4" a="1"/>
  <c r="FA25" i="4" s="1"/>
  <c r="EW25" i="4" a="1"/>
  <c r="EW25" i="4" s="1"/>
  <c r="KJ24" i="4" s="1" a="1"/>
  <c r="KJ24" i="4" s="1"/>
  <c r="FD25" i="4" a="1"/>
  <c r="FD25" i="4" s="1"/>
  <c r="KQ24" i="4" s="1" a="1"/>
  <c r="KQ24" i="4" s="1"/>
  <c r="EZ25" i="4" a="1"/>
  <c r="EZ25" i="4" s="1"/>
  <c r="KM24" i="4" s="1" a="1"/>
  <c r="KM24" i="4" s="1"/>
  <c r="KJ23" i="4" a="1"/>
  <c r="KJ23" i="4" s="1"/>
  <c r="DS25" i="4"/>
  <c r="CW25" i="4"/>
  <c r="CA25" i="4"/>
  <c r="BE25" i="4"/>
  <c r="BP25" i="4"/>
  <c r="DH25" i="4"/>
  <c r="KM23" i="4" a="1"/>
  <c r="KM23" i="4" s="1"/>
  <c r="EL24" i="4"/>
  <c r="H61" i="5"/>
  <c r="GW80" i="4"/>
  <c r="JJ79" i="4" s="1"/>
  <c r="FJ80" i="4"/>
  <c r="GK80" i="4"/>
  <c r="KJ80" i="4" a="1"/>
  <c r="GH80" i="4"/>
  <c r="IT79" i="4" s="1"/>
  <c r="HI80" i="4"/>
  <c r="JW79" i="4" s="1"/>
  <c r="FV80" i="4"/>
  <c r="IH79" i="4" s="1"/>
  <c r="FF81" i="4" a="1"/>
  <c r="FF81" i="4" s="1"/>
  <c r="FB81" i="4" a="1"/>
  <c r="FB81" i="4" s="1"/>
  <c r="EX81" i="4" a="1"/>
  <c r="EX81" i="4" s="1"/>
  <c r="FH80" i="4"/>
  <c r="FE81" i="4" a="1"/>
  <c r="FE81" i="4" s="1"/>
  <c r="FA81" i="4" a="1"/>
  <c r="FA81" i="4" s="1"/>
  <c r="EW81" i="4" a="1"/>
  <c r="EW81" i="4" s="1"/>
  <c r="FD81" i="4" a="1"/>
  <c r="FD81" i="4" s="1"/>
  <c r="EZ81" i="4" a="1"/>
  <c r="EZ81" i="4" s="1"/>
  <c r="EY81" i="4" a="1"/>
  <c r="EY81" i="4" s="1"/>
  <c r="KL80" i="4" s="1" a="1"/>
  <c r="KL80" i="4" s="1"/>
  <c r="FG81" i="4" a="1"/>
  <c r="FG81" i="4" s="1"/>
  <c r="FC81" i="4" a="1"/>
  <c r="FC81" i="4" s="1"/>
  <c r="HL80" i="4"/>
  <c r="JZ79" i="4" s="1"/>
  <c r="FY80" i="4"/>
  <c r="IK79" i="4" s="1"/>
  <c r="GZ80" i="4"/>
  <c r="JM79" i="4" s="1"/>
  <c r="FM80" i="4"/>
  <c r="HX79" i="4" s="1"/>
  <c r="KM80" i="4" a="1"/>
  <c r="GN80" i="4"/>
  <c r="JQ22" i="4"/>
  <c r="KO23" i="4" a="1"/>
  <c r="KO23" i="4" s="1"/>
  <c r="LE23" i="4" s="1"/>
  <c r="AG81" i="4"/>
  <c r="BC81" i="4"/>
  <c r="CU81" i="4"/>
  <c r="BY81" i="4"/>
  <c r="DF81" i="4"/>
  <c r="BN81" i="4"/>
  <c r="DQ81" i="4"/>
  <c r="EP24" i="4"/>
  <c r="JB78" i="4"/>
  <c r="GE24" i="4"/>
  <c r="IQ23" i="4" s="1"/>
  <c r="HR24" i="4"/>
  <c r="KF23" i="4" s="1"/>
  <c r="FS24" i="4"/>
  <c r="ID23" i="4" s="1"/>
  <c r="HF24" i="4"/>
  <c r="JS23" i="4" s="1"/>
  <c r="KS24" i="4" a="1"/>
  <c r="GT24" i="4"/>
  <c r="JF23" i="4" s="1"/>
  <c r="E61" i="5"/>
  <c r="HM24" i="4"/>
  <c r="KA23" i="4" s="1"/>
  <c r="FN24" i="4"/>
  <c r="KN24" i="4" a="1"/>
  <c r="HA24" i="4"/>
  <c r="JN23" i="4" s="1"/>
  <c r="GO24" i="4"/>
  <c r="JA23" i="4" s="1"/>
  <c r="FZ24" i="4"/>
  <c r="IL23" i="4" s="1"/>
  <c r="DW25" i="4"/>
  <c r="DA25" i="4"/>
  <c r="DL25" i="4"/>
  <c r="EM80" i="4"/>
  <c r="KQ80" i="4" a="1"/>
  <c r="HD80" i="4"/>
  <c r="JQ79" i="4" s="1"/>
  <c r="FQ80" i="4"/>
  <c r="IB79" i="4" s="1"/>
  <c r="GR80" i="4"/>
  <c r="JD79" i="4" s="1"/>
  <c r="HP80" i="4"/>
  <c r="KD79" i="4" s="1"/>
  <c r="GC80" i="4"/>
  <c r="EF82" i="4" a="1"/>
  <c r="EF82" i="4" s="1"/>
  <c r="EB82" i="4" a="1"/>
  <c r="EB82" i="4" s="1"/>
  <c r="EE82" i="4" a="1"/>
  <c r="EE82" i="4" s="1"/>
  <c r="EA82" i="4" a="1"/>
  <c r="EA82" i="4" s="1"/>
  <c r="EH82" i="4" a="1"/>
  <c r="EH82" i="4" s="1"/>
  <c r="ED82" i="4" a="1"/>
  <c r="ED82" i="4" s="1"/>
  <c r="DZ82" i="4" a="1"/>
  <c r="DZ82" i="4" s="1"/>
  <c r="EG82" i="4" a="1"/>
  <c r="EG82" i="4" s="1"/>
  <c r="EC82" i="4" a="1"/>
  <c r="EC82" i="4" s="1"/>
  <c r="DY82" i="4" a="1"/>
  <c r="DY82" i="4" s="1"/>
  <c r="C83" i="4"/>
  <c r="IX22" i="4"/>
  <c r="EJ80" i="4"/>
  <c r="KD78" i="4"/>
  <c r="FW24" i="4"/>
  <c r="II23" i="4" s="1"/>
  <c r="HJ24" i="4"/>
  <c r="JX23" i="4" s="1"/>
  <c r="FK24" i="4"/>
  <c r="HV23" i="4" s="1"/>
  <c r="GX24" i="4"/>
  <c r="JK23" i="4" s="1"/>
  <c r="GL24" i="4"/>
  <c r="KK24" i="4" a="1"/>
  <c r="GS24" i="4"/>
  <c r="JE23" i="4" s="1"/>
  <c r="KR24" i="4" a="1"/>
  <c r="GD24" i="4"/>
  <c r="IP23" i="4" s="1"/>
  <c r="HQ24" i="4"/>
  <c r="FR24" i="4"/>
  <c r="HE24" i="4"/>
  <c r="BM25" i="4"/>
  <c r="DE25" i="4"/>
  <c r="AQ25" i="4"/>
  <c r="CI25" i="4"/>
  <c r="CN25" i="4"/>
  <c r="U25" i="4"/>
  <c r="BX25" i="4"/>
  <c r="CJ25" i="4"/>
  <c r="CT25" i="4"/>
  <c r="DP25" i="4"/>
  <c r="BB25" i="4"/>
  <c r="AF25" i="4"/>
  <c r="LI78" i="4"/>
  <c r="LH78" i="4"/>
  <c r="LF78" i="4"/>
  <c r="LB78" i="4"/>
  <c r="JE78" i="4"/>
  <c r="EQ24" i="4"/>
  <c r="EL80" i="4"/>
  <c r="EQ80" i="4"/>
  <c r="GL80" i="4"/>
  <c r="IX79" i="4" s="1"/>
  <c r="KK80" i="4" a="1"/>
  <c r="HJ80" i="4"/>
  <c r="JX79" i="4" s="1"/>
  <c r="FW80" i="4"/>
  <c r="II79" i="4" s="1"/>
  <c r="FK80" i="4"/>
  <c r="HV79" i="4" s="1"/>
  <c r="GX80" i="4"/>
  <c r="JK79" i="4" s="1"/>
  <c r="JP78" i="4"/>
  <c r="DO81" i="4"/>
  <c r="CS81" i="4"/>
  <c r="BA81" i="4"/>
  <c r="CH81" i="4"/>
  <c r="DD81" i="4"/>
  <c r="BL81" i="4"/>
  <c r="AE81" i="4"/>
  <c r="BW81" i="4"/>
  <c r="DW81" i="4"/>
  <c r="DA81" i="4"/>
  <c r="DL81" i="4"/>
  <c r="BK81" i="4"/>
  <c r="BV81" i="4"/>
  <c r="S81" i="4"/>
  <c r="DN81" i="4"/>
  <c r="AZ81" i="4"/>
  <c r="CG81" i="4"/>
  <c r="CR81" i="4"/>
  <c r="AO81" i="4"/>
  <c r="AD81" i="4"/>
  <c r="DC81" i="4"/>
  <c r="DG81" i="4"/>
  <c r="BO81" i="4"/>
  <c r="CV81" i="4"/>
  <c r="BD81" i="4"/>
  <c r="BZ81" i="4"/>
  <c r="DR81" i="4"/>
  <c r="D61" i="5"/>
  <c r="FX24" i="4"/>
  <c r="HK24" i="4"/>
  <c r="FL24" i="4"/>
  <c r="GY24" i="4"/>
  <c r="JL23" i="4" s="1"/>
  <c r="KL24" i="4" a="1"/>
  <c r="GM24" i="4"/>
  <c r="IY23" i="4" s="1"/>
  <c r="EE26" i="4" a="1"/>
  <c r="EE26" i="4" s="1"/>
  <c r="EA26" i="4" a="1"/>
  <c r="EA26" i="4" s="1"/>
  <c r="EH26" i="4" a="1"/>
  <c r="EH26" i="4" s="1"/>
  <c r="ED26" i="4" a="1"/>
  <c r="ED26" i="4" s="1"/>
  <c r="DZ26" i="4" a="1"/>
  <c r="DZ26" i="4" s="1"/>
  <c r="EG26" i="4" a="1"/>
  <c r="EG26" i="4" s="1"/>
  <c r="EC26" i="4" a="1"/>
  <c r="EC26" i="4" s="1"/>
  <c r="DY26" i="4" a="1"/>
  <c r="DY26" i="4" s="1"/>
  <c r="EF26" i="4" a="1"/>
  <c r="EF26" i="4" s="1"/>
  <c r="C27" i="4"/>
  <c r="EB26" i="4" a="1"/>
  <c r="EB26" i="4" s="1"/>
  <c r="CM25" i="4"/>
  <c r="CX25" i="4"/>
  <c r="DI25" i="4"/>
  <c r="DT25" i="4"/>
  <c r="IC78" i="4"/>
  <c r="KA22" i="4"/>
  <c r="LA22" i="4" s="1"/>
  <c r="HX78" i="4"/>
  <c r="K61" i="5"/>
  <c r="HN80" i="4"/>
  <c r="GA80" i="4"/>
  <c r="IM79" i="4" s="1"/>
  <c r="KO80" i="4" a="1"/>
  <c r="HB80" i="4"/>
  <c r="FO80" i="4"/>
  <c r="GP80" i="4"/>
  <c r="IJ22" i="4"/>
  <c r="KV22" i="4" s="1"/>
  <c r="IQ78" i="4"/>
  <c r="LH22" i="4"/>
  <c r="DS81" i="4"/>
  <c r="CA81" i="4"/>
  <c r="CW81" i="4"/>
  <c r="BE81" i="4"/>
  <c r="DH81" i="4"/>
  <c r="BP81" i="4"/>
  <c r="DT81" i="4"/>
  <c r="DI81" i="4"/>
  <c r="CX81" i="4"/>
  <c r="CM81" i="4"/>
  <c r="EK24" i="4"/>
  <c r="JR22" i="4"/>
  <c r="HC24" i="4"/>
  <c r="JP23" i="4" s="1"/>
  <c r="GQ24" i="4"/>
  <c r="GB24" i="4"/>
  <c r="KP24" i="4" a="1"/>
  <c r="HO24" i="4"/>
  <c r="FP24" i="4"/>
  <c r="EM24" i="4"/>
  <c r="CV25" i="4"/>
  <c r="DR25" i="4"/>
  <c r="BD25" i="4"/>
  <c r="BO25" i="4"/>
  <c r="BZ25" i="4"/>
  <c r="DG25" i="4"/>
  <c r="BN25" i="4"/>
  <c r="DF25" i="4"/>
  <c r="DQ25" i="4"/>
  <c r="BY25" i="4"/>
  <c r="CU25" i="4"/>
  <c r="AG25" i="4"/>
  <c r="BC25" i="4"/>
  <c r="JM78" i="4"/>
  <c r="KL23" i="4" a="1"/>
  <c r="KL23" i="4" s="1"/>
  <c r="JE22" i="4"/>
  <c r="EP80" i="4"/>
  <c r="KF78" i="4"/>
  <c r="GT80" i="4"/>
  <c r="KS80" i="4" a="1"/>
  <c r="GE80" i="4"/>
  <c r="HR80" i="4"/>
  <c r="KF79" i="4" s="1"/>
  <c r="HF80" i="4"/>
  <c r="FS80" i="4"/>
  <c r="IL78" i="4"/>
  <c r="HZ22" i="4"/>
  <c r="KU22" i="4" s="1"/>
  <c r="LI22" i="4"/>
  <c r="LL20" i="4" l="1"/>
  <c r="LB79" i="4"/>
  <c r="EQ25" i="4"/>
  <c r="LC23" i="4"/>
  <c r="LG23" i="4"/>
  <c r="LD23" i="4"/>
  <c r="LD79" i="4"/>
  <c r="KS24" i="4"/>
  <c r="LC79" i="4"/>
  <c r="KP24" i="4"/>
  <c r="EQ81" i="4"/>
  <c r="KY78" i="4"/>
  <c r="KN24" i="4"/>
  <c r="LL76" i="4"/>
  <c r="LE79" i="4"/>
  <c r="LF79" i="4"/>
  <c r="KK24" i="4"/>
  <c r="KK80" i="4"/>
  <c r="LJ77" i="4"/>
  <c r="LK77" i="4"/>
  <c r="LJ21" i="4"/>
  <c r="KS80" i="4"/>
  <c r="KM80" i="4"/>
  <c r="EP81" i="4"/>
  <c r="LI79" i="4"/>
  <c r="KZ78" i="4"/>
  <c r="LG79" i="4"/>
  <c r="KV78" i="4"/>
  <c r="LK21" i="4"/>
  <c r="KQ80" i="4"/>
  <c r="KR24" i="4"/>
  <c r="KL24" i="4"/>
  <c r="LC24" i="4" s="1"/>
  <c r="LJ22" i="4"/>
  <c r="KY22" i="4"/>
  <c r="KU78" i="4"/>
  <c r="EM81" i="4"/>
  <c r="KX79" i="4"/>
  <c r="KO80" i="4"/>
  <c r="LE80" i="4" s="1"/>
  <c r="LA78" i="4"/>
  <c r="KJ80" i="4"/>
  <c r="LH80" i="4" s="1"/>
  <c r="KZ22" i="4"/>
  <c r="ES81" i="4"/>
  <c r="ER25" i="4"/>
  <c r="CV26" i="4"/>
  <c r="DR26" i="4"/>
  <c r="BD26" i="4"/>
  <c r="BO26" i="4"/>
  <c r="BZ26" i="4"/>
  <c r="DG26" i="4"/>
  <c r="EG83" i="4" a="1"/>
  <c r="EG83" i="4" s="1"/>
  <c r="EF83" i="4" a="1"/>
  <c r="EF83" i="4" s="1"/>
  <c r="EB83" i="4" a="1"/>
  <c r="EB83" i="4" s="1"/>
  <c r="EE83" i="4" a="1"/>
  <c r="EE83" i="4" s="1"/>
  <c r="EA83" i="4" a="1"/>
  <c r="EA83" i="4" s="1"/>
  <c r="ED83" i="4" a="1"/>
  <c r="ED83" i="4" s="1"/>
  <c r="DZ83" i="4" a="1"/>
  <c r="DZ83" i="4" s="1"/>
  <c r="EH83" i="4" a="1"/>
  <c r="EH83" i="4" s="1"/>
  <c r="EC83" i="4" a="1"/>
  <c r="EC83" i="4" s="1"/>
  <c r="DY83" i="4" a="1"/>
  <c r="DY83" i="4" s="1"/>
  <c r="C84" i="4"/>
  <c r="CX82" i="4"/>
  <c r="DI82" i="4"/>
  <c r="DT82" i="4"/>
  <c r="CM82" i="4"/>
  <c r="J62" i="5"/>
  <c r="HA81" i="4"/>
  <c r="JN80" i="4" s="1"/>
  <c r="FN81" i="4"/>
  <c r="HY80" i="4" s="1"/>
  <c r="GO81" i="4"/>
  <c r="JA80" i="4" s="1"/>
  <c r="FZ81" i="4"/>
  <c r="IL80" i="4" s="1"/>
  <c r="HM81" i="4"/>
  <c r="KA80" i="4" s="1"/>
  <c r="GD25" i="4"/>
  <c r="IP24" i="4" s="1"/>
  <c r="HQ25" i="4"/>
  <c r="KE24" i="4" s="1"/>
  <c r="FR25" i="4"/>
  <c r="IC24" i="4" s="1"/>
  <c r="HE25" i="4"/>
  <c r="GS25" i="4"/>
  <c r="JE24" i="4" s="1"/>
  <c r="DK26" i="4"/>
  <c r="DV26" i="4"/>
  <c r="CZ26" i="4"/>
  <c r="EN81" i="4"/>
  <c r="S82" i="4"/>
  <c r="CG82" i="4"/>
  <c r="DC82" i="4"/>
  <c r="CR82" i="4"/>
  <c r="BK82" i="4"/>
  <c r="AO82" i="4"/>
  <c r="DN82" i="4"/>
  <c r="AD82" i="4"/>
  <c r="AZ82" i="4"/>
  <c r="BV82" i="4"/>
  <c r="AG82" i="4"/>
  <c r="BC82" i="4"/>
  <c r="CU82" i="4"/>
  <c r="DF82" i="4"/>
  <c r="BN82" i="4"/>
  <c r="BY82" i="4"/>
  <c r="DQ82" i="4"/>
  <c r="HQ81" i="4"/>
  <c r="KE80" i="4" s="1"/>
  <c r="GD81" i="4"/>
  <c r="FR81" i="4"/>
  <c r="IC80" i="4" s="1"/>
  <c r="HE81" i="4"/>
  <c r="JR80" i="4" s="1"/>
  <c r="GS81" i="4"/>
  <c r="JE80" i="4" s="1"/>
  <c r="KR80" i="4" a="1"/>
  <c r="KR80" i="4" s="1"/>
  <c r="EM25" i="4"/>
  <c r="DO26" i="4"/>
  <c r="BA26" i="4"/>
  <c r="BW26" i="4"/>
  <c r="AE26" i="4"/>
  <c r="CS26" i="4"/>
  <c r="DD26" i="4"/>
  <c r="BL26" i="4"/>
  <c r="CV82" i="4"/>
  <c r="BO82" i="4"/>
  <c r="BD82" i="4"/>
  <c r="DG82" i="4"/>
  <c r="BZ82" i="4"/>
  <c r="DR82" i="4"/>
  <c r="CY82" i="4"/>
  <c r="DU82" i="4"/>
  <c r="DJ82" i="4"/>
  <c r="GQ81" i="4"/>
  <c r="JC80" i="4" s="1"/>
  <c r="HC81" i="4"/>
  <c r="HO81" i="4"/>
  <c r="KC80" i="4" s="1"/>
  <c r="FP81" i="4"/>
  <c r="GB81" i="4"/>
  <c r="IN80" i="4" s="1"/>
  <c r="FW25" i="4"/>
  <c r="II24" i="4" s="1"/>
  <c r="HJ25" i="4"/>
  <c r="JX24" i="4" s="1"/>
  <c r="FK25" i="4"/>
  <c r="HV24" i="4" s="1"/>
  <c r="GX25" i="4"/>
  <c r="GL25" i="4"/>
  <c r="HW23" i="4"/>
  <c r="EN25" i="4"/>
  <c r="EP25" i="4"/>
  <c r="BE26" i="4"/>
  <c r="DS26" i="4"/>
  <c r="CW26" i="4"/>
  <c r="BP26" i="4"/>
  <c r="CA26" i="4"/>
  <c r="DH26" i="4"/>
  <c r="EK81" i="4"/>
  <c r="EL25" i="4"/>
  <c r="KE23" i="4"/>
  <c r="CZ82" i="4"/>
  <c r="DV82" i="4"/>
  <c r="DK82" i="4"/>
  <c r="L62" i="5"/>
  <c r="GX81" i="4"/>
  <c r="JK80" i="4" s="1"/>
  <c r="FK81" i="4"/>
  <c r="HV80" i="4" s="1"/>
  <c r="GL81" i="4"/>
  <c r="IX80" i="4" s="1"/>
  <c r="FW81" i="4"/>
  <c r="II80" i="4" s="1"/>
  <c r="HJ81" i="4"/>
  <c r="JX80" i="4" s="1"/>
  <c r="JY23" i="4"/>
  <c r="LB23" i="4"/>
  <c r="LI23" i="4"/>
  <c r="LH23" i="4"/>
  <c r="LF23" i="4"/>
  <c r="F62" i="5"/>
  <c r="HB25" i="4"/>
  <c r="JO24" i="4" s="1"/>
  <c r="GP25" i="4"/>
  <c r="GA25" i="4"/>
  <c r="IM24" i="4" s="1"/>
  <c r="HN25" i="4"/>
  <c r="FO25" i="4"/>
  <c r="HZ24" i="4" s="1"/>
  <c r="JR23" i="4"/>
  <c r="IH23" i="4"/>
  <c r="KP80" i="4" a="1"/>
  <c r="KP80" i="4" s="1"/>
  <c r="HZ79" i="4"/>
  <c r="BN26" i="4"/>
  <c r="DF26" i="4"/>
  <c r="BC26" i="4"/>
  <c r="BY26" i="4"/>
  <c r="DQ26" i="4"/>
  <c r="AG26" i="4"/>
  <c r="CU26" i="4"/>
  <c r="DW26" i="4"/>
  <c r="DA26" i="4"/>
  <c r="DL26" i="4"/>
  <c r="EJ81" i="4"/>
  <c r="DD82" i="4"/>
  <c r="BW82" i="4"/>
  <c r="DO82" i="4"/>
  <c r="CS82" i="4"/>
  <c r="CH82" i="4"/>
  <c r="AE82" i="4"/>
  <c r="BA82" i="4"/>
  <c r="BL82" i="4"/>
  <c r="IJ23" i="4"/>
  <c r="I62" i="5"/>
  <c r="HK81" i="4"/>
  <c r="JY80" i="4" s="1"/>
  <c r="FX81" i="4"/>
  <c r="GY81" i="4"/>
  <c r="JL80" i="4" s="1"/>
  <c r="FL81" i="4"/>
  <c r="HW80" i="4" s="1"/>
  <c r="GM81" i="4"/>
  <c r="IY80" i="4" s="1"/>
  <c r="GI81" i="4"/>
  <c r="IU80" i="4" s="1"/>
  <c r="K62" i="5"/>
  <c r="GP81" i="4"/>
  <c r="HB81" i="4"/>
  <c r="JO80" i="4" s="1"/>
  <c r="HN81" i="4"/>
  <c r="KB80" i="4" s="1"/>
  <c r="GA81" i="4"/>
  <c r="FO81" i="4"/>
  <c r="HZ80" i="4" s="1"/>
  <c r="HL25" i="4"/>
  <c r="FM25" i="4"/>
  <c r="GZ25" i="4"/>
  <c r="JM24" i="4" s="1"/>
  <c r="GN25" i="4"/>
  <c r="IZ24" i="4" s="1"/>
  <c r="FY25" i="4"/>
  <c r="IK24" i="4" s="1"/>
  <c r="GE25" i="4"/>
  <c r="IQ24" i="4" s="1"/>
  <c r="HR25" i="4"/>
  <c r="KF24" i="4" s="1"/>
  <c r="FS25" i="4"/>
  <c r="HF25" i="4"/>
  <c r="GT25" i="4"/>
  <c r="JF24" i="4" s="1"/>
  <c r="EK25" i="4"/>
  <c r="JC79" i="4"/>
  <c r="ER81" i="4"/>
  <c r="IZ79" i="4"/>
  <c r="HU23" i="4"/>
  <c r="JB79" i="4"/>
  <c r="EE27" i="4" a="1"/>
  <c r="EE27" i="4" s="1"/>
  <c r="EA27" i="4" a="1"/>
  <c r="EA27" i="4" s="1"/>
  <c r="EH27" i="4" a="1"/>
  <c r="EH27" i="4" s="1"/>
  <c r="ED27" i="4" a="1"/>
  <c r="ED27" i="4" s="1"/>
  <c r="DZ27" i="4" a="1"/>
  <c r="DZ27" i="4" s="1"/>
  <c r="EG27" i="4" a="1"/>
  <c r="EG27" i="4" s="1"/>
  <c r="EC27" i="4" a="1"/>
  <c r="EC27" i="4" s="1"/>
  <c r="DY27" i="4" a="1"/>
  <c r="DY27" i="4" s="1"/>
  <c r="EF27" i="4" a="1"/>
  <c r="EF27" i="4" s="1"/>
  <c r="EB27" i="4" a="1"/>
  <c r="EB27" i="4" s="1"/>
  <c r="C28" i="4"/>
  <c r="BM26" i="4"/>
  <c r="DE26" i="4"/>
  <c r="BX26" i="4"/>
  <c r="CI26" i="4"/>
  <c r="CN26" i="4"/>
  <c r="DP26" i="4"/>
  <c r="CT26" i="4"/>
  <c r="CJ26" i="4"/>
  <c r="AQ26" i="4"/>
  <c r="AF26" i="4"/>
  <c r="BB26" i="4"/>
  <c r="U26" i="4"/>
  <c r="CA82" i="4"/>
  <c r="DS82" i="4"/>
  <c r="CW82" i="4"/>
  <c r="BE82" i="4"/>
  <c r="DH82" i="4"/>
  <c r="BP82" i="4"/>
  <c r="IC23" i="4"/>
  <c r="GN81" i="4"/>
  <c r="IZ80" i="4" s="1"/>
  <c r="FY81" i="4"/>
  <c r="GZ81" i="4"/>
  <c r="JM80" i="4" s="1"/>
  <c r="HL81" i="4"/>
  <c r="FM81" i="4"/>
  <c r="HX80" i="4" s="1"/>
  <c r="HF81" i="4"/>
  <c r="JS80" i="4" s="1"/>
  <c r="FS81" i="4"/>
  <c r="ID80" i="4" s="1"/>
  <c r="HR81" i="4"/>
  <c r="KF80" i="4" s="1"/>
  <c r="GT81" i="4"/>
  <c r="GE81" i="4"/>
  <c r="IQ80" i="4" s="1"/>
  <c r="GR25" i="4"/>
  <c r="GC25" i="4"/>
  <c r="IO24" i="4" s="1"/>
  <c r="HP25" i="4"/>
  <c r="KD24" i="4" s="1"/>
  <c r="FQ25" i="4"/>
  <c r="IB24" i="4" s="1"/>
  <c r="HD25" i="4"/>
  <c r="D62" i="5"/>
  <c r="HK25" i="4"/>
  <c r="FL25" i="4"/>
  <c r="GY25" i="4"/>
  <c r="JL24" i="4" s="1"/>
  <c r="GM25" i="4"/>
  <c r="IY24" i="4" s="1"/>
  <c r="FX25" i="4"/>
  <c r="KB23" i="4"/>
  <c r="IZ23" i="4"/>
  <c r="EJ25" i="4"/>
  <c r="JC23" i="4"/>
  <c r="IO79" i="4"/>
  <c r="IX23" i="4"/>
  <c r="KC23" i="4"/>
  <c r="JF79" i="4"/>
  <c r="CX26" i="4"/>
  <c r="DT26" i="4"/>
  <c r="CM26" i="4"/>
  <c r="DI26" i="4"/>
  <c r="IA23" i="4"/>
  <c r="DW82" i="4"/>
  <c r="DA82" i="4"/>
  <c r="DL82" i="4"/>
  <c r="KB79" i="4"/>
  <c r="LA79" i="4" s="1"/>
  <c r="HP81" i="4"/>
  <c r="GC81" i="4"/>
  <c r="IO80" i="4" s="1"/>
  <c r="HD81" i="4"/>
  <c r="JQ80" i="4" s="1"/>
  <c r="FQ81" i="4"/>
  <c r="GR81" i="4"/>
  <c r="JD80" i="4" s="1"/>
  <c r="C62" i="5"/>
  <c r="FV25" i="4"/>
  <c r="IH24" i="4" s="1"/>
  <c r="HI25" i="4"/>
  <c r="JW24" i="4" s="1"/>
  <c r="FJ25" i="4"/>
  <c r="GW25" i="4"/>
  <c r="FH25" i="4"/>
  <c r="FE26" i="4" a="1"/>
  <c r="FE26" i="4" s="1"/>
  <c r="FA26" i="4" a="1"/>
  <c r="FA26" i="4" s="1"/>
  <c r="EW26" i="4" a="1"/>
  <c r="EW26" i="4" s="1"/>
  <c r="FD26" i="4" a="1"/>
  <c r="FD26" i="4" s="1"/>
  <c r="EZ26" i="4" a="1"/>
  <c r="EZ26" i="4" s="1"/>
  <c r="KM25" i="4" s="1" a="1"/>
  <c r="KM25" i="4" s="1"/>
  <c r="FG26" i="4" a="1"/>
  <c r="FG26" i="4" s="1"/>
  <c r="FC26" i="4" a="1"/>
  <c r="FC26" i="4" s="1"/>
  <c r="EY26" i="4" a="1"/>
  <c r="EY26" i="4" s="1"/>
  <c r="GK25" i="4"/>
  <c r="FB26" i="4" a="1"/>
  <c r="FB26" i="4" s="1"/>
  <c r="KO25" i="4" s="1" a="1"/>
  <c r="KO25" i="4" s="1"/>
  <c r="EX26" i="4" a="1"/>
  <c r="EX26" i="4" s="1"/>
  <c r="KK25" i="4" s="1" a="1"/>
  <c r="KK25" i="4" s="1"/>
  <c r="FF26" i="4" a="1"/>
  <c r="FF26" i="4" s="1"/>
  <c r="KS25" i="4" s="1" a="1"/>
  <c r="KS25" i="4" s="1"/>
  <c r="GQ25" i="4"/>
  <c r="GB25" i="4"/>
  <c r="KP25" i="4" a="1"/>
  <c r="HO25" i="4"/>
  <c r="FP25" i="4"/>
  <c r="HC25" i="4"/>
  <c r="JP24" i="4" s="1"/>
  <c r="ID79" i="4"/>
  <c r="EL81" i="4"/>
  <c r="HU79" i="4"/>
  <c r="HZ23" i="4"/>
  <c r="JW23" i="4"/>
  <c r="EO81" i="4"/>
  <c r="DU26" i="4"/>
  <c r="CY26" i="4"/>
  <c r="DJ26" i="4"/>
  <c r="CH26" i="4"/>
  <c r="CR26" i="4"/>
  <c r="CG26" i="4"/>
  <c r="DN26" i="4"/>
  <c r="BV26" i="4"/>
  <c r="BK26" i="4"/>
  <c r="DC26" i="4"/>
  <c r="AZ26" i="4"/>
  <c r="S26" i="4"/>
  <c r="AD26" i="4"/>
  <c r="AO26" i="4"/>
  <c r="IQ79" i="4"/>
  <c r="CJ82" i="4"/>
  <c r="AQ82" i="4"/>
  <c r="CN82" i="4"/>
  <c r="AF82" i="4"/>
  <c r="CI82" i="4"/>
  <c r="BB82" i="4"/>
  <c r="BX82" i="4"/>
  <c r="DP82" i="4"/>
  <c r="CT82" i="4"/>
  <c r="U82" i="4"/>
  <c r="DE82" i="4"/>
  <c r="BM82" i="4"/>
  <c r="ES25" i="4"/>
  <c r="JS79" i="4"/>
  <c r="H62" i="5"/>
  <c r="GH81" i="4"/>
  <c r="IT80" i="4" s="1"/>
  <c r="HI81" i="4"/>
  <c r="JW80" i="4" s="1"/>
  <c r="FV81" i="4"/>
  <c r="IH80" i="4" s="1"/>
  <c r="KJ81" i="4" a="1"/>
  <c r="FJ81" i="4"/>
  <c r="HU80" i="4" s="1"/>
  <c r="GK81" i="4"/>
  <c r="IW80" i="4" s="1"/>
  <c r="GW81" i="4"/>
  <c r="FD82" i="4" a="1"/>
  <c r="FD82" i="4" s="1"/>
  <c r="KQ81" i="4" s="1" a="1"/>
  <c r="KQ81" i="4" s="1"/>
  <c r="EZ82" i="4" a="1"/>
  <c r="EZ82" i="4" s="1"/>
  <c r="KM81" i="4" s="1" a="1"/>
  <c r="KM81" i="4" s="1"/>
  <c r="FG82" i="4" a="1"/>
  <c r="FG82" i="4" s="1"/>
  <c r="FC82" i="4" a="1"/>
  <c r="FC82" i="4" s="1"/>
  <c r="EY82" i="4" a="1"/>
  <c r="EY82" i="4" s="1"/>
  <c r="KL81" i="4" s="1" a="1"/>
  <c r="KL81" i="4" s="1"/>
  <c r="FF82" i="4" a="1"/>
  <c r="FF82" i="4" s="1"/>
  <c r="FB82" i="4" a="1"/>
  <c r="FB82" i="4" s="1"/>
  <c r="KO81" i="4" s="1" a="1"/>
  <c r="KO81" i="4" s="1"/>
  <c r="EX82" i="4" a="1"/>
  <c r="EX82" i="4" s="1"/>
  <c r="FH81" i="4"/>
  <c r="FA82" i="4" a="1"/>
  <c r="FA82" i="4" s="1"/>
  <c r="KN81" i="4" s="1" a="1"/>
  <c r="KN81" i="4" s="1"/>
  <c r="EW82" i="4" a="1"/>
  <c r="EW82" i="4" s="1"/>
  <c r="FE82" i="4" a="1"/>
  <c r="FE82" i="4" s="1"/>
  <c r="EO25" i="4"/>
  <c r="E62" i="5"/>
  <c r="KN25" i="4" a="1"/>
  <c r="HA25" i="4"/>
  <c r="GO25" i="4"/>
  <c r="JA24" i="4" s="1"/>
  <c r="FZ25" i="4"/>
  <c r="HM25" i="4"/>
  <c r="KA24" i="4" s="1"/>
  <c r="FN25" i="4"/>
  <c r="HY24" i="4" s="1"/>
  <c r="G62" i="5"/>
  <c r="KT25" i="4" a="1"/>
  <c r="KO24" i="4" a="1"/>
  <c r="KO24" i="4" s="1"/>
  <c r="HY23" i="4"/>
  <c r="KT80" i="4" a="1"/>
  <c r="KT80" i="4" s="1"/>
  <c r="JM23" i="4"/>
  <c r="JO79" i="4"/>
  <c r="IW79" i="4"/>
  <c r="KN80" i="4" a="1"/>
  <c r="KN80" i="4" s="1"/>
  <c r="JA79" i="4"/>
  <c r="IN23" i="4"/>
  <c r="LL77" i="4" l="1"/>
  <c r="LE24" i="4"/>
  <c r="LB24" i="4"/>
  <c r="LG24" i="4"/>
  <c r="LC80" i="4"/>
  <c r="KP25" i="4"/>
  <c r="LK22" i="4"/>
  <c r="LL22" i="4" s="1"/>
  <c r="LJ78" i="4"/>
  <c r="KZ23" i="4"/>
  <c r="LD24" i="4"/>
  <c r="LL21" i="4"/>
  <c r="KT25" i="4"/>
  <c r="LK78" i="4"/>
  <c r="LD80" i="4"/>
  <c r="LG80" i="4"/>
  <c r="KN25" i="4"/>
  <c r="KJ81" i="4"/>
  <c r="LH81" i="4" s="1"/>
  <c r="KU79" i="4"/>
  <c r="KY23" i="4"/>
  <c r="LH24" i="4"/>
  <c r="KV79" i="4"/>
  <c r="EL26" i="4"/>
  <c r="EQ82" i="4"/>
  <c r="EP82" i="4"/>
  <c r="KZ79" i="4"/>
  <c r="KX80" i="4"/>
  <c r="EL82" i="4"/>
  <c r="EN26" i="4"/>
  <c r="LC81" i="4"/>
  <c r="LE25" i="4"/>
  <c r="GD26" i="4"/>
  <c r="IP25" i="4" s="1"/>
  <c r="HQ26" i="4"/>
  <c r="FR26" i="4"/>
  <c r="IC25" i="4" s="1"/>
  <c r="HE26" i="4"/>
  <c r="JR25" i="4" s="1"/>
  <c r="GS26" i="4"/>
  <c r="JE25" i="4" s="1"/>
  <c r="CV27" i="4"/>
  <c r="BO27" i="4"/>
  <c r="DR27" i="4"/>
  <c r="BZ27" i="4"/>
  <c r="BD27" i="4"/>
  <c r="DG27" i="4"/>
  <c r="IA24" i="4"/>
  <c r="LB80" i="4"/>
  <c r="EC84" i="4" a="1"/>
  <c r="EC84" i="4" s="1"/>
  <c r="EH84" i="4" a="1"/>
  <c r="EH84" i="4" s="1"/>
  <c r="EB84" i="4" a="1"/>
  <c r="EB84" i="4" s="1"/>
  <c r="EG84" i="4" a="1"/>
  <c r="EG84" i="4" s="1"/>
  <c r="EF84" i="4" a="1"/>
  <c r="EF84" i="4" s="1"/>
  <c r="EA84" i="4" a="1"/>
  <c r="EA84" i="4" s="1"/>
  <c r="EE84" i="4" a="1"/>
  <c r="EE84" i="4" s="1"/>
  <c r="DZ84" i="4" a="1"/>
  <c r="DZ84" i="4" s="1"/>
  <c r="ED84" i="4" a="1"/>
  <c r="ED84" i="4" s="1"/>
  <c r="DY84" i="4" a="1"/>
  <c r="DY84" i="4" s="1"/>
  <c r="C85" i="4"/>
  <c r="BC83" i="4"/>
  <c r="AG83" i="4"/>
  <c r="DF83" i="4"/>
  <c r="CU83" i="4"/>
  <c r="BN83" i="4"/>
  <c r="BY83" i="4"/>
  <c r="DQ83" i="4"/>
  <c r="HJ82" i="4"/>
  <c r="FW82" i="4"/>
  <c r="II81" i="4" s="1"/>
  <c r="GX82" i="4"/>
  <c r="JK81" i="4" s="1"/>
  <c r="FK82" i="4"/>
  <c r="HV81" i="4" s="1"/>
  <c r="GL82" i="4"/>
  <c r="IX81" i="4" s="1"/>
  <c r="D63" i="5"/>
  <c r="HK26" i="4"/>
  <c r="JY25" i="4" s="1"/>
  <c r="FL26" i="4"/>
  <c r="HW25" i="4" s="1"/>
  <c r="GY26" i="4"/>
  <c r="JL25" i="4" s="1"/>
  <c r="GM26" i="4"/>
  <c r="IY25" i="4" s="1"/>
  <c r="FX26" i="4"/>
  <c r="IJ25" i="4" s="1"/>
  <c r="DK27" i="4"/>
  <c r="CZ27" i="4"/>
  <c r="DV27" i="4"/>
  <c r="EM26" i="4"/>
  <c r="LF80" i="4"/>
  <c r="S83" i="4"/>
  <c r="CG83" i="4"/>
  <c r="AZ83" i="4"/>
  <c r="CR83" i="4"/>
  <c r="DN83" i="4"/>
  <c r="AO83" i="4"/>
  <c r="BV83" i="4"/>
  <c r="DC83" i="4"/>
  <c r="AD83" i="4"/>
  <c r="BK83" i="4"/>
  <c r="DU83" i="4"/>
  <c r="CY83" i="4"/>
  <c r="DJ83" i="4"/>
  <c r="K63" i="5"/>
  <c r="GP82" i="4"/>
  <c r="HN82" i="4"/>
  <c r="KB81" i="4" s="1"/>
  <c r="GA82" i="4"/>
  <c r="IM81" i="4" s="1"/>
  <c r="HB82" i="4"/>
  <c r="JO81" i="4" s="1"/>
  <c r="FO82" i="4"/>
  <c r="HZ81" i="4" s="1"/>
  <c r="GQ26" i="4"/>
  <c r="JC25" i="4" s="1"/>
  <c r="GB26" i="4"/>
  <c r="HO26" i="4"/>
  <c r="KC25" i="4" s="1"/>
  <c r="FP26" i="4"/>
  <c r="IA25" i="4" s="1"/>
  <c r="HC26" i="4"/>
  <c r="JP25" i="4" s="1"/>
  <c r="DO27" i="4"/>
  <c r="AE27" i="4"/>
  <c r="CS27" i="4"/>
  <c r="BW27" i="4"/>
  <c r="BA27" i="4"/>
  <c r="DD27" i="4"/>
  <c r="BL27" i="4"/>
  <c r="EK82" i="4"/>
  <c r="JB24" i="4"/>
  <c r="KK81" i="4" a="1"/>
  <c r="KK81" i="4" s="1"/>
  <c r="JS24" i="4"/>
  <c r="JZ80" i="4"/>
  <c r="KR25" i="4" a="1"/>
  <c r="KR25" i="4" s="1"/>
  <c r="CV83" i="4"/>
  <c r="DR83" i="4"/>
  <c r="BD83" i="4"/>
  <c r="BO83" i="4"/>
  <c r="BZ83" i="4"/>
  <c r="DG83" i="4"/>
  <c r="DK83" i="4"/>
  <c r="CZ83" i="4"/>
  <c r="DV83" i="4"/>
  <c r="KY79" i="4"/>
  <c r="HR82" i="4"/>
  <c r="KF81" i="4" s="1"/>
  <c r="GE82" i="4"/>
  <c r="IQ81" i="4" s="1"/>
  <c r="HF82" i="4"/>
  <c r="JS81" i="4" s="1"/>
  <c r="FS82" i="4"/>
  <c r="ID81" i="4" s="1"/>
  <c r="GT82" i="4"/>
  <c r="G63" i="5"/>
  <c r="IB80" i="4"/>
  <c r="EP26" i="4"/>
  <c r="IW24" i="4"/>
  <c r="EO82" i="4"/>
  <c r="CW27" i="4"/>
  <c r="DS27" i="4"/>
  <c r="BE27" i="4"/>
  <c r="CA27" i="4"/>
  <c r="DH27" i="4"/>
  <c r="BP27" i="4"/>
  <c r="JQ24" i="4"/>
  <c r="JJ80" i="4"/>
  <c r="HW24" i="4"/>
  <c r="IA80" i="4"/>
  <c r="LI80" i="4"/>
  <c r="EM82" i="4"/>
  <c r="ER26" i="4"/>
  <c r="IK80" i="4"/>
  <c r="DW83" i="4"/>
  <c r="DA83" i="4"/>
  <c r="DL83" i="4"/>
  <c r="IX24" i="4"/>
  <c r="HP82" i="4"/>
  <c r="KD81" i="4" s="1"/>
  <c r="GC82" i="4"/>
  <c r="IO81" i="4" s="1"/>
  <c r="HD82" i="4"/>
  <c r="JQ81" i="4" s="1"/>
  <c r="FQ82" i="4"/>
  <c r="GR82" i="4"/>
  <c r="GZ26" i="4"/>
  <c r="JM25" i="4" s="1"/>
  <c r="GN26" i="4"/>
  <c r="IZ25" i="4" s="1"/>
  <c r="FY26" i="4"/>
  <c r="IK25" i="4" s="1"/>
  <c r="HL26" i="4"/>
  <c r="JZ25" i="4" s="1"/>
  <c r="FM26" i="4"/>
  <c r="KS81" i="4" a="1"/>
  <c r="KS81" i="4" s="1"/>
  <c r="LE81" i="4" s="1"/>
  <c r="EH28" i="4" a="1"/>
  <c r="EH28" i="4" s="1"/>
  <c r="ED28" i="4" a="1"/>
  <c r="ED28" i="4" s="1"/>
  <c r="DZ28" i="4" a="1"/>
  <c r="DZ28" i="4" s="1"/>
  <c r="EG28" i="4" a="1"/>
  <c r="EG28" i="4" s="1"/>
  <c r="EC28" i="4" a="1"/>
  <c r="EC28" i="4" s="1"/>
  <c r="DY28" i="4" a="1"/>
  <c r="DY28" i="4" s="1"/>
  <c r="EF28" i="4" a="1"/>
  <c r="EF28" i="4" s="1"/>
  <c r="EB28" i="4" a="1"/>
  <c r="EB28" i="4" s="1"/>
  <c r="EE28" i="4" a="1"/>
  <c r="EE28" i="4" s="1"/>
  <c r="C29" i="4"/>
  <c r="EA28" i="4" a="1"/>
  <c r="EA28" i="4" s="1"/>
  <c r="DW27" i="4"/>
  <c r="DA27" i="4"/>
  <c r="DL27" i="4"/>
  <c r="KU23" i="4"/>
  <c r="ID24" i="4"/>
  <c r="IJ24" i="4"/>
  <c r="HX24" i="4"/>
  <c r="EO26" i="4"/>
  <c r="JD24" i="4"/>
  <c r="JJ24" i="4"/>
  <c r="BL83" i="4"/>
  <c r="BW83" i="4"/>
  <c r="DD83" i="4"/>
  <c r="DO83" i="4"/>
  <c r="CS83" i="4"/>
  <c r="CH83" i="4"/>
  <c r="BA83" i="4"/>
  <c r="AE83" i="4"/>
  <c r="LI24" i="4"/>
  <c r="HQ82" i="4"/>
  <c r="KE81" i="4" s="1"/>
  <c r="GD82" i="4"/>
  <c r="GS82" i="4"/>
  <c r="FR82" i="4"/>
  <c r="IC81" i="4" s="1"/>
  <c r="HE82" i="4"/>
  <c r="JR81" i="4" s="1"/>
  <c r="GQ82" i="4"/>
  <c r="JC81" i="4" s="1"/>
  <c r="HC82" i="4"/>
  <c r="GB82" i="4"/>
  <c r="HO82" i="4"/>
  <c r="KC81" i="4" s="1"/>
  <c r="FP82" i="4"/>
  <c r="HR26" i="4"/>
  <c r="KF25" i="4" s="1"/>
  <c r="FS26" i="4"/>
  <c r="ID25" i="4" s="1"/>
  <c r="HF26" i="4"/>
  <c r="JS25" i="4" s="1"/>
  <c r="GT26" i="4"/>
  <c r="JF25" i="4" s="1"/>
  <c r="GE26" i="4"/>
  <c r="GC26" i="4"/>
  <c r="HP26" i="4"/>
  <c r="KD25" i="4" s="1"/>
  <c r="FQ26" i="4"/>
  <c r="HD26" i="4"/>
  <c r="GR26" i="4"/>
  <c r="JD25" i="4" s="1"/>
  <c r="ES82" i="4"/>
  <c r="AG27" i="4"/>
  <c r="DF27" i="4"/>
  <c r="BC27" i="4"/>
  <c r="DQ27" i="4"/>
  <c r="CU27" i="4"/>
  <c r="BY27" i="4"/>
  <c r="BN27" i="4"/>
  <c r="DE27" i="4"/>
  <c r="BM27" i="4"/>
  <c r="CJ27" i="4"/>
  <c r="BX27" i="4"/>
  <c r="BB27" i="4"/>
  <c r="CI27" i="4"/>
  <c r="AF27" i="4"/>
  <c r="CN27" i="4"/>
  <c r="CT27" i="4"/>
  <c r="AQ27" i="4"/>
  <c r="DP27" i="4"/>
  <c r="U27" i="4"/>
  <c r="IJ80" i="4"/>
  <c r="JN24" i="4"/>
  <c r="JP80" i="4"/>
  <c r="KP81" i="4" a="1"/>
  <c r="KP81" i="4" s="1"/>
  <c r="EJ82" i="4"/>
  <c r="DS83" i="4"/>
  <c r="BE83" i="4"/>
  <c r="CA83" i="4"/>
  <c r="CW83" i="4"/>
  <c r="DH83" i="4"/>
  <c r="BP83" i="4"/>
  <c r="I63" i="5"/>
  <c r="HK82" i="4"/>
  <c r="JY81" i="4" s="1"/>
  <c r="FX82" i="4"/>
  <c r="IJ81" i="4" s="1"/>
  <c r="GY82" i="4"/>
  <c r="JL81" i="4" s="1"/>
  <c r="FL82" i="4"/>
  <c r="HW81" i="4" s="1"/>
  <c r="KL82" i="4" a="1"/>
  <c r="GM82" i="4"/>
  <c r="GI82" i="4"/>
  <c r="H63" i="5"/>
  <c r="GH82" i="4"/>
  <c r="IT81" i="4" s="1"/>
  <c r="HI82" i="4"/>
  <c r="JW81" i="4" s="1"/>
  <c r="FV82" i="4"/>
  <c r="IH81" i="4" s="1"/>
  <c r="GW82" i="4"/>
  <c r="GK82" i="4"/>
  <c r="FJ82" i="4"/>
  <c r="FF83" i="4" a="1"/>
  <c r="FF83" i="4" s="1"/>
  <c r="KS82" i="4" s="1" a="1"/>
  <c r="KS82" i="4" s="1"/>
  <c r="FB83" i="4" a="1"/>
  <c r="FB83" i="4" s="1"/>
  <c r="KO82" i="4" s="1" a="1"/>
  <c r="KO82" i="4" s="1"/>
  <c r="EX83" i="4" a="1"/>
  <c r="EX83" i="4" s="1"/>
  <c r="FH82" i="4"/>
  <c r="FE83" i="4" a="1"/>
  <c r="FE83" i="4" s="1"/>
  <c r="KR82" i="4" s="1" a="1"/>
  <c r="KR82" i="4" s="1"/>
  <c r="FA83" i="4" a="1"/>
  <c r="FA83" i="4" s="1"/>
  <c r="EW83" i="4" a="1"/>
  <c r="EW83" i="4" s="1"/>
  <c r="FD83" i="4" a="1"/>
  <c r="FD83" i="4" s="1"/>
  <c r="EZ83" i="4" a="1"/>
  <c r="EZ83" i="4" s="1"/>
  <c r="FC83" i="4" a="1"/>
  <c r="FC83" i="4" s="1"/>
  <c r="KP82" i="4" s="1" a="1"/>
  <c r="KP82" i="4" s="1"/>
  <c r="EY83" i="4" a="1"/>
  <c r="EY83" i="4" s="1"/>
  <c r="FG83" i="4" a="1"/>
  <c r="FG83" i="4" s="1"/>
  <c r="L63" i="5"/>
  <c r="KT82" i="4" a="1"/>
  <c r="HJ26" i="4"/>
  <c r="FK26" i="4"/>
  <c r="HV25" i="4" s="1"/>
  <c r="GX26" i="4"/>
  <c r="JK25" i="4" s="1"/>
  <c r="GL26" i="4"/>
  <c r="FW26" i="4"/>
  <c r="II25" i="4" s="1"/>
  <c r="C63" i="5"/>
  <c r="FV26" i="4"/>
  <c r="HI26" i="4"/>
  <c r="JW25" i="4" s="1"/>
  <c r="FJ26" i="4"/>
  <c r="HU25" i="4" s="1"/>
  <c r="GW26" i="4"/>
  <c r="JJ25" i="4" s="1"/>
  <c r="FG27" i="4" a="1"/>
  <c r="FG27" i="4" s="1"/>
  <c r="FC27" i="4" a="1"/>
  <c r="FC27" i="4" s="1"/>
  <c r="KP26" i="4" s="1" a="1"/>
  <c r="KP26" i="4" s="1"/>
  <c r="EY27" i="4" a="1"/>
  <c r="EY27" i="4" s="1"/>
  <c r="GK26" i="4"/>
  <c r="FF27" i="4" a="1"/>
  <c r="FF27" i="4" s="1"/>
  <c r="FB27" i="4" a="1"/>
  <c r="FB27" i="4" s="1"/>
  <c r="EX27" i="4" a="1"/>
  <c r="EX27" i="4" s="1"/>
  <c r="KK26" i="4" s="1" a="1"/>
  <c r="KK26" i="4" s="1"/>
  <c r="FH26" i="4"/>
  <c r="FE27" i="4" a="1"/>
  <c r="FE27" i="4" s="1"/>
  <c r="FA27" i="4" a="1"/>
  <c r="FA27" i="4" s="1"/>
  <c r="EW27" i="4" a="1"/>
  <c r="EW27" i="4" s="1"/>
  <c r="FD27" i="4" a="1"/>
  <c r="FD27" i="4" s="1"/>
  <c r="EZ27" i="4" a="1"/>
  <c r="EZ27" i="4" s="1"/>
  <c r="KM26" i="4" s="1" a="1"/>
  <c r="KM26" i="4" s="1"/>
  <c r="KJ25" i="4" a="1"/>
  <c r="KJ25" i="4" s="1"/>
  <c r="KL25" i="4" a="1"/>
  <c r="KL25" i="4" s="1"/>
  <c r="DJ27" i="4"/>
  <c r="CY27" i="4"/>
  <c r="DU27" i="4"/>
  <c r="CX27" i="4"/>
  <c r="CM27" i="4"/>
  <c r="DT27" i="4"/>
  <c r="DI27" i="4"/>
  <c r="ES26" i="4"/>
  <c r="JY24" i="4"/>
  <c r="EN82" i="4"/>
  <c r="KB24" i="4"/>
  <c r="KR81" i="4" a="1"/>
  <c r="KR81" i="4" s="1"/>
  <c r="LD81" i="4" s="1"/>
  <c r="JK24" i="4"/>
  <c r="JB80" i="4"/>
  <c r="CN83" i="4"/>
  <c r="CI83" i="4"/>
  <c r="AQ83" i="4"/>
  <c r="CJ83" i="4"/>
  <c r="U83" i="4"/>
  <c r="BX83" i="4"/>
  <c r="BM83" i="4"/>
  <c r="DP83" i="4"/>
  <c r="DE83" i="4"/>
  <c r="CT83" i="4"/>
  <c r="AF83" i="4"/>
  <c r="BB83" i="4"/>
  <c r="LF24" i="4"/>
  <c r="J63" i="5"/>
  <c r="HA82" i="4"/>
  <c r="JN81" i="4" s="1"/>
  <c r="FN82" i="4"/>
  <c r="GO82" i="4"/>
  <c r="KN82" i="4" a="1"/>
  <c r="FZ82" i="4"/>
  <c r="IL81" i="4" s="1"/>
  <c r="HM82" i="4"/>
  <c r="KA81" i="4" s="1"/>
  <c r="KM82" i="4" a="1"/>
  <c r="GZ82" i="4"/>
  <c r="JM81" i="4" s="1"/>
  <c r="FM82" i="4"/>
  <c r="HX81" i="4" s="1"/>
  <c r="GN82" i="4"/>
  <c r="FY82" i="4"/>
  <c r="HL82" i="4"/>
  <c r="JZ81" i="4" s="1"/>
  <c r="EJ26" i="4"/>
  <c r="LA23" i="4"/>
  <c r="F63" i="5"/>
  <c r="GP26" i="4"/>
  <c r="GA26" i="4"/>
  <c r="KO26" i="4" a="1"/>
  <c r="HN26" i="4"/>
  <c r="FO26" i="4"/>
  <c r="HB26" i="4"/>
  <c r="E63" i="5"/>
  <c r="HA26" i="4"/>
  <c r="GO26" i="4"/>
  <c r="FZ26" i="4"/>
  <c r="IL25" i="4" s="1"/>
  <c r="HM26" i="4"/>
  <c r="FN26" i="4"/>
  <c r="KN26" i="4" a="1"/>
  <c r="KQ25" i="4" a="1"/>
  <c r="KQ25" i="4" s="1"/>
  <c r="EQ26" i="4"/>
  <c r="CH27" i="4"/>
  <c r="CR27" i="4"/>
  <c r="DN27" i="4"/>
  <c r="CG27" i="4"/>
  <c r="DC27" i="4"/>
  <c r="BK27" i="4"/>
  <c r="BV27" i="4"/>
  <c r="AO27" i="4"/>
  <c r="S27" i="4"/>
  <c r="AZ27" i="4"/>
  <c r="AD27" i="4"/>
  <c r="IM80" i="4"/>
  <c r="JZ24" i="4"/>
  <c r="KD80" i="4"/>
  <c r="JC24" i="4"/>
  <c r="KV23" i="4"/>
  <c r="KT81" i="4" a="1"/>
  <c r="KT81" i="4" s="1"/>
  <c r="ER82" i="4"/>
  <c r="IN24" i="4"/>
  <c r="IP80" i="4"/>
  <c r="IL24" i="4"/>
  <c r="EK26" i="4"/>
  <c r="KC24" i="4"/>
  <c r="HU24" i="4"/>
  <c r="JR24" i="4"/>
  <c r="JF80" i="4"/>
  <c r="CX83" i="4"/>
  <c r="CM83" i="4"/>
  <c r="DI83" i="4"/>
  <c r="DT83" i="4"/>
  <c r="EQ83" i="4" l="1"/>
  <c r="LG25" i="4"/>
  <c r="LL78" i="4"/>
  <c r="LK23" i="4"/>
  <c r="LA80" i="4"/>
  <c r="LF81" i="4"/>
  <c r="KO26" i="4"/>
  <c r="LJ79" i="4"/>
  <c r="LE82" i="4"/>
  <c r="LD25" i="4"/>
  <c r="KM82" i="4"/>
  <c r="LK79" i="4"/>
  <c r="KU80" i="4"/>
  <c r="KN26" i="4"/>
  <c r="KT82" i="4"/>
  <c r="KY80" i="4"/>
  <c r="KV24" i="4"/>
  <c r="KU24" i="4"/>
  <c r="EK83" i="4"/>
  <c r="KV80" i="4"/>
  <c r="KN82" i="4"/>
  <c r="LD82" i="4" s="1"/>
  <c r="ES27" i="4"/>
  <c r="ES83" i="4"/>
  <c r="ER27" i="4"/>
  <c r="LA24" i="4"/>
  <c r="EP27" i="4"/>
  <c r="KL82" i="4"/>
  <c r="GR83" i="4"/>
  <c r="HP83" i="4"/>
  <c r="KD82" i="4" s="1"/>
  <c r="HD83" i="4"/>
  <c r="JQ82" i="4" s="1"/>
  <c r="GC83" i="4"/>
  <c r="IO82" i="4" s="1"/>
  <c r="FQ83" i="4"/>
  <c r="IB82" i="4" s="1"/>
  <c r="CV28" i="4"/>
  <c r="BZ28" i="4"/>
  <c r="DR28" i="4"/>
  <c r="BD28" i="4"/>
  <c r="BO28" i="4"/>
  <c r="DG28" i="4"/>
  <c r="KY24" i="4"/>
  <c r="HU81" i="4"/>
  <c r="EK27" i="4"/>
  <c r="EJ83" i="4"/>
  <c r="EM83" i="4"/>
  <c r="CY84" i="4"/>
  <c r="DU84" i="4"/>
  <c r="DJ84" i="4"/>
  <c r="GC27" i="4"/>
  <c r="IO26" i="4" s="1"/>
  <c r="HP27" i="4"/>
  <c r="KD26" i="4" s="1"/>
  <c r="FQ27" i="4"/>
  <c r="IB26" i="4" s="1"/>
  <c r="HD27" i="4"/>
  <c r="JQ26" i="4" s="1"/>
  <c r="GR27" i="4"/>
  <c r="JD26" i="4" s="1"/>
  <c r="H64" i="5"/>
  <c r="GK83" i="4"/>
  <c r="IW82" i="4" s="1"/>
  <c r="GH83" i="4"/>
  <c r="IT82" i="4" s="1"/>
  <c r="FJ83" i="4"/>
  <c r="HU82" i="4" s="1"/>
  <c r="HI83" i="4"/>
  <c r="JW82" i="4" s="1"/>
  <c r="FV83" i="4"/>
  <c r="IH82" i="4" s="1"/>
  <c r="GW83" i="4"/>
  <c r="JJ82" i="4" s="1"/>
  <c r="FD84" i="4" a="1"/>
  <c r="FD84" i="4" s="1"/>
  <c r="KQ83" i="4" s="1" a="1"/>
  <c r="KQ83" i="4" s="1"/>
  <c r="EZ84" i="4" a="1"/>
  <c r="EZ84" i="4" s="1"/>
  <c r="FG84" i="4" a="1"/>
  <c r="FG84" i="4" s="1"/>
  <c r="FC84" i="4" a="1"/>
  <c r="FC84" i="4" s="1"/>
  <c r="EY84" i="4" a="1"/>
  <c r="EY84" i="4" s="1"/>
  <c r="FF84" i="4" a="1"/>
  <c r="FF84" i="4" s="1"/>
  <c r="FB84" i="4" a="1"/>
  <c r="FB84" i="4" s="1"/>
  <c r="EX84" i="4" a="1"/>
  <c r="EX84" i="4" s="1"/>
  <c r="FH83" i="4"/>
  <c r="FE84" i="4" a="1"/>
  <c r="FE84" i="4" s="1"/>
  <c r="FA84" i="4" a="1"/>
  <c r="FA84" i="4" s="1"/>
  <c r="EW84" i="4" a="1"/>
  <c r="EW84" i="4" s="1"/>
  <c r="KJ83" i="4" s="1" a="1"/>
  <c r="KJ83" i="4" s="1"/>
  <c r="KQ26" i="4" a="1"/>
  <c r="KQ26" i="4" s="1"/>
  <c r="KZ24" i="4"/>
  <c r="DV28" i="4"/>
  <c r="CZ28" i="4"/>
  <c r="DK28" i="4"/>
  <c r="EO27" i="4"/>
  <c r="ER83" i="4"/>
  <c r="DV84" i="4"/>
  <c r="DK84" i="4"/>
  <c r="CZ84" i="4"/>
  <c r="C64" i="5"/>
  <c r="HI27" i="4"/>
  <c r="JW26" i="4" s="1"/>
  <c r="FJ27" i="4"/>
  <c r="HU26" i="4" s="1"/>
  <c r="GW27" i="4"/>
  <c r="JJ26" i="4" s="1"/>
  <c r="GK27" i="4"/>
  <c r="IW26" i="4" s="1"/>
  <c r="FV27" i="4"/>
  <c r="IH26" i="4" s="1"/>
  <c r="KJ27" i="4" a="1"/>
  <c r="FH27" i="4"/>
  <c r="FE28" i="4" a="1"/>
  <c r="FE28" i="4" s="1"/>
  <c r="FA28" i="4" a="1"/>
  <c r="FA28" i="4" s="1"/>
  <c r="EW28" i="4" a="1"/>
  <c r="EW28" i="4" s="1"/>
  <c r="FD28" i="4" a="1"/>
  <c r="FD28" i="4" s="1"/>
  <c r="EZ28" i="4" a="1"/>
  <c r="EZ28" i="4" s="1"/>
  <c r="FG28" i="4" a="1"/>
  <c r="FG28" i="4" s="1"/>
  <c r="FC28" i="4" a="1"/>
  <c r="FC28" i="4" s="1"/>
  <c r="EY28" i="4" a="1"/>
  <c r="EY28" i="4" s="1"/>
  <c r="FB28" i="4" a="1"/>
  <c r="FB28" i="4" s="1"/>
  <c r="EX28" i="4" a="1"/>
  <c r="EX28" i="4" s="1"/>
  <c r="FF28" i="4" a="1"/>
  <c r="FF28" i="4" s="1"/>
  <c r="KJ26" i="4" a="1"/>
  <c r="KJ26" i="4" s="1"/>
  <c r="J64" i="5"/>
  <c r="HM83" i="4"/>
  <c r="KA82" i="4" s="1"/>
  <c r="FZ83" i="4"/>
  <c r="IL82" i="4" s="1"/>
  <c r="HA83" i="4"/>
  <c r="JN82" i="4" s="1"/>
  <c r="FN83" i="4"/>
  <c r="KN83" i="4" a="1"/>
  <c r="GO83" i="4"/>
  <c r="JA82" i="4" s="1"/>
  <c r="KJ82" i="4" a="1"/>
  <c r="KJ82" i="4" s="1"/>
  <c r="LG81" i="4"/>
  <c r="JE81" i="4"/>
  <c r="DE28" i="4"/>
  <c r="BM28" i="4"/>
  <c r="DP28" i="4"/>
  <c r="BX28" i="4"/>
  <c r="CN28" i="4"/>
  <c r="CI28" i="4"/>
  <c r="CT28" i="4"/>
  <c r="CJ28" i="4"/>
  <c r="BB28" i="4"/>
  <c r="AF28" i="4"/>
  <c r="U28" i="4"/>
  <c r="AQ28" i="4"/>
  <c r="DO28" i="4"/>
  <c r="BW28" i="4"/>
  <c r="CS28" i="4"/>
  <c r="BL28" i="4"/>
  <c r="DD28" i="4"/>
  <c r="AE28" i="4"/>
  <c r="BA28" i="4"/>
  <c r="IU81" i="4"/>
  <c r="KX81" i="4" s="1"/>
  <c r="JB81" i="4"/>
  <c r="JD81" i="4"/>
  <c r="DY85" i="4" a="1"/>
  <c r="DY85" i="4" s="1"/>
  <c r="ED85" i="4" a="1"/>
  <c r="ED85" i="4" s="1"/>
  <c r="EC85" i="4" a="1"/>
  <c r="EC85" i="4" s="1"/>
  <c r="EH85" i="4" a="1"/>
  <c r="EH85" i="4" s="1"/>
  <c r="EB85" i="4" a="1"/>
  <c r="EB85" i="4" s="1"/>
  <c r="EF85" i="4" a="1"/>
  <c r="EF85" i="4" s="1"/>
  <c r="EA85" i="4" a="1"/>
  <c r="EA85" i="4" s="1"/>
  <c r="EG85" i="4" a="1"/>
  <c r="EG85" i="4" s="1"/>
  <c r="EE85" i="4" a="1"/>
  <c r="EE85" i="4" s="1"/>
  <c r="DZ85" i="4" a="1"/>
  <c r="DZ85" i="4" s="1"/>
  <c r="C86" i="4"/>
  <c r="AG84" i="4"/>
  <c r="BC84" i="4"/>
  <c r="DQ84" i="4"/>
  <c r="BY84" i="4"/>
  <c r="DF84" i="4"/>
  <c r="BN84" i="4"/>
  <c r="CU84" i="4"/>
  <c r="JB25" i="4"/>
  <c r="E64" i="5"/>
  <c r="GO27" i="4"/>
  <c r="FZ27" i="4"/>
  <c r="IL26" i="4" s="1"/>
  <c r="HM27" i="4"/>
  <c r="KA26" i="4" s="1"/>
  <c r="FN27" i="4"/>
  <c r="HY26" i="4" s="1"/>
  <c r="HA27" i="4"/>
  <c r="JN26" i="4" s="1"/>
  <c r="KN27" i="4" a="1"/>
  <c r="D64" i="5"/>
  <c r="GY27" i="4"/>
  <c r="JL26" i="4" s="1"/>
  <c r="KL27" i="4" a="1"/>
  <c r="GM27" i="4"/>
  <c r="IY26" i="4" s="1"/>
  <c r="FX27" i="4"/>
  <c r="IJ26" i="4" s="1"/>
  <c r="HK27" i="4"/>
  <c r="JY26" i="4" s="1"/>
  <c r="FL27" i="4"/>
  <c r="HW26" i="4" s="1"/>
  <c r="GS83" i="4"/>
  <c r="JE82" i="4" s="1"/>
  <c r="HQ83" i="4"/>
  <c r="KE82" i="4" s="1"/>
  <c r="HE83" i="4"/>
  <c r="JR82" i="4" s="1"/>
  <c r="GD83" i="4"/>
  <c r="IP82" i="4" s="1"/>
  <c r="FR83" i="4"/>
  <c r="KR83" i="4" a="1"/>
  <c r="EL27" i="4"/>
  <c r="IH25" i="4"/>
  <c r="IY81" i="4"/>
  <c r="EH29" i="4" a="1"/>
  <c r="EH29" i="4" s="1"/>
  <c r="ED29" i="4" a="1"/>
  <c r="ED29" i="4" s="1"/>
  <c r="DZ29" i="4" a="1"/>
  <c r="DZ29" i="4" s="1"/>
  <c r="EG29" i="4" a="1"/>
  <c r="EG29" i="4" s="1"/>
  <c r="EC29" i="4" a="1"/>
  <c r="EC29" i="4" s="1"/>
  <c r="DY29" i="4" a="1"/>
  <c r="DY29" i="4" s="1"/>
  <c r="EF29" i="4" a="1"/>
  <c r="EF29" i="4" s="1"/>
  <c r="EB29" i="4" a="1"/>
  <c r="EB29" i="4" s="1"/>
  <c r="EE29" i="4" a="1"/>
  <c r="EE29" i="4" s="1"/>
  <c r="EA29" i="4" a="1"/>
  <c r="EA29" i="4" s="1"/>
  <c r="C30" i="4"/>
  <c r="DS28" i="4"/>
  <c r="CW28" i="4"/>
  <c r="CA28" i="4"/>
  <c r="BE28" i="4"/>
  <c r="DH28" i="4"/>
  <c r="BP28" i="4"/>
  <c r="KZ80" i="4"/>
  <c r="IB81" i="4"/>
  <c r="IA81" i="4"/>
  <c r="JF81" i="4"/>
  <c r="HX25" i="4"/>
  <c r="JJ81" i="4"/>
  <c r="DC84" i="4"/>
  <c r="CG84" i="4"/>
  <c r="BK84" i="4"/>
  <c r="AD84" i="4"/>
  <c r="AZ84" i="4"/>
  <c r="S84" i="4"/>
  <c r="DN84" i="4"/>
  <c r="CR84" i="4"/>
  <c r="BV84" i="4"/>
  <c r="AO84" i="4"/>
  <c r="DA84" i="4"/>
  <c r="DW84" i="4"/>
  <c r="DL84" i="4"/>
  <c r="IW25" i="4"/>
  <c r="HR27" i="4"/>
  <c r="KF26" i="4" s="1"/>
  <c r="FS27" i="4"/>
  <c r="ID26" i="4" s="1"/>
  <c r="HF27" i="4"/>
  <c r="JS26" i="4" s="1"/>
  <c r="KS27" i="4" a="1"/>
  <c r="GT27" i="4"/>
  <c r="JF26" i="4" s="1"/>
  <c r="GE27" i="4"/>
  <c r="IQ26" i="4" s="1"/>
  <c r="JX25" i="4"/>
  <c r="IO25" i="4"/>
  <c r="HQ27" i="4"/>
  <c r="FR27" i="4"/>
  <c r="IC26" i="4" s="1"/>
  <c r="HE27" i="4"/>
  <c r="JR26" i="4" s="1"/>
  <c r="GS27" i="4"/>
  <c r="JE26" i="4" s="1"/>
  <c r="KR27" i="4" a="1"/>
  <c r="GD27" i="4"/>
  <c r="GB27" i="4"/>
  <c r="KP27" i="4" a="1"/>
  <c r="HO27" i="4"/>
  <c r="KC26" i="4" s="1"/>
  <c r="FP27" i="4"/>
  <c r="IA26" i="4" s="1"/>
  <c r="HC27" i="4"/>
  <c r="JP26" i="4" s="1"/>
  <c r="GQ27" i="4"/>
  <c r="JC26" i="4" s="1"/>
  <c r="L64" i="5"/>
  <c r="KT83" i="4" a="1"/>
  <c r="KS26" i="4" a="1"/>
  <c r="KS26" i="4" s="1"/>
  <c r="JP81" i="4"/>
  <c r="DT28" i="4"/>
  <c r="CX28" i="4"/>
  <c r="DI28" i="4"/>
  <c r="CM28" i="4"/>
  <c r="DW28" i="4"/>
  <c r="DA28" i="4"/>
  <c r="DL28" i="4"/>
  <c r="IX25" i="4"/>
  <c r="IW81" i="4"/>
  <c r="DS84" i="4"/>
  <c r="CW84" i="4"/>
  <c r="BE84" i="4"/>
  <c r="CA84" i="4"/>
  <c r="BP84" i="4"/>
  <c r="DH84" i="4"/>
  <c r="DG84" i="4"/>
  <c r="BD84" i="4"/>
  <c r="BO84" i="4"/>
  <c r="CV84" i="4"/>
  <c r="DR84" i="4"/>
  <c r="BZ84" i="4"/>
  <c r="KM27" i="4" a="1"/>
  <c r="GZ27" i="4"/>
  <c r="JM26" i="4" s="1"/>
  <c r="GN27" i="4"/>
  <c r="IZ26" i="4" s="1"/>
  <c r="FY27" i="4"/>
  <c r="IK26" i="4" s="1"/>
  <c r="HL27" i="4"/>
  <c r="FM27" i="4"/>
  <c r="EP83" i="4"/>
  <c r="IM25" i="4"/>
  <c r="JA25" i="4"/>
  <c r="LC25" i="4"/>
  <c r="G64" i="5"/>
  <c r="KT27" i="4" a="1"/>
  <c r="I64" i="5"/>
  <c r="HK83" i="4"/>
  <c r="JY82" i="4" s="1"/>
  <c r="FX83" i="4"/>
  <c r="IJ82" i="4" s="1"/>
  <c r="KL83" i="4" a="1"/>
  <c r="GM83" i="4"/>
  <c r="GI83" i="4"/>
  <c r="IU82" i="4" s="1"/>
  <c r="GY83" i="4"/>
  <c r="JL82" i="4" s="1"/>
  <c r="FL83" i="4"/>
  <c r="HW82" i="4" s="1"/>
  <c r="KK83" i="4" a="1"/>
  <c r="HJ83" i="4"/>
  <c r="GX83" i="4"/>
  <c r="JK82" i="4" s="1"/>
  <c r="GL83" i="4"/>
  <c r="IX82" i="4" s="1"/>
  <c r="FW83" i="4"/>
  <c r="II82" i="4" s="1"/>
  <c r="FK83" i="4"/>
  <c r="HV82" i="4" s="1"/>
  <c r="EO83" i="4"/>
  <c r="EM27" i="4"/>
  <c r="KA25" i="4"/>
  <c r="IQ25" i="4"/>
  <c r="CU28" i="4"/>
  <c r="DF28" i="4"/>
  <c r="BN28" i="4"/>
  <c r="BY28" i="4"/>
  <c r="BC28" i="4"/>
  <c r="AG28" i="4"/>
  <c r="DQ28" i="4"/>
  <c r="IZ81" i="4"/>
  <c r="LI81" i="4"/>
  <c r="KQ82" i="4" a="1"/>
  <c r="KQ82" i="4" s="1"/>
  <c r="LG82" i="4" s="1"/>
  <c r="IK81" i="4"/>
  <c r="KT26" i="4" a="1"/>
  <c r="KT26" i="4" s="1"/>
  <c r="IN81" i="4"/>
  <c r="KL26" i="4" a="1"/>
  <c r="KL26" i="4" s="1"/>
  <c r="KK82" i="4" a="1"/>
  <c r="KK82" i="4" s="1"/>
  <c r="DO84" i="4"/>
  <c r="CS84" i="4"/>
  <c r="BA84" i="4"/>
  <c r="DD84" i="4"/>
  <c r="CH84" i="4"/>
  <c r="BW84" i="4"/>
  <c r="BL84" i="4"/>
  <c r="AE84" i="4"/>
  <c r="HY81" i="4"/>
  <c r="EN27" i="4"/>
  <c r="HJ27" i="4"/>
  <c r="FK27" i="4"/>
  <c r="HV26" i="4" s="1"/>
  <c r="GX27" i="4"/>
  <c r="JK26" i="4" s="1"/>
  <c r="KK27" i="4" a="1"/>
  <c r="GL27" i="4"/>
  <c r="IX26" i="4" s="1"/>
  <c r="FW27" i="4"/>
  <c r="II26" i="4" s="1"/>
  <c r="HC83" i="4"/>
  <c r="FP83" i="4"/>
  <c r="GQ83" i="4"/>
  <c r="JC82" i="4" s="1"/>
  <c r="HO83" i="4"/>
  <c r="KC82" i="4" s="1"/>
  <c r="GB83" i="4"/>
  <c r="KP83" i="4" a="1"/>
  <c r="K64" i="5"/>
  <c r="GP83" i="4"/>
  <c r="JB82" i="4" s="1"/>
  <c r="HB83" i="4"/>
  <c r="FO83" i="4"/>
  <c r="HN83" i="4"/>
  <c r="KB82" i="4" s="1"/>
  <c r="GA83" i="4"/>
  <c r="IM82" i="4" s="1"/>
  <c r="KO83" i="4" a="1"/>
  <c r="HZ25" i="4"/>
  <c r="JN25" i="4"/>
  <c r="LJ23" i="4"/>
  <c r="DJ28" i="4"/>
  <c r="CY28" i="4"/>
  <c r="DU28" i="4"/>
  <c r="LB81" i="4"/>
  <c r="EN83" i="4"/>
  <c r="JX81" i="4"/>
  <c r="LA81" i="4" s="1"/>
  <c r="CX84" i="4"/>
  <c r="DT84" i="4"/>
  <c r="CM84" i="4"/>
  <c r="DI84" i="4"/>
  <c r="KE25" i="4"/>
  <c r="KR26" i="4" a="1"/>
  <c r="KR26" i="4" s="1"/>
  <c r="EJ27" i="4"/>
  <c r="JA81" i="4"/>
  <c r="EL83" i="4"/>
  <c r="KB25" i="4"/>
  <c r="LB25" i="4"/>
  <c r="LI25" i="4"/>
  <c r="LH25" i="4"/>
  <c r="LF25" i="4"/>
  <c r="F64" i="5"/>
  <c r="GP27" i="4"/>
  <c r="GA27" i="4"/>
  <c r="IM26" i="4" s="1"/>
  <c r="KO27" i="4" a="1"/>
  <c r="HN27" i="4"/>
  <c r="FO27" i="4"/>
  <c r="HB27" i="4"/>
  <c r="JO26" i="4" s="1"/>
  <c r="KM83" i="4" a="1"/>
  <c r="GZ83" i="4"/>
  <c r="GN83" i="4"/>
  <c r="FM83" i="4"/>
  <c r="HX82" i="4" s="1"/>
  <c r="HL83" i="4"/>
  <c r="FY83" i="4"/>
  <c r="IK82" i="4" s="1"/>
  <c r="KS83" i="4" a="1"/>
  <c r="GT83" i="4"/>
  <c r="HR83" i="4"/>
  <c r="GE83" i="4"/>
  <c r="HF83" i="4"/>
  <c r="JS82" i="4" s="1"/>
  <c r="FS83" i="4"/>
  <c r="EQ27" i="4"/>
  <c r="DN28" i="4"/>
  <c r="CH28" i="4"/>
  <c r="BV28" i="4"/>
  <c r="DC28" i="4"/>
  <c r="BK28" i="4"/>
  <c r="CG28" i="4"/>
  <c r="CR28" i="4"/>
  <c r="AD28" i="4"/>
  <c r="AZ28" i="4"/>
  <c r="AO28" i="4"/>
  <c r="S28" i="4"/>
  <c r="IB25" i="4"/>
  <c r="HY25" i="4"/>
  <c r="JQ25" i="4"/>
  <c r="IN25" i="4"/>
  <c r="JO25" i="4"/>
  <c r="CN84" i="4"/>
  <c r="CJ84" i="4"/>
  <c r="CI84" i="4"/>
  <c r="U84" i="4"/>
  <c r="CT84" i="4"/>
  <c r="BM84" i="4"/>
  <c r="DP84" i="4"/>
  <c r="DE84" i="4"/>
  <c r="BB84" i="4"/>
  <c r="BX84" i="4"/>
  <c r="AF84" i="4"/>
  <c r="AQ84" i="4"/>
  <c r="IP81" i="4"/>
  <c r="LD26" i="4" l="1"/>
  <c r="LL79" i="4"/>
  <c r="LL23" i="4"/>
  <c r="KO83" i="4"/>
  <c r="KK83" i="4"/>
  <c r="KL83" i="4"/>
  <c r="LE26" i="4"/>
  <c r="LJ80" i="4"/>
  <c r="LK80" i="4"/>
  <c r="KP27" i="4"/>
  <c r="KT83" i="4"/>
  <c r="KO27" i="4"/>
  <c r="LJ24" i="4"/>
  <c r="KT27" i="4"/>
  <c r="KL27" i="4"/>
  <c r="KS27" i="4"/>
  <c r="KJ27" i="4"/>
  <c r="KP83" i="4"/>
  <c r="KN83" i="4"/>
  <c r="EJ28" i="4"/>
  <c r="KU25" i="4"/>
  <c r="KV81" i="4"/>
  <c r="KR27" i="4"/>
  <c r="KR83" i="4"/>
  <c r="KM83" i="4"/>
  <c r="EP84" i="4"/>
  <c r="LC26" i="4"/>
  <c r="EQ84" i="4"/>
  <c r="KS83" i="4"/>
  <c r="KM27" i="4"/>
  <c r="KN27" i="4"/>
  <c r="ER84" i="4"/>
  <c r="EK84" i="4"/>
  <c r="LG26" i="4"/>
  <c r="KZ25" i="4"/>
  <c r="KK27" i="4"/>
  <c r="LA25" i="4"/>
  <c r="DG29" i="4"/>
  <c r="BO29" i="4"/>
  <c r="CV29" i="4"/>
  <c r="DR29" i="4"/>
  <c r="BD29" i="4"/>
  <c r="BZ29" i="4"/>
  <c r="CJ85" i="4"/>
  <c r="CN85" i="4"/>
  <c r="CI85" i="4"/>
  <c r="U85" i="4"/>
  <c r="CT85" i="4"/>
  <c r="DP85" i="4"/>
  <c r="BB85" i="4"/>
  <c r="AF85" i="4"/>
  <c r="BX85" i="4"/>
  <c r="DE85" i="4"/>
  <c r="BM85" i="4"/>
  <c r="AQ85" i="4"/>
  <c r="GX28" i="4"/>
  <c r="JK27" i="4" s="1"/>
  <c r="GL28" i="4"/>
  <c r="IX27" i="4" s="1"/>
  <c r="FW28" i="4"/>
  <c r="II27" i="4" s="1"/>
  <c r="HJ28" i="4"/>
  <c r="FK28" i="4"/>
  <c r="E65" i="5"/>
  <c r="GO28" i="4"/>
  <c r="FZ28" i="4"/>
  <c r="IL27" i="4" s="1"/>
  <c r="HM28" i="4"/>
  <c r="KA27" i="4" s="1"/>
  <c r="FN28" i="4"/>
  <c r="HY27" i="4" s="1"/>
  <c r="HA28" i="4"/>
  <c r="JN27" i="4" s="1"/>
  <c r="KE26" i="4"/>
  <c r="K65" i="5"/>
  <c r="GP84" i="4"/>
  <c r="JB83" i="4" s="1"/>
  <c r="HN84" i="4"/>
  <c r="KB83" i="4" s="1"/>
  <c r="GA84" i="4"/>
  <c r="IM83" i="4" s="1"/>
  <c r="HB84" i="4"/>
  <c r="FO84" i="4"/>
  <c r="LK24" i="4"/>
  <c r="JX27" i="4"/>
  <c r="DK29" i="4"/>
  <c r="DV29" i="4"/>
  <c r="CZ29" i="4"/>
  <c r="KV25" i="4"/>
  <c r="DU85" i="4"/>
  <c r="DJ85" i="4"/>
  <c r="CY85" i="4"/>
  <c r="F65" i="5"/>
  <c r="GA28" i="4"/>
  <c r="IM27" i="4" s="1"/>
  <c r="HN28" i="4"/>
  <c r="KB27" i="4" s="1"/>
  <c r="FO28" i="4"/>
  <c r="HB28" i="4"/>
  <c r="JO27" i="4" s="1"/>
  <c r="GP28" i="4"/>
  <c r="JB27" i="4" s="1"/>
  <c r="HQ28" i="4"/>
  <c r="FR28" i="4"/>
  <c r="IC27" i="4" s="1"/>
  <c r="HE28" i="4"/>
  <c r="JR27" i="4" s="1"/>
  <c r="GS28" i="4"/>
  <c r="JE27" i="4" s="1"/>
  <c r="GD28" i="4"/>
  <c r="IP27" i="4" s="1"/>
  <c r="HR84" i="4"/>
  <c r="KF83" i="4" s="1"/>
  <c r="HF84" i="4"/>
  <c r="JS83" i="4" s="1"/>
  <c r="GT84" i="4"/>
  <c r="JF83" i="4" s="1"/>
  <c r="GE84" i="4"/>
  <c r="IQ83" i="4" s="1"/>
  <c r="FS84" i="4"/>
  <c r="JD82" i="4"/>
  <c r="EO84" i="4"/>
  <c r="KZ81" i="4"/>
  <c r="EG30" i="4" a="1"/>
  <c r="EG30" i="4" s="1"/>
  <c r="EC30" i="4" a="1"/>
  <c r="EC30" i="4" s="1"/>
  <c r="DY30" i="4" a="1"/>
  <c r="DY30" i="4" s="1"/>
  <c r="EF30" i="4" a="1"/>
  <c r="EF30" i="4" s="1"/>
  <c r="EB30" i="4" a="1"/>
  <c r="EB30" i="4" s="1"/>
  <c r="EE30" i="4" a="1"/>
  <c r="EE30" i="4" s="1"/>
  <c r="EA30" i="4" a="1"/>
  <c r="EA30" i="4" s="1"/>
  <c r="EH30" i="4" a="1"/>
  <c r="EH30" i="4" s="1"/>
  <c r="ED30" i="4" a="1"/>
  <c r="ED30" i="4" s="1"/>
  <c r="C31" i="4"/>
  <c r="DZ30" i="4" a="1"/>
  <c r="DZ30" i="4" s="1"/>
  <c r="AE29" i="4"/>
  <c r="DO29" i="4"/>
  <c r="BW29" i="4"/>
  <c r="BA29" i="4"/>
  <c r="BL29" i="4"/>
  <c r="CS29" i="4"/>
  <c r="DD29" i="4"/>
  <c r="AG85" i="4"/>
  <c r="DF85" i="4"/>
  <c r="DQ85" i="4"/>
  <c r="BN85" i="4"/>
  <c r="CU85" i="4"/>
  <c r="BC85" i="4"/>
  <c r="BY85" i="4"/>
  <c r="D65" i="5"/>
  <c r="GY28" i="4"/>
  <c r="GM28" i="4"/>
  <c r="IY27" i="4" s="1"/>
  <c r="FX28" i="4"/>
  <c r="IJ27" i="4" s="1"/>
  <c r="HK28" i="4"/>
  <c r="JY27" i="4" s="1"/>
  <c r="FL28" i="4"/>
  <c r="HW27" i="4" s="1"/>
  <c r="HY82" i="4"/>
  <c r="I65" i="5"/>
  <c r="HK84" i="4"/>
  <c r="JY83" i="4" s="1"/>
  <c r="FX84" i="4"/>
  <c r="IJ83" i="4" s="1"/>
  <c r="GI84" i="4"/>
  <c r="IU83" i="4" s="1"/>
  <c r="FL84" i="4"/>
  <c r="HW83" i="4" s="1"/>
  <c r="GM84" i="4"/>
  <c r="IY83" i="4" s="1"/>
  <c r="GY84" i="4"/>
  <c r="KZ26" i="4"/>
  <c r="HZ26" i="4"/>
  <c r="JZ26" i="4"/>
  <c r="JM82" i="4"/>
  <c r="HX26" i="4"/>
  <c r="BM29" i="4"/>
  <c r="DE29" i="4"/>
  <c r="BX29" i="4"/>
  <c r="CN29" i="4"/>
  <c r="CJ29" i="4"/>
  <c r="CI29" i="4"/>
  <c r="CT29" i="4"/>
  <c r="DP29" i="4"/>
  <c r="AF29" i="4"/>
  <c r="U29" i="4"/>
  <c r="AQ29" i="4"/>
  <c r="BB29" i="4"/>
  <c r="DS29" i="4"/>
  <c r="CW29" i="4"/>
  <c r="BE29" i="4"/>
  <c r="CA29" i="4"/>
  <c r="DH29" i="4"/>
  <c r="BP29" i="4"/>
  <c r="LC82" i="4"/>
  <c r="IP26" i="4"/>
  <c r="EM84" i="4"/>
  <c r="DW85" i="4"/>
  <c r="DA85" i="4"/>
  <c r="DL85" i="4"/>
  <c r="EQ28" i="4"/>
  <c r="GB28" i="4"/>
  <c r="IN27" i="4" s="1"/>
  <c r="HO28" i="4"/>
  <c r="KC27" i="4" s="1"/>
  <c r="FP28" i="4"/>
  <c r="IA27" i="4" s="1"/>
  <c r="HC28" i="4"/>
  <c r="JP27" i="4" s="1"/>
  <c r="GQ28" i="4"/>
  <c r="JC27" i="4" s="1"/>
  <c r="IZ82" i="4"/>
  <c r="ER28" i="4"/>
  <c r="H65" i="5"/>
  <c r="GK84" i="4"/>
  <c r="IW83" i="4" s="1"/>
  <c r="GH84" i="4"/>
  <c r="IT83" i="4" s="1"/>
  <c r="HI84" i="4"/>
  <c r="GW84" i="4"/>
  <c r="JJ83" i="4" s="1"/>
  <c r="FV84" i="4"/>
  <c r="FJ84" i="4"/>
  <c r="FF85" i="4" a="1"/>
  <c r="FF85" i="4" s="1"/>
  <c r="KS84" i="4" s="1" a="1"/>
  <c r="KS84" i="4" s="1"/>
  <c r="FB85" i="4" a="1"/>
  <c r="FB85" i="4" s="1"/>
  <c r="KO84" i="4" s="1" a="1"/>
  <c r="KO84" i="4" s="1"/>
  <c r="EX85" i="4" a="1"/>
  <c r="EX85" i="4" s="1"/>
  <c r="FH84" i="4"/>
  <c r="FE85" i="4" a="1"/>
  <c r="FE85" i="4" s="1"/>
  <c r="FA85" i="4" a="1"/>
  <c r="FA85" i="4" s="1"/>
  <c r="EW85" i="4" a="1"/>
  <c r="EW85" i="4" s="1"/>
  <c r="FD85" i="4" a="1"/>
  <c r="FD85" i="4" s="1"/>
  <c r="EZ85" i="4" a="1"/>
  <c r="EZ85" i="4" s="1"/>
  <c r="FG85" i="4" a="1"/>
  <c r="FG85" i="4" s="1"/>
  <c r="FC85" i="4" a="1"/>
  <c r="FC85" i="4" s="1"/>
  <c r="EY85" i="4" a="1"/>
  <c r="EY85" i="4" s="1"/>
  <c r="HC84" i="4"/>
  <c r="FP84" i="4"/>
  <c r="GQ84" i="4"/>
  <c r="JC83" i="4" s="1"/>
  <c r="HO84" i="4"/>
  <c r="KC83" i="4" s="1"/>
  <c r="GB84" i="4"/>
  <c r="IN83" i="4" s="1"/>
  <c r="KP84" i="4" a="1"/>
  <c r="EL84" i="4"/>
  <c r="JO82" i="4"/>
  <c r="KX82" i="4"/>
  <c r="HZ82" i="4"/>
  <c r="KY25" i="4"/>
  <c r="EJ84" i="4"/>
  <c r="CX29" i="4"/>
  <c r="CM29" i="4"/>
  <c r="DI29" i="4"/>
  <c r="DT29" i="4"/>
  <c r="DA29" i="4"/>
  <c r="DL29" i="4"/>
  <c r="DW29" i="4"/>
  <c r="EH86" i="4" a="1"/>
  <c r="EH86" i="4" s="1"/>
  <c r="ED86" i="4" a="1"/>
  <c r="ED86" i="4" s="1"/>
  <c r="DZ86" i="4" a="1"/>
  <c r="DZ86" i="4" s="1"/>
  <c r="EC86" i="4" a="1"/>
  <c r="EC86" i="4" s="1"/>
  <c r="EB86" i="4" a="1"/>
  <c r="EB86" i="4" s="1"/>
  <c r="EG86" i="4" a="1"/>
  <c r="EG86" i="4" s="1"/>
  <c r="EA86" i="4" a="1"/>
  <c r="EA86" i="4" s="1"/>
  <c r="DY86" i="4" a="1"/>
  <c r="DY86" i="4" s="1"/>
  <c r="EF86" i="4" a="1"/>
  <c r="EF86" i="4" s="1"/>
  <c r="EE86" i="4" a="1"/>
  <c r="EE86" i="4" s="1"/>
  <c r="C87" i="4"/>
  <c r="DG85" i="4"/>
  <c r="BD85" i="4"/>
  <c r="CV85" i="4"/>
  <c r="BO85" i="4"/>
  <c r="DR85" i="4"/>
  <c r="BZ85" i="4"/>
  <c r="G65" i="5"/>
  <c r="JB26" i="4"/>
  <c r="JX82" i="4"/>
  <c r="J65" i="5"/>
  <c r="HM84" i="4"/>
  <c r="FZ84" i="4"/>
  <c r="IL83" i="4" s="1"/>
  <c r="HA84" i="4"/>
  <c r="JN83" i="4" s="1"/>
  <c r="FN84" i="4"/>
  <c r="KN84" i="4" a="1"/>
  <c r="GO84" i="4"/>
  <c r="JA83" i="4" s="1"/>
  <c r="L65" i="5"/>
  <c r="KT84" i="4" a="1"/>
  <c r="EN28" i="4"/>
  <c r="JZ82" i="4"/>
  <c r="EN84" i="4"/>
  <c r="ES28" i="4"/>
  <c r="JP82" i="4"/>
  <c r="DF29" i="4"/>
  <c r="BN29" i="4"/>
  <c r="BC29" i="4"/>
  <c r="AG29" i="4"/>
  <c r="CU29" i="4"/>
  <c r="DQ29" i="4"/>
  <c r="BY29" i="4"/>
  <c r="DD85" i="4"/>
  <c r="BL85" i="4"/>
  <c r="BW85" i="4"/>
  <c r="DO85" i="4"/>
  <c r="CS85" i="4"/>
  <c r="AE85" i="4"/>
  <c r="CH85" i="4"/>
  <c r="BA85" i="4"/>
  <c r="CA85" i="4"/>
  <c r="CW85" i="4"/>
  <c r="BP85" i="4"/>
  <c r="BE85" i="4"/>
  <c r="DS85" i="4"/>
  <c r="DH85" i="4"/>
  <c r="EL28" i="4"/>
  <c r="IY82" i="4"/>
  <c r="GN28" i="4"/>
  <c r="IZ27" i="4" s="1"/>
  <c r="FY28" i="4"/>
  <c r="HL28" i="4"/>
  <c r="FM28" i="4"/>
  <c r="GZ28" i="4"/>
  <c r="JA26" i="4"/>
  <c r="IN26" i="4"/>
  <c r="GS84" i="4"/>
  <c r="HQ84" i="4"/>
  <c r="HE84" i="4"/>
  <c r="JR83" i="4" s="1"/>
  <c r="GD84" i="4"/>
  <c r="IP83" i="4" s="1"/>
  <c r="FR84" i="4"/>
  <c r="KR84" i="4" a="1"/>
  <c r="KM84" i="4" a="1"/>
  <c r="GZ84" i="4"/>
  <c r="JM83" i="4" s="1"/>
  <c r="GN84" i="4"/>
  <c r="FM84" i="4"/>
  <c r="HX83" i="4" s="1"/>
  <c r="HL84" i="4"/>
  <c r="FY84" i="4"/>
  <c r="IK83" i="4" s="1"/>
  <c r="KB26" i="4"/>
  <c r="IQ82" i="4"/>
  <c r="EM28" i="4"/>
  <c r="EO28" i="4"/>
  <c r="DJ29" i="4"/>
  <c r="CY29" i="4"/>
  <c r="DU29" i="4"/>
  <c r="CX85" i="4"/>
  <c r="CM85" i="4"/>
  <c r="DI85" i="4"/>
  <c r="DT85" i="4"/>
  <c r="DC85" i="4"/>
  <c r="DN85" i="4"/>
  <c r="BK85" i="4"/>
  <c r="BV85" i="4"/>
  <c r="CG85" i="4"/>
  <c r="AD85" i="4"/>
  <c r="AZ85" i="4"/>
  <c r="S85" i="4"/>
  <c r="CR85" i="4"/>
  <c r="AO85" i="4"/>
  <c r="EK28" i="4"/>
  <c r="LI82" i="4"/>
  <c r="LH82" i="4"/>
  <c r="LF82" i="4"/>
  <c r="LB82" i="4"/>
  <c r="LF26" i="4"/>
  <c r="LB26" i="4"/>
  <c r="LI26" i="4"/>
  <c r="LH26" i="4"/>
  <c r="HP28" i="4"/>
  <c r="FQ28" i="4"/>
  <c r="HD28" i="4"/>
  <c r="GR28" i="4"/>
  <c r="GC28" i="4"/>
  <c r="IO27" i="4" s="1"/>
  <c r="JX26" i="4"/>
  <c r="IC82" i="4"/>
  <c r="GR84" i="4"/>
  <c r="JD83" i="4" s="1"/>
  <c r="HP84" i="4"/>
  <c r="HD84" i="4"/>
  <c r="GC84" i="4"/>
  <c r="IO83" i="4" s="1"/>
  <c r="FQ84" i="4"/>
  <c r="IB83" i="4" s="1"/>
  <c r="KQ84" i="4" a="1"/>
  <c r="KF82" i="4"/>
  <c r="KY81" i="4"/>
  <c r="EP28" i="4"/>
  <c r="ES84" i="4"/>
  <c r="ID82" i="4"/>
  <c r="CR29" i="4"/>
  <c r="CH29" i="4"/>
  <c r="DN29" i="4"/>
  <c r="BK29" i="4"/>
  <c r="DC29" i="4"/>
  <c r="BV29" i="4"/>
  <c r="CG29" i="4"/>
  <c r="AO29" i="4"/>
  <c r="AD29" i="4"/>
  <c r="AZ29" i="4"/>
  <c r="S29" i="4"/>
  <c r="IN82" i="4"/>
  <c r="DK85" i="4"/>
  <c r="CZ85" i="4"/>
  <c r="DV85" i="4"/>
  <c r="HF28" i="4"/>
  <c r="GT28" i="4"/>
  <c r="GE28" i="4"/>
  <c r="IQ27" i="4" s="1"/>
  <c r="FS28" i="4"/>
  <c r="ID27" i="4" s="1"/>
  <c r="HR28" i="4"/>
  <c r="KF27" i="4" s="1"/>
  <c r="C65" i="5"/>
  <c r="HI28" i="4"/>
  <c r="JW27" i="4" s="1"/>
  <c r="FJ28" i="4"/>
  <c r="GW28" i="4"/>
  <c r="JJ27" i="4" s="1"/>
  <c r="GK28" i="4"/>
  <c r="FV28" i="4"/>
  <c r="IH27" i="4" s="1"/>
  <c r="FG29" i="4" a="1"/>
  <c r="FG29" i="4" s="1"/>
  <c r="FC29" i="4" a="1"/>
  <c r="FC29" i="4" s="1"/>
  <c r="KP28" i="4" s="1" a="1"/>
  <c r="KP28" i="4" s="1"/>
  <c r="EY29" i="4" a="1"/>
  <c r="EY29" i="4" s="1"/>
  <c r="KL28" i="4" s="1" a="1"/>
  <c r="KL28" i="4" s="1"/>
  <c r="FF29" i="4" a="1"/>
  <c r="FF29" i="4" s="1"/>
  <c r="FB29" i="4" a="1"/>
  <c r="FB29" i="4" s="1"/>
  <c r="KO28" i="4" s="1" a="1"/>
  <c r="KO28" i="4" s="1"/>
  <c r="EX29" i="4" a="1"/>
  <c r="EX29" i="4" s="1"/>
  <c r="FH28" i="4"/>
  <c r="FE29" i="4" a="1"/>
  <c r="FE29" i="4" s="1"/>
  <c r="KR28" i="4" s="1" a="1"/>
  <c r="KR28" i="4" s="1"/>
  <c r="FA29" i="4" a="1"/>
  <c r="FA29" i="4" s="1"/>
  <c r="KN28" i="4" s="1" a="1"/>
  <c r="KN28" i="4" s="1"/>
  <c r="EW29" i="4" a="1"/>
  <c r="EW29" i="4" s="1"/>
  <c r="FD29" i="4" a="1"/>
  <c r="FD29" i="4" s="1"/>
  <c r="EZ29" i="4" a="1"/>
  <c r="EZ29" i="4" s="1"/>
  <c r="KM28" i="4" s="1" a="1"/>
  <c r="KM28" i="4" s="1"/>
  <c r="JF82" i="4"/>
  <c r="IA82" i="4"/>
  <c r="GX84" i="4"/>
  <c r="JK83" i="4" s="1"/>
  <c r="FK84" i="4"/>
  <c r="HV83" i="4" s="1"/>
  <c r="KK84" i="4" a="1"/>
  <c r="GL84" i="4"/>
  <c r="HJ84" i="4"/>
  <c r="JX83" i="4" s="1"/>
  <c r="FW84" i="4"/>
  <c r="II83" i="4" s="1"/>
  <c r="KQ27" i="4" a="1"/>
  <c r="KQ27" i="4" s="1"/>
  <c r="KU81" i="4"/>
  <c r="LD27" i="4" l="1"/>
  <c r="LL80" i="4"/>
  <c r="LB83" i="4"/>
  <c r="KQ84" i="4"/>
  <c r="LC83" i="4"/>
  <c r="LH83" i="4"/>
  <c r="LJ81" i="4"/>
  <c r="LL24" i="4"/>
  <c r="KU26" i="4"/>
  <c r="LE27" i="4"/>
  <c r="KV26" i="4"/>
  <c r="KR84" i="4"/>
  <c r="LH27" i="4"/>
  <c r="KT84" i="4"/>
  <c r="LF83" i="4"/>
  <c r="LD83" i="4"/>
  <c r="LC27" i="4"/>
  <c r="LB27" i="4"/>
  <c r="LG83" i="4"/>
  <c r="LE83" i="4"/>
  <c r="LF27" i="4"/>
  <c r="KZ82" i="4"/>
  <c r="LJ25" i="4"/>
  <c r="LI83" i="4"/>
  <c r="KM84" i="4"/>
  <c r="KY26" i="4"/>
  <c r="KV82" i="4"/>
  <c r="LK81" i="4"/>
  <c r="LE84" i="4"/>
  <c r="KP84" i="4"/>
  <c r="KN84" i="4"/>
  <c r="EK85" i="4"/>
  <c r="KK84" i="4"/>
  <c r="KX83" i="4"/>
  <c r="LK25" i="4"/>
  <c r="KU82" i="4"/>
  <c r="EJ29" i="4"/>
  <c r="LA26" i="4"/>
  <c r="KY82" i="4"/>
  <c r="LA82" i="4"/>
  <c r="EO29" i="4"/>
  <c r="LD28" i="4"/>
  <c r="DU86" i="4"/>
  <c r="DJ86" i="4"/>
  <c r="CY86" i="4"/>
  <c r="DA86" i="4"/>
  <c r="DW86" i="4"/>
  <c r="DL86" i="4"/>
  <c r="HP85" i="4"/>
  <c r="KD84" i="4" s="1"/>
  <c r="HD85" i="4"/>
  <c r="JQ84" i="4" s="1"/>
  <c r="GC85" i="4"/>
  <c r="IO84" i="4" s="1"/>
  <c r="FQ85" i="4"/>
  <c r="IB84" i="4" s="1"/>
  <c r="GR85" i="4"/>
  <c r="JD84" i="4" s="1"/>
  <c r="DA30" i="4"/>
  <c r="DW30" i="4"/>
  <c r="DL30" i="4"/>
  <c r="EP85" i="4"/>
  <c r="CG86" i="4"/>
  <c r="BV86" i="4"/>
  <c r="AD86" i="4"/>
  <c r="AZ86" i="4"/>
  <c r="S86" i="4"/>
  <c r="DN86" i="4"/>
  <c r="DC86" i="4"/>
  <c r="CR86" i="4"/>
  <c r="BK86" i="4"/>
  <c r="AO86" i="4"/>
  <c r="EP29" i="4"/>
  <c r="H66" i="5"/>
  <c r="GK85" i="4"/>
  <c r="IW84" i="4" s="1"/>
  <c r="GH85" i="4"/>
  <c r="IT84" i="4" s="1"/>
  <c r="HI85" i="4"/>
  <c r="JW84" i="4" s="1"/>
  <c r="GW85" i="4"/>
  <c r="JJ84" i="4" s="1"/>
  <c r="FV85" i="4"/>
  <c r="IH84" i="4" s="1"/>
  <c r="FJ85" i="4"/>
  <c r="HU84" i="4" s="1"/>
  <c r="FD86" i="4" a="1"/>
  <c r="FD86" i="4" s="1"/>
  <c r="EZ86" i="4" a="1"/>
  <c r="EZ86" i="4" s="1"/>
  <c r="FG86" i="4" a="1"/>
  <c r="FG86" i="4" s="1"/>
  <c r="FC86" i="4" a="1"/>
  <c r="FC86" i="4" s="1"/>
  <c r="EY86" i="4" a="1"/>
  <c r="EY86" i="4" s="1"/>
  <c r="FF86" i="4" a="1"/>
  <c r="FF86" i="4" s="1"/>
  <c r="FB86" i="4" a="1"/>
  <c r="FB86" i="4" s="1"/>
  <c r="EX86" i="4" a="1"/>
  <c r="EX86" i="4" s="1"/>
  <c r="FH85" i="4"/>
  <c r="FE86" i="4" a="1"/>
  <c r="FE86" i="4" s="1"/>
  <c r="FA86" i="4" a="1"/>
  <c r="FA86" i="4" s="1"/>
  <c r="EW86" i="4" a="1"/>
  <c r="EW86" i="4" s="1"/>
  <c r="BM30" i="4"/>
  <c r="DE30" i="4"/>
  <c r="DP30" i="4"/>
  <c r="CJ30" i="4"/>
  <c r="CI30" i="4"/>
  <c r="CT30" i="4"/>
  <c r="CN30" i="4"/>
  <c r="BX30" i="4"/>
  <c r="BB30" i="4"/>
  <c r="AQ30" i="4"/>
  <c r="U30" i="4"/>
  <c r="AF30" i="4"/>
  <c r="JS27" i="4"/>
  <c r="HP29" i="4"/>
  <c r="FQ29" i="4"/>
  <c r="IB28" i="4" s="1"/>
  <c r="HD29" i="4"/>
  <c r="GR29" i="4"/>
  <c r="GC29" i="4"/>
  <c r="IO28" i="4" s="1"/>
  <c r="C66" i="5"/>
  <c r="GW29" i="4"/>
  <c r="JJ28" i="4" s="1"/>
  <c r="GK29" i="4"/>
  <c r="IW28" i="4" s="1"/>
  <c r="FV29" i="4"/>
  <c r="IH28" i="4" s="1"/>
  <c r="HI29" i="4"/>
  <c r="JW28" i="4" s="1"/>
  <c r="FJ29" i="4"/>
  <c r="FH29" i="4"/>
  <c r="FE30" i="4" a="1"/>
  <c r="FE30" i="4" s="1"/>
  <c r="FA30" i="4" a="1"/>
  <c r="FA30" i="4" s="1"/>
  <c r="EW30" i="4" a="1"/>
  <c r="EW30" i="4" s="1"/>
  <c r="KJ29" i="4" s="1" a="1"/>
  <c r="KJ29" i="4" s="1"/>
  <c r="FD30" i="4" a="1"/>
  <c r="FD30" i="4" s="1"/>
  <c r="KQ29" i="4" s="1" a="1"/>
  <c r="KQ29" i="4" s="1"/>
  <c r="EZ30" i="4" a="1"/>
  <c r="EZ30" i="4" s="1"/>
  <c r="FG30" i="4" a="1"/>
  <c r="FG30" i="4" s="1"/>
  <c r="FC30" i="4" a="1"/>
  <c r="FC30" i="4" s="1"/>
  <c r="EY30" i="4" a="1"/>
  <c r="EY30" i="4" s="1"/>
  <c r="FF30" i="4" a="1"/>
  <c r="FF30" i="4" s="1"/>
  <c r="FB30" i="4" a="1"/>
  <c r="FB30" i="4" s="1"/>
  <c r="EX30" i="4" a="1"/>
  <c r="EX30" i="4" s="1"/>
  <c r="EO85" i="4"/>
  <c r="CI86" i="4"/>
  <c r="CN86" i="4"/>
  <c r="CJ86" i="4"/>
  <c r="AF86" i="4"/>
  <c r="BB86" i="4"/>
  <c r="U86" i="4"/>
  <c r="BX86" i="4"/>
  <c r="DE86" i="4"/>
  <c r="AQ86" i="4"/>
  <c r="BM86" i="4"/>
  <c r="CT86" i="4"/>
  <c r="DP86" i="4"/>
  <c r="J66" i="5"/>
  <c r="HM85" i="4"/>
  <c r="FZ85" i="4"/>
  <c r="IL84" i="4" s="1"/>
  <c r="HA85" i="4"/>
  <c r="JN84" i="4" s="1"/>
  <c r="FN85" i="4"/>
  <c r="HY84" i="4" s="1"/>
  <c r="KN85" i="4" a="1"/>
  <c r="GO85" i="4"/>
  <c r="JA84" i="4" s="1"/>
  <c r="DT30" i="4"/>
  <c r="CX30" i="4"/>
  <c r="DI30" i="4"/>
  <c r="CM30" i="4"/>
  <c r="LG27" i="4"/>
  <c r="IH83" i="4"/>
  <c r="KV83" i="4" s="1"/>
  <c r="EL85" i="4"/>
  <c r="EN29" i="4"/>
  <c r="KD83" i="4"/>
  <c r="G66" i="5"/>
  <c r="KT29" i="4" a="1"/>
  <c r="ER85" i="4"/>
  <c r="JQ83" i="4"/>
  <c r="EM29" i="4"/>
  <c r="DV86" i="4"/>
  <c r="CZ86" i="4"/>
  <c r="DK86" i="4"/>
  <c r="GS85" i="4"/>
  <c r="HQ85" i="4"/>
  <c r="GD85" i="4"/>
  <c r="IP84" i="4" s="1"/>
  <c r="KR85" i="4" a="1"/>
  <c r="HE85" i="4"/>
  <c r="JR84" i="4" s="1"/>
  <c r="FR85" i="4"/>
  <c r="EQ29" i="4"/>
  <c r="JD27" i="4"/>
  <c r="BN30" i="4"/>
  <c r="DF30" i="4"/>
  <c r="BC30" i="4"/>
  <c r="BY30" i="4"/>
  <c r="CU30" i="4"/>
  <c r="DQ30" i="4"/>
  <c r="AG30" i="4"/>
  <c r="JW83" i="4"/>
  <c r="JL27" i="4"/>
  <c r="HV27" i="4"/>
  <c r="HE29" i="4"/>
  <c r="JR28" i="4" s="1"/>
  <c r="GS29" i="4"/>
  <c r="KR29" i="4" a="1"/>
  <c r="GD29" i="4"/>
  <c r="FR29" i="4"/>
  <c r="IC28" i="4" s="1"/>
  <c r="HQ29" i="4"/>
  <c r="KE28" i="4" s="1"/>
  <c r="JE84" i="4"/>
  <c r="EN85" i="4"/>
  <c r="AG86" i="4"/>
  <c r="BY86" i="4"/>
  <c r="BC86" i="4"/>
  <c r="BN86" i="4"/>
  <c r="DF86" i="4"/>
  <c r="CU86" i="4"/>
  <c r="DQ86" i="4"/>
  <c r="JQ27" i="4"/>
  <c r="I66" i="5"/>
  <c r="HK85" i="4"/>
  <c r="FX85" i="4"/>
  <c r="IJ84" i="4" s="1"/>
  <c r="GY85" i="4"/>
  <c r="JL84" i="4" s="1"/>
  <c r="GM85" i="4"/>
  <c r="IY84" i="4" s="1"/>
  <c r="FL85" i="4"/>
  <c r="HW84" i="4" s="1"/>
  <c r="GI85" i="4"/>
  <c r="KL85" i="4" a="1"/>
  <c r="KJ84" i="4" a="1"/>
  <c r="KJ84" i="4" s="1"/>
  <c r="LI27" i="4"/>
  <c r="JZ27" i="4"/>
  <c r="EM85" i="4"/>
  <c r="EK29" i="4"/>
  <c r="DJ30" i="4"/>
  <c r="CY30" i="4"/>
  <c r="DU30" i="4"/>
  <c r="HX27" i="4"/>
  <c r="KE83" i="4"/>
  <c r="EQ85" i="4"/>
  <c r="IA83" i="4"/>
  <c r="KJ28" i="4" a="1"/>
  <c r="KJ28" i="4" s="1"/>
  <c r="IC83" i="4"/>
  <c r="JM27" i="4"/>
  <c r="KT28" i="4" a="1"/>
  <c r="KT28" i="4" s="1"/>
  <c r="CV86" i="4"/>
  <c r="BD86" i="4"/>
  <c r="BO86" i="4"/>
  <c r="DG86" i="4"/>
  <c r="DR86" i="4"/>
  <c r="BZ86" i="4"/>
  <c r="HU83" i="4"/>
  <c r="HC85" i="4"/>
  <c r="FP85" i="4"/>
  <c r="IA84" i="4" s="1"/>
  <c r="GQ85" i="4"/>
  <c r="KP85" i="4" a="1"/>
  <c r="HO85" i="4"/>
  <c r="GB85" i="4"/>
  <c r="IN84" i="4" s="1"/>
  <c r="KK85" i="4" a="1"/>
  <c r="HJ85" i="4"/>
  <c r="JX84" i="4" s="1"/>
  <c r="GX85" i="4"/>
  <c r="JK84" i="4" s="1"/>
  <c r="GL85" i="4"/>
  <c r="FW85" i="4"/>
  <c r="II84" i="4" s="1"/>
  <c r="FK85" i="4"/>
  <c r="HV84" i="4" s="1"/>
  <c r="EL29" i="4"/>
  <c r="JL83" i="4"/>
  <c r="JE83" i="4"/>
  <c r="AE30" i="4"/>
  <c r="DO30" i="4"/>
  <c r="BW30" i="4"/>
  <c r="BL30" i="4"/>
  <c r="CS30" i="4"/>
  <c r="BA30" i="4"/>
  <c r="DD30" i="4"/>
  <c r="DN30" i="4"/>
  <c r="CH30" i="4"/>
  <c r="BV30" i="4"/>
  <c r="CR30" i="4"/>
  <c r="CG30" i="4"/>
  <c r="DC30" i="4"/>
  <c r="BK30" i="4"/>
  <c r="AD30" i="4"/>
  <c r="AZ30" i="4"/>
  <c r="S30" i="4"/>
  <c r="AO30" i="4"/>
  <c r="JP83" i="4"/>
  <c r="HZ83" i="4"/>
  <c r="GN29" i="4"/>
  <c r="FY29" i="4"/>
  <c r="HL29" i="4"/>
  <c r="FM29" i="4"/>
  <c r="GZ29" i="4"/>
  <c r="JM28" i="4" s="1"/>
  <c r="KM29" i="4" a="1"/>
  <c r="E66" i="5"/>
  <c r="FZ29" i="4"/>
  <c r="IL28" i="4" s="1"/>
  <c r="HM29" i="4"/>
  <c r="KA28" i="4" s="1"/>
  <c r="FN29" i="4"/>
  <c r="HY28" i="4" s="1"/>
  <c r="KN29" i="4" a="1"/>
  <c r="HA29" i="4"/>
  <c r="JN28" i="4" s="1"/>
  <c r="GO29" i="4"/>
  <c r="GX29" i="4"/>
  <c r="KK29" i="4" a="1"/>
  <c r="GL29" i="4"/>
  <c r="FW29" i="4"/>
  <c r="HJ29" i="4"/>
  <c r="FK29" i="4"/>
  <c r="JF27" i="4"/>
  <c r="EH87" i="4" a="1"/>
  <c r="EH87" i="4" s="1"/>
  <c r="ED87" i="4" a="1"/>
  <c r="ED87" i="4" s="1"/>
  <c r="DZ87" i="4" a="1"/>
  <c r="DZ87" i="4" s="1"/>
  <c r="EB87" i="4" a="1"/>
  <c r="EB87" i="4" s="1"/>
  <c r="EG87" i="4" a="1"/>
  <c r="EG87" i="4" s="1"/>
  <c r="EA87" i="4" a="1"/>
  <c r="EA87" i="4" s="1"/>
  <c r="EF87" i="4" a="1"/>
  <c r="EF87" i="4" s="1"/>
  <c r="EE87" i="4" a="1"/>
  <c r="EE87" i="4" s="1"/>
  <c r="EC87" i="4" a="1"/>
  <c r="EC87" i="4" s="1"/>
  <c r="DY87" i="4" a="1"/>
  <c r="DY87" i="4" s="1"/>
  <c r="C88" i="4"/>
  <c r="BA86" i="4"/>
  <c r="CS86" i="4"/>
  <c r="DO86" i="4"/>
  <c r="BW86" i="4"/>
  <c r="DD86" i="4"/>
  <c r="BL86" i="4"/>
  <c r="CH86" i="4"/>
  <c r="AE86" i="4"/>
  <c r="ES29" i="4"/>
  <c r="IK27" i="4"/>
  <c r="KV27" i="4" s="1"/>
  <c r="L66" i="5"/>
  <c r="KT85" i="4" a="1"/>
  <c r="K66" i="5"/>
  <c r="KO85" i="4" a="1"/>
  <c r="GP85" i="4"/>
  <c r="JB84" i="4" s="1"/>
  <c r="FO85" i="4"/>
  <c r="HZ84" i="4" s="1"/>
  <c r="HN85" i="4"/>
  <c r="KB84" i="4" s="1"/>
  <c r="HB85" i="4"/>
  <c r="GA85" i="4"/>
  <c r="EG31" i="4" a="1"/>
  <c r="EG31" i="4" s="1"/>
  <c r="EC31" i="4" a="1"/>
  <c r="EC31" i="4" s="1"/>
  <c r="DY31" i="4" a="1"/>
  <c r="DY31" i="4" s="1"/>
  <c r="EF31" i="4" a="1"/>
  <c r="EF31" i="4" s="1"/>
  <c r="EB31" i="4" a="1"/>
  <c r="EB31" i="4" s="1"/>
  <c r="EE31" i="4" a="1"/>
  <c r="EE31" i="4" s="1"/>
  <c r="EA31" i="4" a="1"/>
  <c r="EA31" i="4" s="1"/>
  <c r="EH31" i="4" a="1"/>
  <c r="EH31" i="4" s="1"/>
  <c r="ED31" i="4" a="1"/>
  <c r="ED31" i="4" s="1"/>
  <c r="DZ31" i="4" a="1"/>
  <c r="DZ31" i="4" s="1"/>
  <c r="C32" i="4"/>
  <c r="BZ30" i="4"/>
  <c r="DR30" i="4"/>
  <c r="BO30" i="4"/>
  <c r="CV30" i="4"/>
  <c r="BD30" i="4"/>
  <c r="DG30" i="4"/>
  <c r="ER29" i="4"/>
  <c r="JO83" i="4"/>
  <c r="JA27" i="4"/>
  <c r="HZ27" i="4"/>
  <c r="HF29" i="4"/>
  <c r="KS29" i="4" a="1"/>
  <c r="GT29" i="4"/>
  <c r="GE29" i="4"/>
  <c r="FS29" i="4"/>
  <c r="HR29" i="4"/>
  <c r="KF28" i="4" s="1"/>
  <c r="D66" i="5"/>
  <c r="KL29" i="4" a="1"/>
  <c r="GM29" i="4"/>
  <c r="FX29" i="4"/>
  <c r="HK29" i="4"/>
  <c r="FL29" i="4"/>
  <c r="GY29" i="4"/>
  <c r="KP29" i="4" a="1"/>
  <c r="HO29" i="4"/>
  <c r="FP29" i="4"/>
  <c r="IA28" i="4" s="1"/>
  <c r="HC29" i="4"/>
  <c r="JP28" i="4" s="1"/>
  <c r="GQ29" i="4"/>
  <c r="JC28" i="4" s="1"/>
  <c r="GB29" i="4"/>
  <c r="HU27" i="4"/>
  <c r="F66" i="5"/>
  <c r="GA29" i="4"/>
  <c r="KO29" i="4" a="1"/>
  <c r="HN29" i="4"/>
  <c r="FO29" i="4"/>
  <c r="HZ28" i="4" s="1"/>
  <c r="HB29" i="4"/>
  <c r="GP29" i="4"/>
  <c r="JB28" i="4" s="1"/>
  <c r="KS28" i="4" a="1"/>
  <c r="KS28" i="4" s="1"/>
  <c r="LE28" i="4" s="1"/>
  <c r="KQ28" i="4" a="1"/>
  <c r="KQ28" i="4" s="1"/>
  <c r="LC28" i="4" s="1"/>
  <c r="EJ85" i="4"/>
  <c r="IX83" i="4"/>
  <c r="KD27" i="4"/>
  <c r="IW27" i="4"/>
  <c r="IB27" i="4"/>
  <c r="KA83" i="4"/>
  <c r="CM86" i="4"/>
  <c r="CX86" i="4"/>
  <c r="DT86" i="4"/>
  <c r="DI86" i="4"/>
  <c r="CA86" i="4"/>
  <c r="DS86" i="4"/>
  <c r="BE86" i="4"/>
  <c r="CW86" i="4"/>
  <c r="BP86" i="4"/>
  <c r="DH86" i="4"/>
  <c r="HL85" i="4"/>
  <c r="JZ84" i="4" s="1"/>
  <c r="FY85" i="4"/>
  <c r="IK84" i="4" s="1"/>
  <c r="KM85" i="4" a="1"/>
  <c r="GZ85" i="4"/>
  <c r="JM84" i="4" s="1"/>
  <c r="FM85" i="4"/>
  <c r="GN85" i="4"/>
  <c r="IZ84" i="4" s="1"/>
  <c r="KS85" i="4" a="1"/>
  <c r="HR85" i="4"/>
  <c r="KF84" i="4" s="1"/>
  <c r="HF85" i="4"/>
  <c r="JS84" i="4" s="1"/>
  <c r="GT85" i="4"/>
  <c r="JF84" i="4" s="1"/>
  <c r="GE85" i="4"/>
  <c r="IQ84" i="4" s="1"/>
  <c r="FS85" i="4"/>
  <c r="ID84" i="4" s="1"/>
  <c r="ES85" i="4"/>
  <c r="KL84" i="4" a="1"/>
  <c r="KL84" i="4" s="1"/>
  <c r="CA30" i="4"/>
  <c r="CW30" i="4"/>
  <c r="BE30" i="4"/>
  <c r="BP30" i="4"/>
  <c r="DH30" i="4"/>
  <c r="DS30" i="4"/>
  <c r="DK30" i="4"/>
  <c r="DV30" i="4"/>
  <c r="CZ30" i="4"/>
  <c r="IZ83" i="4"/>
  <c r="HY83" i="4"/>
  <c r="ID83" i="4"/>
  <c r="KK28" i="4" a="1"/>
  <c r="KK28" i="4" s="1"/>
  <c r="KE27" i="4"/>
  <c r="JZ83" i="4"/>
  <c r="KS29" i="4" l="1"/>
  <c r="LJ26" i="4"/>
  <c r="LG84" i="4"/>
  <c r="LL81" i="4"/>
  <c r="LD84" i="4"/>
  <c r="KO85" i="4"/>
  <c r="KK29" i="4"/>
  <c r="KL29" i="4"/>
  <c r="LH29" i="4" s="1"/>
  <c r="KM85" i="4"/>
  <c r="KS85" i="4"/>
  <c r="LC84" i="4"/>
  <c r="LL25" i="4"/>
  <c r="KT85" i="4"/>
  <c r="KM29" i="4"/>
  <c r="KY27" i="4"/>
  <c r="LK26" i="4"/>
  <c r="LJ82" i="4"/>
  <c r="KP85" i="4"/>
  <c r="KT29" i="4"/>
  <c r="KR85" i="4"/>
  <c r="KN85" i="4"/>
  <c r="KL85" i="4"/>
  <c r="LK82" i="4"/>
  <c r="KY83" i="4"/>
  <c r="LA27" i="4"/>
  <c r="KR29" i="4"/>
  <c r="KZ27" i="4"/>
  <c r="EP30" i="4"/>
  <c r="KK85" i="4"/>
  <c r="KP29" i="4"/>
  <c r="ER86" i="4"/>
  <c r="KZ83" i="4"/>
  <c r="KO29" i="4"/>
  <c r="LE29" i="4" s="1"/>
  <c r="KN29" i="4"/>
  <c r="EQ86" i="4"/>
  <c r="BM31" i="4"/>
  <c r="DE31" i="4"/>
  <c r="DP31" i="4"/>
  <c r="CJ31" i="4"/>
  <c r="CN31" i="4"/>
  <c r="BB31" i="4"/>
  <c r="BX31" i="4"/>
  <c r="CI31" i="4"/>
  <c r="AF31" i="4"/>
  <c r="CT31" i="4"/>
  <c r="AQ31" i="4"/>
  <c r="U31" i="4"/>
  <c r="AD87" i="4"/>
  <c r="DN87" i="4"/>
  <c r="AZ87" i="4"/>
  <c r="S87" i="4"/>
  <c r="AO87" i="4"/>
  <c r="DC87" i="4"/>
  <c r="BK87" i="4"/>
  <c r="CR87" i="4"/>
  <c r="BV87" i="4"/>
  <c r="CG87" i="4"/>
  <c r="DS87" i="4"/>
  <c r="CA87" i="4"/>
  <c r="BE87" i="4"/>
  <c r="BP87" i="4"/>
  <c r="CW87" i="4"/>
  <c r="DH87" i="4"/>
  <c r="JY84" i="4"/>
  <c r="EL86" i="4"/>
  <c r="HO30" i="4"/>
  <c r="KC29" i="4" s="1"/>
  <c r="FP30" i="4"/>
  <c r="IA29" i="4" s="1"/>
  <c r="HC30" i="4"/>
  <c r="JP29" i="4" s="1"/>
  <c r="GQ30" i="4"/>
  <c r="JC29" i="4" s="1"/>
  <c r="GB30" i="4"/>
  <c r="IN29" i="4" s="1"/>
  <c r="I67" i="5"/>
  <c r="HK86" i="4"/>
  <c r="JY85" i="4" s="1"/>
  <c r="FX86" i="4"/>
  <c r="IJ85" i="4" s="1"/>
  <c r="FL86" i="4"/>
  <c r="HW85" i="4" s="1"/>
  <c r="GM86" i="4"/>
  <c r="IY85" i="4" s="1"/>
  <c r="GI86" i="4"/>
  <c r="IU85" i="4" s="1"/>
  <c r="GY86" i="4"/>
  <c r="JL85" i="4" s="1"/>
  <c r="KC84" i="4"/>
  <c r="LG28" i="4"/>
  <c r="DT31" i="4"/>
  <c r="CX31" i="4"/>
  <c r="DI31" i="4"/>
  <c r="CM31" i="4"/>
  <c r="BO87" i="4"/>
  <c r="BD87" i="4"/>
  <c r="DG87" i="4"/>
  <c r="DR87" i="4"/>
  <c r="CV87" i="4"/>
  <c r="BZ87" i="4"/>
  <c r="DW87" i="4"/>
  <c r="DA87" i="4"/>
  <c r="DL87" i="4"/>
  <c r="LI84" i="4"/>
  <c r="LH84" i="4"/>
  <c r="LF84" i="4"/>
  <c r="LB84" i="4"/>
  <c r="EM86" i="4"/>
  <c r="G67" i="5"/>
  <c r="H67" i="5"/>
  <c r="GK86" i="4"/>
  <c r="IW85" i="4" s="1"/>
  <c r="GH86" i="4"/>
  <c r="IT85" i="4" s="1"/>
  <c r="FJ86" i="4"/>
  <c r="HU85" i="4" s="1"/>
  <c r="FV86" i="4"/>
  <c r="IH85" i="4" s="1"/>
  <c r="GW86" i="4"/>
  <c r="JJ85" i="4" s="1"/>
  <c r="HI86" i="4"/>
  <c r="JW85" i="4" s="1"/>
  <c r="FF87" i="4" a="1"/>
  <c r="FF87" i="4" s="1"/>
  <c r="FB87" i="4" a="1"/>
  <c r="FB87" i="4" s="1"/>
  <c r="EX87" i="4" a="1"/>
  <c r="EX87" i="4" s="1"/>
  <c r="FH86" i="4"/>
  <c r="FE87" i="4" a="1"/>
  <c r="FE87" i="4" s="1"/>
  <c r="FA87" i="4" a="1"/>
  <c r="FA87" i="4" s="1"/>
  <c r="EW87" i="4" a="1"/>
  <c r="EW87" i="4" s="1"/>
  <c r="FD87" i="4" a="1"/>
  <c r="FD87" i="4" s="1"/>
  <c r="EZ87" i="4" a="1"/>
  <c r="EZ87" i="4" s="1"/>
  <c r="FG87" i="4" a="1"/>
  <c r="FG87" i="4" s="1"/>
  <c r="FC87" i="4" a="1"/>
  <c r="FC87" i="4" s="1"/>
  <c r="EY87" i="4" a="1"/>
  <c r="EY87" i="4" s="1"/>
  <c r="HC86" i="4"/>
  <c r="JP85" i="4" s="1"/>
  <c r="FP86" i="4"/>
  <c r="IA85" i="4" s="1"/>
  <c r="GQ86" i="4"/>
  <c r="GB86" i="4"/>
  <c r="IN85" i="4" s="1"/>
  <c r="KP86" i="4" a="1"/>
  <c r="HO86" i="4"/>
  <c r="KJ85" i="4" a="1"/>
  <c r="KJ85" i="4" s="1"/>
  <c r="IC84" i="4"/>
  <c r="DF31" i="4"/>
  <c r="BN31" i="4"/>
  <c r="AG31" i="4"/>
  <c r="DQ31" i="4"/>
  <c r="BY31" i="4"/>
  <c r="BC31" i="4"/>
  <c r="CU31" i="4"/>
  <c r="DI87" i="4"/>
  <c r="DT87" i="4"/>
  <c r="CX87" i="4"/>
  <c r="CM87" i="4"/>
  <c r="KB28" i="4"/>
  <c r="FY30" i="4"/>
  <c r="IK29" i="4" s="1"/>
  <c r="HL30" i="4"/>
  <c r="JZ29" i="4" s="1"/>
  <c r="FM30" i="4"/>
  <c r="HX29" i="4" s="1"/>
  <c r="GZ30" i="4"/>
  <c r="JM29" i="4" s="1"/>
  <c r="GN30" i="4"/>
  <c r="EL30" i="4"/>
  <c r="J67" i="5"/>
  <c r="HM86" i="4"/>
  <c r="KA85" i="4" s="1"/>
  <c r="FZ86" i="4"/>
  <c r="IL85" i="4" s="1"/>
  <c r="HA86" i="4"/>
  <c r="JN85" i="4" s="1"/>
  <c r="FN86" i="4"/>
  <c r="HY85" i="4" s="1"/>
  <c r="GO86" i="4"/>
  <c r="JA85" i="4" s="1"/>
  <c r="KN86" i="4" a="1"/>
  <c r="L67" i="5"/>
  <c r="KT86" i="4" a="1"/>
  <c r="DJ31" i="4"/>
  <c r="CY31" i="4"/>
  <c r="DU31" i="4"/>
  <c r="CY87" i="4"/>
  <c r="DU87" i="4"/>
  <c r="DJ87" i="4"/>
  <c r="EJ30" i="4"/>
  <c r="EK30" i="4"/>
  <c r="EN86" i="4"/>
  <c r="JX28" i="4"/>
  <c r="IK28" i="4"/>
  <c r="LA83" i="4"/>
  <c r="JL28" i="4"/>
  <c r="IP28" i="4"/>
  <c r="HD30" i="4"/>
  <c r="JQ29" i="4" s="1"/>
  <c r="GR30" i="4"/>
  <c r="GC30" i="4"/>
  <c r="IO29" i="4" s="1"/>
  <c r="FQ30" i="4"/>
  <c r="HP30" i="4"/>
  <c r="KD29" i="4" s="1"/>
  <c r="GS86" i="4"/>
  <c r="JE85" i="4" s="1"/>
  <c r="HE86" i="4"/>
  <c r="JR85" i="4" s="1"/>
  <c r="HQ86" i="4"/>
  <c r="KE85" i="4" s="1"/>
  <c r="FR86" i="4"/>
  <c r="GD86" i="4"/>
  <c r="IP85" i="4" s="1"/>
  <c r="KR86" i="4" a="1"/>
  <c r="FY86" i="4"/>
  <c r="IK85" i="4" s="1"/>
  <c r="GN86" i="4"/>
  <c r="IZ85" i="4" s="1"/>
  <c r="GZ86" i="4"/>
  <c r="JM85" i="4" s="1"/>
  <c r="HL86" i="4"/>
  <c r="JZ85" i="4" s="1"/>
  <c r="KM86" i="4" a="1"/>
  <c r="FM86" i="4"/>
  <c r="HX85" i="4" s="1"/>
  <c r="ES86" i="4"/>
  <c r="JD28" i="4"/>
  <c r="KU27" i="4"/>
  <c r="LJ27" i="4" s="1"/>
  <c r="EF32" i="4" a="1"/>
  <c r="EF32" i="4" s="1"/>
  <c r="EB32" i="4" a="1"/>
  <c r="EB32" i="4" s="1"/>
  <c r="EE32" i="4" a="1"/>
  <c r="EE32" i="4" s="1"/>
  <c r="EA32" i="4" a="1"/>
  <c r="EA32" i="4" s="1"/>
  <c r="EH32" i="4" a="1"/>
  <c r="EH32" i="4" s="1"/>
  <c r="ED32" i="4" a="1"/>
  <c r="ED32" i="4" s="1"/>
  <c r="DZ32" i="4" a="1"/>
  <c r="DZ32" i="4" s="1"/>
  <c r="EG32" i="4" a="1"/>
  <c r="EG32" i="4" s="1"/>
  <c r="EC32" i="4" a="1"/>
  <c r="EC32" i="4" s="1"/>
  <c r="DY32" i="4" a="1"/>
  <c r="DY32" i="4" s="1"/>
  <c r="C33" i="4"/>
  <c r="DN31" i="4"/>
  <c r="BV31" i="4"/>
  <c r="CH31" i="4"/>
  <c r="CR31" i="4"/>
  <c r="BK31" i="4"/>
  <c r="CG31" i="4"/>
  <c r="DC31" i="4"/>
  <c r="S31" i="4"/>
  <c r="AO31" i="4"/>
  <c r="AD31" i="4"/>
  <c r="AZ31" i="4"/>
  <c r="CN87" i="4"/>
  <c r="CJ87" i="4"/>
  <c r="CI87" i="4"/>
  <c r="CT87" i="4"/>
  <c r="U87" i="4"/>
  <c r="DE87" i="4"/>
  <c r="BM87" i="4"/>
  <c r="DP87" i="4"/>
  <c r="BB87" i="4"/>
  <c r="AF87" i="4"/>
  <c r="BX87" i="4"/>
  <c r="AQ87" i="4"/>
  <c r="II28" i="4"/>
  <c r="IQ28" i="4"/>
  <c r="EM30" i="4"/>
  <c r="JZ28" i="4"/>
  <c r="GL30" i="4"/>
  <c r="FW30" i="4"/>
  <c r="HJ30" i="4"/>
  <c r="FK30" i="4"/>
  <c r="HV29" i="4" s="1"/>
  <c r="GX30" i="4"/>
  <c r="C67" i="5"/>
  <c r="GW30" i="4"/>
  <c r="JJ29" i="4" s="1"/>
  <c r="GK30" i="4"/>
  <c r="IW29" i="4" s="1"/>
  <c r="KJ30" i="4" a="1"/>
  <c r="FV30" i="4"/>
  <c r="HI30" i="4"/>
  <c r="FJ30" i="4"/>
  <c r="HU29" i="4" s="1"/>
  <c r="FG31" i="4" a="1"/>
  <c r="FG31" i="4" s="1"/>
  <c r="KT30" i="4" s="1" a="1"/>
  <c r="KT30" i="4" s="1"/>
  <c r="FC31" i="4" a="1"/>
  <c r="FC31" i="4" s="1"/>
  <c r="KP30" i="4" s="1" a="1"/>
  <c r="KP30" i="4" s="1"/>
  <c r="EY31" i="4" a="1"/>
  <c r="EY31" i="4" s="1"/>
  <c r="FF31" i="4" a="1"/>
  <c r="FF31" i="4" s="1"/>
  <c r="FB31" i="4" a="1"/>
  <c r="FB31" i="4" s="1"/>
  <c r="EX31" i="4" a="1"/>
  <c r="EX31" i="4" s="1"/>
  <c r="FH30" i="4"/>
  <c r="FE31" i="4" a="1"/>
  <c r="FE31" i="4" s="1"/>
  <c r="FA31" i="4" a="1"/>
  <c r="FA31" i="4" s="1"/>
  <c r="EW31" i="4" a="1"/>
  <c r="EW31" i="4" s="1"/>
  <c r="EZ31" i="4" a="1"/>
  <c r="EZ31" i="4" s="1"/>
  <c r="FD31" i="4" a="1"/>
  <c r="FD31" i="4" s="1"/>
  <c r="HD86" i="4"/>
  <c r="JQ85" i="4" s="1"/>
  <c r="FQ86" i="4"/>
  <c r="IB85" i="4" s="1"/>
  <c r="HP86" i="4"/>
  <c r="KD85" i="4" s="1"/>
  <c r="KQ86" i="4" a="1"/>
  <c r="GR86" i="4"/>
  <c r="GC86" i="4"/>
  <c r="IO85" i="4" s="1"/>
  <c r="EJ86" i="4"/>
  <c r="EO86" i="4"/>
  <c r="DO31" i="4"/>
  <c r="BW31" i="4"/>
  <c r="BA31" i="4"/>
  <c r="BL31" i="4"/>
  <c r="DD31" i="4"/>
  <c r="CS31" i="4"/>
  <c r="AE31" i="4"/>
  <c r="BD31" i="4"/>
  <c r="BO31" i="4"/>
  <c r="BZ31" i="4"/>
  <c r="DR31" i="4"/>
  <c r="DG31" i="4"/>
  <c r="CV31" i="4"/>
  <c r="CZ87" i="4"/>
  <c r="DK87" i="4"/>
  <c r="DV87" i="4"/>
  <c r="IM84" i="4"/>
  <c r="KV84" i="4" s="1"/>
  <c r="KU83" i="4"/>
  <c r="LJ83" i="4" s="1"/>
  <c r="LF28" i="4"/>
  <c r="LB28" i="4"/>
  <c r="LI28" i="4"/>
  <c r="LH28" i="4"/>
  <c r="JO84" i="4"/>
  <c r="IX84" i="4"/>
  <c r="KE84" i="4"/>
  <c r="F67" i="5"/>
  <c r="KO30" i="4" a="1"/>
  <c r="HN30" i="4"/>
  <c r="KB29" i="4" s="1"/>
  <c r="FO30" i="4"/>
  <c r="HZ29" i="4" s="1"/>
  <c r="HB30" i="4"/>
  <c r="JO29" i="4" s="1"/>
  <c r="GP30" i="4"/>
  <c r="JB29" i="4" s="1"/>
  <c r="GA30" i="4"/>
  <c r="E67" i="5"/>
  <c r="FZ30" i="4"/>
  <c r="HM30" i="4"/>
  <c r="FN30" i="4"/>
  <c r="HY29" i="4" s="1"/>
  <c r="KN30" i="4" a="1"/>
  <c r="HA30" i="4"/>
  <c r="JN29" i="4" s="1"/>
  <c r="GO30" i="4"/>
  <c r="JA28" i="4"/>
  <c r="IY28" i="4"/>
  <c r="KK86" i="4" a="1"/>
  <c r="GL86" i="4"/>
  <c r="IX85" i="4" s="1"/>
  <c r="FK86" i="4"/>
  <c r="HV85" i="4" s="1"/>
  <c r="FW86" i="4"/>
  <c r="II85" i="4" s="1"/>
  <c r="GX86" i="4"/>
  <c r="HJ86" i="4"/>
  <c r="JX85" i="4" s="1"/>
  <c r="JC84" i="4"/>
  <c r="JQ28" i="4"/>
  <c r="ES30" i="4"/>
  <c r="JS28" i="4"/>
  <c r="ER30" i="4"/>
  <c r="DS31" i="4"/>
  <c r="CA31" i="4"/>
  <c r="CW31" i="4"/>
  <c r="BE31" i="4"/>
  <c r="BP31" i="4"/>
  <c r="DH31" i="4"/>
  <c r="DV31" i="4"/>
  <c r="DK31" i="4"/>
  <c r="CZ31" i="4"/>
  <c r="AG87" i="4"/>
  <c r="CU87" i="4"/>
  <c r="DF87" i="4"/>
  <c r="BC87" i="4"/>
  <c r="BN87" i="4"/>
  <c r="DQ87" i="4"/>
  <c r="BY87" i="4"/>
  <c r="JF28" i="4"/>
  <c r="ID28" i="4"/>
  <c r="IN28" i="4"/>
  <c r="JP84" i="4"/>
  <c r="HX84" i="4"/>
  <c r="KS30" i="4" a="1"/>
  <c r="GT30" i="4"/>
  <c r="GE30" i="4"/>
  <c r="IQ29" i="4" s="1"/>
  <c r="HR30" i="4"/>
  <c r="FS30" i="4"/>
  <c r="ID29" i="4" s="1"/>
  <c r="HF30" i="4"/>
  <c r="JS29" i="4" s="1"/>
  <c r="HE30" i="4"/>
  <c r="JR29" i="4" s="1"/>
  <c r="GS30" i="4"/>
  <c r="KR30" i="4" a="1"/>
  <c r="GD30" i="4"/>
  <c r="FR30" i="4"/>
  <c r="IC29" i="4" s="1"/>
  <c r="HQ30" i="4"/>
  <c r="KE29" i="4" s="1"/>
  <c r="EQ30" i="4"/>
  <c r="K67" i="5"/>
  <c r="KO86" i="4" a="1"/>
  <c r="HN86" i="4"/>
  <c r="GA86" i="4"/>
  <c r="GP86" i="4"/>
  <c r="JB85" i="4" s="1"/>
  <c r="HB86" i="4"/>
  <c r="JO85" i="4" s="1"/>
  <c r="FO86" i="4"/>
  <c r="HZ85" i="4" s="1"/>
  <c r="IJ28" i="4"/>
  <c r="HU28" i="4"/>
  <c r="EP86" i="4"/>
  <c r="EO30" i="4"/>
  <c r="JY28" i="4"/>
  <c r="IX28" i="4"/>
  <c r="EN30" i="4"/>
  <c r="DW31" i="4"/>
  <c r="DA31" i="4"/>
  <c r="DL31" i="4"/>
  <c r="HW28" i="4"/>
  <c r="EK86" i="4"/>
  <c r="EH88" i="4" a="1"/>
  <c r="EH88" i="4" s="1"/>
  <c r="ED88" i="4" a="1"/>
  <c r="ED88" i="4" s="1"/>
  <c r="DZ88" i="4" a="1"/>
  <c r="DZ88" i="4" s="1"/>
  <c r="EC88" i="4" a="1"/>
  <c r="EC88" i="4" s="1"/>
  <c r="EB88" i="4" a="1"/>
  <c r="EB88" i="4" s="1"/>
  <c r="EA88" i="4" a="1"/>
  <c r="EA88" i="4" s="1"/>
  <c r="EF88" i="4" a="1"/>
  <c r="EF88" i="4" s="1"/>
  <c r="EG88" i="4" a="1"/>
  <c r="EG88" i="4" s="1"/>
  <c r="EE88" i="4" a="1"/>
  <c r="EE88" i="4" s="1"/>
  <c r="DY88" i="4" a="1"/>
  <c r="DY88" i="4" s="1"/>
  <c r="C89" i="4"/>
  <c r="CH87" i="4"/>
  <c r="BL87" i="4"/>
  <c r="AE87" i="4"/>
  <c r="DO87" i="4"/>
  <c r="CS87" i="4"/>
  <c r="BW87" i="4"/>
  <c r="BA87" i="4"/>
  <c r="DD87" i="4"/>
  <c r="IM28" i="4"/>
  <c r="IZ28" i="4"/>
  <c r="JE28" i="4"/>
  <c r="HV28" i="4"/>
  <c r="KD28" i="4"/>
  <c r="HX28" i="4"/>
  <c r="D67" i="5"/>
  <c r="GM30" i="4"/>
  <c r="IY29" i="4" s="1"/>
  <c r="FX30" i="4"/>
  <c r="IJ29" i="4" s="1"/>
  <c r="HK30" i="4"/>
  <c r="FL30" i="4"/>
  <c r="HW29" i="4" s="1"/>
  <c r="GY30" i="4"/>
  <c r="JL29" i="4" s="1"/>
  <c r="KL30" i="4" a="1"/>
  <c r="JO28" i="4"/>
  <c r="KC28" i="4"/>
  <c r="KS86" i="4" a="1"/>
  <c r="GT86" i="4"/>
  <c r="HF86" i="4"/>
  <c r="HR86" i="4"/>
  <c r="GE86" i="4"/>
  <c r="IQ85" i="4" s="1"/>
  <c r="FS86" i="4"/>
  <c r="ID85" i="4" s="1"/>
  <c r="JK28" i="4"/>
  <c r="IU84" i="4"/>
  <c r="KX84" i="4" s="1"/>
  <c r="KQ85" i="4" a="1"/>
  <c r="KQ85" i="4" s="1"/>
  <c r="KA84" i="4"/>
  <c r="LL26" i="4" l="1"/>
  <c r="LE85" i="4"/>
  <c r="KL30" i="4"/>
  <c r="LB29" i="4"/>
  <c r="KK86" i="4"/>
  <c r="LC29" i="4"/>
  <c r="ER87" i="4"/>
  <c r="KU84" i="4"/>
  <c r="LJ84" i="4" s="1"/>
  <c r="LK83" i="4"/>
  <c r="LL83" i="4" s="1"/>
  <c r="KP86" i="4"/>
  <c r="LD85" i="4"/>
  <c r="LK27" i="4"/>
  <c r="LL27" i="4" s="1"/>
  <c r="LL82" i="4"/>
  <c r="LG85" i="4"/>
  <c r="KS86" i="4"/>
  <c r="LG29" i="4"/>
  <c r="LD29" i="4"/>
  <c r="EP31" i="4"/>
  <c r="KR30" i="4"/>
  <c r="KS30" i="4"/>
  <c r="KR86" i="4"/>
  <c r="KT86" i="4"/>
  <c r="LA84" i="4"/>
  <c r="KQ86" i="4"/>
  <c r="KN86" i="4"/>
  <c r="KV28" i="4"/>
  <c r="KZ28" i="4"/>
  <c r="EK87" i="4"/>
  <c r="LA28" i="4"/>
  <c r="EP87" i="4"/>
  <c r="LF29" i="4"/>
  <c r="KY84" i="4"/>
  <c r="KN30" i="4"/>
  <c r="KJ30" i="4"/>
  <c r="LI29" i="4"/>
  <c r="KZ84" i="4"/>
  <c r="KM86" i="4"/>
  <c r="KY28" i="4"/>
  <c r="KO86" i="4"/>
  <c r="LE86" i="4" s="1"/>
  <c r="KO30" i="4"/>
  <c r="DJ88" i="4"/>
  <c r="CY88" i="4"/>
  <c r="DU88" i="4"/>
  <c r="EJ31" i="4"/>
  <c r="EF33" i="4" a="1"/>
  <c r="EF33" i="4" s="1"/>
  <c r="EB33" i="4" a="1"/>
  <c r="EB33" i="4" s="1"/>
  <c r="EE33" i="4" a="1"/>
  <c r="EE33" i="4" s="1"/>
  <c r="EA33" i="4" a="1"/>
  <c r="EA33" i="4" s="1"/>
  <c r="EH33" i="4" a="1"/>
  <c r="EH33" i="4" s="1"/>
  <c r="ED33" i="4" a="1"/>
  <c r="ED33" i="4" s="1"/>
  <c r="DZ33" i="4" a="1"/>
  <c r="DZ33" i="4" s="1"/>
  <c r="EG33" i="4" a="1"/>
  <c r="EG33" i="4" s="1"/>
  <c r="EC33" i="4" a="1"/>
  <c r="EC33" i="4" s="1"/>
  <c r="DY33" i="4" a="1"/>
  <c r="DY33" i="4" s="1"/>
  <c r="C34" i="4"/>
  <c r="DT32" i="4"/>
  <c r="CM32" i="4"/>
  <c r="CX32" i="4"/>
  <c r="DI32" i="4"/>
  <c r="H68" i="5"/>
  <c r="GK87" i="4"/>
  <c r="IW86" i="4" s="1"/>
  <c r="GH87" i="4"/>
  <c r="IT86" i="4" s="1"/>
  <c r="FJ87" i="4"/>
  <c r="HU86" i="4" s="1"/>
  <c r="FV87" i="4"/>
  <c r="IH86" i="4" s="1"/>
  <c r="GW87" i="4"/>
  <c r="JJ86" i="4" s="1"/>
  <c r="HI87" i="4"/>
  <c r="JW86" i="4" s="1"/>
  <c r="FD88" i="4" a="1"/>
  <c r="FD88" i="4" s="1"/>
  <c r="EZ88" i="4" a="1"/>
  <c r="EZ88" i="4" s="1"/>
  <c r="FG88" i="4" a="1"/>
  <c r="FG88" i="4" s="1"/>
  <c r="FC88" i="4" a="1"/>
  <c r="FC88" i="4" s="1"/>
  <c r="EY88" i="4" a="1"/>
  <c r="EY88" i="4" s="1"/>
  <c r="FF88" i="4" a="1"/>
  <c r="FF88" i="4" s="1"/>
  <c r="FB88" i="4" a="1"/>
  <c r="FB88" i="4" s="1"/>
  <c r="EX88" i="4" a="1"/>
  <c r="EX88" i="4" s="1"/>
  <c r="FH87" i="4"/>
  <c r="EW88" i="4" a="1"/>
  <c r="EW88" i="4" s="1"/>
  <c r="FE88" i="4" a="1"/>
  <c r="FE88" i="4" s="1"/>
  <c r="FA88" i="4" a="1"/>
  <c r="FA88" i="4" s="1"/>
  <c r="JW29" i="4"/>
  <c r="CN88" i="4"/>
  <c r="CI88" i="4"/>
  <c r="CJ88" i="4"/>
  <c r="BB88" i="4"/>
  <c r="BM88" i="4"/>
  <c r="AF88" i="4"/>
  <c r="CT88" i="4"/>
  <c r="U88" i="4"/>
  <c r="DE88" i="4"/>
  <c r="DP88" i="4"/>
  <c r="AQ88" i="4"/>
  <c r="BX88" i="4"/>
  <c r="EO31" i="4"/>
  <c r="EN31" i="4"/>
  <c r="GL31" i="4"/>
  <c r="FW31" i="4"/>
  <c r="HJ31" i="4"/>
  <c r="FK31" i="4"/>
  <c r="HV30" i="4" s="1"/>
  <c r="GX31" i="4"/>
  <c r="JK30" i="4" s="1"/>
  <c r="CG32" i="4"/>
  <c r="DN32" i="4"/>
  <c r="CH32" i="4"/>
  <c r="BK32" i="4"/>
  <c r="DC32" i="4"/>
  <c r="BV32" i="4"/>
  <c r="CR32" i="4"/>
  <c r="S32" i="4"/>
  <c r="AO32" i="4"/>
  <c r="AZ32" i="4"/>
  <c r="AD32" i="4"/>
  <c r="DF32" i="4"/>
  <c r="BN32" i="4"/>
  <c r="AG32" i="4"/>
  <c r="DQ32" i="4"/>
  <c r="CU32" i="4"/>
  <c r="BY32" i="4"/>
  <c r="BC32" i="4"/>
  <c r="IH29" i="4"/>
  <c r="EM31" i="4"/>
  <c r="J68" i="5"/>
  <c r="HM87" i="4"/>
  <c r="KA86" i="4" s="1"/>
  <c r="FZ87" i="4"/>
  <c r="IL86" i="4" s="1"/>
  <c r="HA87" i="4"/>
  <c r="JN86" i="4" s="1"/>
  <c r="FN87" i="4"/>
  <c r="HY86" i="4" s="1"/>
  <c r="GO87" i="4"/>
  <c r="ES87" i="4"/>
  <c r="KU28" i="4"/>
  <c r="EM87" i="4"/>
  <c r="EK31" i="4"/>
  <c r="F68" i="5"/>
  <c r="HN31" i="4"/>
  <c r="KB30" i="4" s="1"/>
  <c r="FO31" i="4"/>
  <c r="HZ30" i="4" s="1"/>
  <c r="HB31" i="4"/>
  <c r="JO30" i="4" s="1"/>
  <c r="GP31" i="4"/>
  <c r="JB30" i="4" s="1"/>
  <c r="GA31" i="4"/>
  <c r="IM30" i="4" s="1"/>
  <c r="DR32" i="4"/>
  <c r="BZ32" i="4"/>
  <c r="BO32" i="4"/>
  <c r="DG32" i="4"/>
  <c r="CV32" i="4"/>
  <c r="BD32" i="4"/>
  <c r="DJ32" i="4"/>
  <c r="CY32" i="4"/>
  <c r="DU32" i="4"/>
  <c r="LC85" i="4"/>
  <c r="GS87" i="4"/>
  <c r="JE86" i="4" s="1"/>
  <c r="HE87" i="4"/>
  <c r="JR86" i="4" s="1"/>
  <c r="HQ87" i="4"/>
  <c r="KE86" i="4" s="1"/>
  <c r="KR87" i="4" a="1"/>
  <c r="GD87" i="4"/>
  <c r="FR87" i="4"/>
  <c r="JX29" i="4"/>
  <c r="AG88" i="4"/>
  <c r="CU88" i="4"/>
  <c r="DQ88" i="4"/>
  <c r="BY88" i="4"/>
  <c r="BN88" i="4"/>
  <c r="BC88" i="4"/>
  <c r="DF88" i="4"/>
  <c r="KF85" i="4"/>
  <c r="DG88" i="4"/>
  <c r="BO88" i="4"/>
  <c r="CV88" i="4"/>
  <c r="BD88" i="4"/>
  <c r="DR88" i="4"/>
  <c r="BZ88" i="4"/>
  <c r="ES31" i="4"/>
  <c r="KB85" i="4"/>
  <c r="HD31" i="4"/>
  <c r="JQ30" i="4" s="1"/>
  <c r="GR31" i="4"/>
  <c r="JD30" i="4" s="1"/>
  <c r="GC31" i="4"/>
  <c r="IO30" i="4" s="1"/>
  <c r="FQ31" i="4"/>
  <c r="IB30" i="4" s="1"/>
  <c r="HP31" i="4"/>
  <c r="GT31" i="4"/>
  <c r="GE31" i="4"/>
  <c r="IQ30" i="4" s="1"/>
  <c r="HR31" i="4"/>
  <c r="KF30" i="4" s="1"/>
  <c r="FS31" i="4"/>
  <c r="ID30" i="4" s="1"/>
  <c r="HF31" i="4"/>
  <c r="JS30" i="4" s="1"/>
  <c r="KK30" i="4" a="1"/>
  <c r="KK30" i="4" s="1"/>
  <c r="EQ87" i="4"/>
  <c r="DK32" i="4"/>
  <c r="CZ32" i="4"/>
  <c r="DV32" i="4"/>
  <c r="KQ30" i="4" a="1"/>
  <c r="KQ30" i="4" s="1"/>
  <c r="JE29" i="4"/>
  <c r="JC85" i="4"/>
  <c r="I68" i="5"/>
  <c r="HK87" i="4"/>
  <c r="JY86" i="4" s="1"/>
  <c r="FX87" i="4"/>
  <c r="IJ86" i="4" s="1"/>
  <c r="GM87" i="4"/>
  <c r="GY87" i="4"/>
  <c r="GI87" i="4"/>
  <c r="KL87" i="4" a="1"/>
  <c r="FL87" i="4"/>
  <c r="HW86" i="4" s="1"/>
  <c r="KJ86" i="4" a="1"/>
  <c r="KJ86" i="4" s="1"/>
  <c r="KL86" i="4" a="1"/>
  <c r="KL86" i="4" s="1"/>
  <c r="IC85" i="4"/>
  <c r="KU85" i="4" s="1"/>
  <c r="EQ31" i="4"/>
  <c r="BL88" i="4"/>
  <c r="AE88" i="4"/>
  <c r="CS88" i="4"/>
  <c r="BA88" i="4"/>
  <c r="CH88" i="4"/>
  <c r="DO88" i="4"/>
  <c r="BW88" i="4"/>
  <c r="DD88" i="4"/>
  <c r="ER31" i="4"/>
  <c r="FY31" i="4"/>
  <c r="IK30" i="4" s="1"/>
  <c r="HL31" i="4"/>
  <c r="JZ30" i="4" s="1"/>
  <c r="FM31" i="4"/>
  <c r="HX30" i="4" s="1"/>
  <c r="GZ31" i="4"/>
  <c r="GN31" i="4"/>
  <c r="IZ30" i="4" s="1"/>
  <c r="D68" i="5"/>
  <c r="FX31" i="4"/>
  <c r="IJ30" i="4" s="1"/>
  <c r="HK31" i="4"/>
  <c r="JY30" i="4" s="1"/>
  <c r="FL31" i="4"/>
  <c r="GY31" i="4"/>
  <c r="GM31" i="4"/>
  <c r="JK85" i="4"/>
  <c r="AE32" i="4"/>
  <c r="DO32" i="4"/>
  <c r="BW32" i="4"/>
  <c r="BA32" i="4"/>
  <c r="BL32" i="4"/>
  <c r="CS32" i="4"/>
  <c r="DD32" i="4"/>
  <c r="JD85" i="4"/>
  <c r="KM30" i="4" a="1"/>
  <c r="KM30" i="4" s="1"/>
  <c r="JF29" i="4"/>
  <c r="LB85" i="4"/>
  <c r="LI85" i="4"/>
  <c r="LH85" i="4"/>
  <c r="LF85" i="4"/>
  <c r="HC87" i="4"/>
  <c r="FP87" i="4"/>
  <c r="GQ87" i="4"/>
  <c r="KP87" i="4" a="1"/>
  <c r="HO87" i="4"/>
  <c r="KC86" i="4" s="1"/>
  <c r="GB87" i="4"/>
  <c r="IN86" i="4" s="1"/>
  <c r="KK87" i="4" a="1"/>
  <c r="GL87" i="4"/>
  <c r="IX86" i="4" s="1"/>
  <c r="FK87" i="4"/>
  <c r="HV86" i="4" s="1"/>
  <c r="FW87" i="4"/>
  <c r="II86" i="4" s="1"/>
  <c r="HJ87" i="4"/>
  <c r="GX87" i="4"/>
  <c r="EL31" i="4"/>
  <c r="EH89" i="4" a="1"/>
  <c r="EH89" i="4" s="1"/>
  <c r="ED89" i="4" a="1"/>
  <c r="ED89" i="4" s="1"/>
  <c r="EG89" i="4" a="1"/>
  <c r="EG89" i="4" s="1"/>
  <c r="EB89" i="4" a="1"/>
  <c r="EB89" i="4" s="1"/>
  <c r="EF89" i="4" a="1"/>
  <c r="EF89" i="4" s="1"/>
  <c r="EA89" i="4" a="1"/>
  <c r="EA89" i="4" s="1"/>
  <c r="EE89" i="4" a="1"/>
  <c r="EE89" i="4" s="1"/>
  <c r="EC89" i="4" a="1"/>
  <c r="EC89" i="4" s="1"/>
  <c r="DY89" i="4" a="1"/>
  <c r="DY89" i="4" s="1"/>
  <c r="DZ89" i="4" a="1"/>
  <c r="DZ89" i="4" s="1"/>
  <c r="C90" i="4"/>
  <c r="DN88" i="4"/>
  <c r="BV88" i="4"/>
  <c r="CG88" i="4"/>
  <c r="AD88" i="4"/>
  <c r="DC88" i="4"/>
  <c r="BK88" i="4"/>
  <c r="AZ88" i="4"/>
  <c r="S88" i="4"/>
  <c r="CR88" i="4"/>
  <c r="AO88" i="4"/>
  <c r="DS88" i="4"/>
  <c r="CA88" i="4"/>
  <c r="CW88" i="4"/>
  <c r="BP88" i="4"/>
  <c r="BE88" i="4"/>
  <c r="DH88" i="4"/>
  <c r="JS85" i="4"/>
  <c r="C68" i="5"/>
  <c r="GK31" i="4"/>
  <c r="FV31" i="4"/>
  <c r="IH30" i="4" s="1"/>
  <c r="HI31" i="4"/>
  <c r="JW30" i="4" s="1"/>
  <c r="FJ31" i="4"/>
  <c r="HU30" i="4" s="1"/>
  <c r="GW31" i="4"/>
  <c r="FH31" i="4"/>
  <c r="FE32" i="4" a="1"/>
  <c r="FE32" i="4" s="1"/>
  <c r="FA32" i="4" a="1"/>
  <c r="FA32" i="4" s="1"/>
  <c r="EW32" i="4" a="1"/>
  <c r="EW32" i="4" s="1"/>
  <c r="FD32" i="4" a="1"/>
  <c r="FD32" i="4" s="1"/>
  <c r="EZ32" i="4" a="1"/>
  <c r="EZ32" i="4" s="1"/>
  <c r="KM31" i="4" s="1" a="1"/>
  <c r="KM31" i="4" s="1"/>
  <c r="FG32" i="4" a="1"/>
  <c r="FG32" i="4" s="1"/>
  <c r="FC32" i="4" a="1"/>
  <c r="FC32" i="4" s="1"/>
  <c r="EY32" i="4" a="1"/>
  <c r="EY32" i="4" s="1"/>
  <c r="KL31" i="4" s="1" a="1"/>
  <c r="KL31" i="4" s="1"/>
  <c r="FF32" i="4" a="1"/>
  <c r="FF32" i="4" s="1"/>
  <c r="FB32" i="4" a="1"/>
  <c r="FB32" i="4" s="1"/>
  <c r="EX32" i="4" a="1"/>
  <c r="EX32" i="4" s="1"/>
  <c r="HC31" i="4"/>
  <c r="JP30" i="4" s="1"/>
  <c r="GQ31" i="4"/>
  <c r="JC30" i="4" s="1"/>
  <c r="GB31" i="4"/>
  <c r="FP31" i="4"/>
  <c r="IA30" i="4" s="1"/>
  <c r="KP31" i="4" a="1"/>
  <c r="HO31" i="4"/>
  <c r="DS32" i="4"/>
  <c r="CW32" i="4"/>
  <c r="BE32" i="4"/>
  <c r="CA32" i="4"/>
  <c r="DH32" i="4"/>
  <c r="BP32" i="4"/>
  <c r="KX85" i="4"/>
  <c r="IZ29" i="4"/>
  <c r="JY29" i="4"/>
  <c r="L68" i="5"/>
  <c r="KT87" i="4" a="1"/>
  <c r="K68" i="5"/>
  <c r="KO87" i="4" a="1"/>
  <c r="HN87" i="4"/>
  <c r="KB86" i="4" s="1"/>
  <c r="GA87" i="4"/>
  <c r="IM86" i="4" s="1"/>
  <c r="HB87" i="4"/>
  <c r="JO86" i="4" s="1"/>
  <c r="FO87" i="4"/>
  <c r="HZ86" i="4" s="1"/>
  <c r="GP87" i="4"/>
  <c r="JB86" i="4" s="1"/>
  <c r="IP29" i="4"/>
  <c r="DI88" i="4"/>
  <c r="CM88" i="4"/>
  <c r="CX88" i="4"/>
  <c r="DT88" i="4"/>
  <c r="JF85" i="4"/>
  <c r="E68" i="5"/>
  <c r="HM31" i="4"/>
  <c r="FN31" i="4"/>
  <c r="HY30" i="4" s="1"/>
  <c r="HA31" i="4"/>
  <c r="JN30" i="4" s="1"/>
  <c r="GO31" i="4"/>
  <c r="JA30" i="4" s="1"/>
  <c r="FZ31" i="4"/>
  <c r="G68" i="5"/>
  <c r="KT31" i="4" a="1"/>
  <c r="DW32" i="4"/>
  <c r="DA32" i="4"/>
  <c r="DL32" i="4"/>
  <c r="IL29" i="4"/>
  <c r="FY87" i="4"/>
  <c r="IK86" i="4" s="1"/>
  <c r="GN87" i="4"/>
  <c r="IZ86" i="4" s="1"/>
  <c r="GZ87" i="4"/>
  <c r="JM86" i="4" s="1"/>
  <c r="KM87" i="4" a="1"/>
  <c r="HL87" i="4"/>
  <c r="JZ86" i="4" s="1"/>
  <c r="FM87" i="4"/>
  <c r="KS87" i="4" a="1"/>
  <c r="GT87" i="4"/>
  <c r="JF86" i="4" s="1"/>
  <c r="HR87" i="4"/>
  <c r="KF86" i="4" s="1"/>
  <c r="FS87" i="4"/>
  <c r="ID86" i="4" s="1"/>
  <c r="GE87" i="4"/>
  <c r="IQ86" i="4" s="1"/>
  <c r="HF87" i="4"/>
  <c r="JS86" i="4" s="1"/>
  <c r="KA29" i="4"/>
  <c r="KC85" i="4"/>
  <c r="EO87" i="4"/>
  <c r="DW88" i="4"/>
  <c r="DA88" i="4"/>
  <c r="DL88" i="4"/>
  <c r="CZ88" i="4"/>
  <c r="DV88" i="4"/>
  <c r="DK88" i="4"/>
  <c r="KF29" i="4"/>
  <c r="JA29" i="4"/>
  <c r="GS31" i="4"/>
  <c r="KR31" i="4" a="1"/>
  <c r="GD31" i="4"/>
  <c r="HQ31" i="4"/>
  <c r="KE30" i="4" s="1"/>
  <c r="FR31" i="4"/>
  <c r="IC30" i="4" s="1"/>
  <c r="HE31" i="4"/>
  <c r="JK29" i="4"/>
  <c r="KZ29" i="4" s="1"/>
  <c r="EL87" i="4"/>
  <c r="DE32" i="4"/>
  <c r="BM32" i="4"/>
  <c r="CN32" i="4"/>
  <c r="DP32" i="4"/>
  <c r="BX32" i="4"/>
  <c r="CJ32" i="4"/>
  <c r="CT32" i="4"/>
  <c r="CI32" i="4"/>
  <c r="AF32" i="4"/>
  <c r="BB32" i="4"/>
  <c r="U32" i="4"/>
  <c r="AQ32" i="4"/>
  <c r="IB29" i="4"/>
  <c r="KU29" i="4" s="1"/>
  <c r="IM85" i="4"/>
  <c r="KV85" i="4" s="1"/>
  <c r="IX29" i="4"/>
  <c r="IM29" i="4"/>
  <c r="HD87" i="4"/>
  <c r="JQ86" i="4" s="1"/>
  <c r="FQ87" i="4"/>
  <c r="IB86" i="4" s="1"/>
  <c r="HP87" i="4"/>
  <c r="KD86" i="4" s="1"/>
  <c r="KQ87" i="4" a="1"/>
  <c r="GR87" i="4"/>
  <c r="GC87" i="4"/>
  <c r="IO86" i="4" s="1"/>
  <c r="JD29" i="4"/>
  <c r="II29" i="4"/>
  <c r="EN87" i="4"/>
  <c r="EJ87" i="4"/>
  <c r="LH30" i="4" l="1"/>
  <c r="KS87" i="4"/>
  <c r="LJ28" i="4"/>
  <c r="KO87" i="4"/>
  <c r="LD30" i="4"/>
  <c r="LG30" i="4"/>
  <c r="KQ87" i="4"/>
  <c r="KT31" i="4"/>
  <c r="KK87" i="4"/>
  <c r="EQ32" i="4"/>
  <c r="LG86" i="4"/>
  <c r="KP31" i="4"/>
  <c r="LC86" i="4"/>
  <c r="LE30" i="4"/>
  <c r="LD86" i="4"/>
  <c r="KP87" i="4"/>
  <c r="LK84" i="4"/>
  <c r="LL84" i="4" s="1"/>
  <c r="KR31" i="4"/>
  <c r="KR87" i="4"/>
  <c r="KT87" i="4"/>
  <c r="LK28" i="4"/>
  <c r="KM87" i="4"/>
  <c r="KZ85" i="4"/>
  <c r="LA85" i="4"/>
  <c r="KY29" i="4"/>
  <c r="ER88" i="4"/>
  <c r="LC30" i="4"/>
  <c r="KY85" i="4"/>
  <c r="LF30" i="4"/>
  <c r="EL32" i="4"/>
  <c r="KL87" i="4"/>
  <c r="EQ88" i="4"/>
  <c r="EO88" i="4"/>
  <c r="LJ85" i="4"/>
  <c r="FW32" i="4"/>
  <c r="II31" i="4" s="1"/>
  <c r="HJ32" i="4"/>
  <c r="JX31" i="4" s="1"/>
  <c r="FK32" i="4"/>
  <c r="HV31" i="4" s="1"/>
  <c r="GX32" i="4"/>
  <c r="GL32" i="4"/>
  <c r="IX31" i="4" s="1"/>
  <c r="C69" i="5"/>
  <c r="GK32" i="4"/>
  <c r="IW31" i="4" s="1"/>
  <c r="FV32" i="4"/>
  <c r="IH31" i="4" s="1"/>
  <c r="HI32" i="4"/>
  <c r="JW31" i="4" s="1"/>
  <c r="FJ32" i="4"/>
  <c r="HU31" i="4" s="1"/>
  <c r="GW32" i="4"/>
  <c r="JJ31" i="4" s="1"/>
  <c r="FG33" i="4" a="1"/>
  <c r="FG33" i="4" s="1"/>
  <c r="FC33" i="4" a="1"/>
  <c r="FC33" i="4" s="1"/>
  <c r="EY33" i="4" a="1"/>
  <c r="EY33" i="4" s="1"/>
  <c r="FF33" i="4" a="1"/>
  <c r="FF33" i="4" s="1"/>
  <c r="FB33" i="4" a="1"/>
  <c r="FB33" i="4" s="1"/>
  <c r="EX33" i="4" a="1"/>
  <c r="EX33" i="4" s="1"/>
  <c r="KK32" i="4" s="1" a="1"/>
  <c r="KK32" i="4" s="1"/>
  <c r="FH32" i="4"/>
  <c r="FE33" i="4" a="1"/>
  <c r="FE33" i="4" s="1"/>
  <c r="FA33" i="4" a="1"/>
  <c r="FA33" i="4" s="1"/>
  <c r="EW33" i="4" a="1"/>
  <c r="EW33" i="4" s="1"/>
  <c r="FD33" i="4" a="1"/>
  <c r="FD33" i="4" s="1"/>
  <c r="EZ33" i="4" a="1"/>
  <c r="EZ33" i="4" s="1"/>
  <c r="KJ31" i="4" a="1"/>
  <c r="KJ31" i="4" s="1"/>
  <c r="DU89" i="4"/>
  <c r="DJ89" i="4"/>
  <c r="CY89" i="4"/>
  <c r="LI86" i="4"/>
  <c r="LH86" i="4"/>
  <c r="LF86" i="4"/>
  <c r="LB86" i="4"/>
  <c r="KV29" i="4"/>
  <c r="LJ29" i="4" s="1"/>
  <c r="I69" i="5"/>
  <c r="GM88" i="4"/>
  <c r="IY87" i="4" s="1"/>
  <c r="HK88" i="4"/>
  <c r="JY87" i="4" s="1"/>
  <c r="FX88" i="4"/>
  <c r="IJ87" i="4" s="1"/>
  <c r="GI88" i="4"/>
  <c r="IU87" i="4" s="1"/>
  <c r="GY88" i="4"/>
  <c r="JL87" i="4" s="1"/>
  <c r="FL88" i="4"/>
  <c r="HW87" i="4" s="1"/>
  <c r="CZ33" i="4"/>
  <c r="DV33" i="4"/>
  <c r="DK33" i="4"/>
  <c r="F69" i="5"/>
  <c r="HB32" i="4"/>
  <c r="JO31" i="4" s="1"/>
  <c r="GP32" i="4"/>
  <c r="JB31" i="4" s="1"/>
  <c r="GA32" i="4"/>
  <c r="IM31" i="4" s="1"/>
  <c r="FO32" i="4"/>
  <c r="HZ31" i="4" s="1"/>
  <c r="KO32" i="4" a="1"/>
  <c r="HN32" i="4"/>
  <c r="E69" i="5"/>
  <c r="HM32" i="4"/>
  <c r="FN32" i="4"/>
  <c r="KN32" i="4" a="1"/>
  <c r="HA32" i="4"/>
  <c r="JN31" i="4" s="1"/>
  <c r="GO32" i="4"/>
  <c r="JA31" i="4" s="1"/>
  <c r="FZ32" i="4"/>
  <c r="IL31" i="4" s="1"/>
  <c r="EJ88" i="4"/>
  <c r="IY30" i="4"/>
  <c r="AG89" i="4"/>
  <c r="CU89" i="4"/>
  <c r="BC89" i="4"/>
  <c r="DQ89" i="4"/>
  <c r="BN89" i="4"/>
  <c r="BY89" i="4"/>
  <c r="DF89" i="4"/>
  <c r="JK86" i="4"/>
  <c r="ER32" i="4"/>
  <c r="EN32" i="4"/>
  <c r="LI30" i="4"/>
  <c r="KO31" i="4" a="1"/>
  <c r="KO31" i="4" s="1"/>
  <c r="JA86" i="4"/>
  <c r="J69" i="5"/>
  <c r="HM88" i="4"/>
  <c r="KA87" i="4" s="1"/>
  <c r="FZ88" i="4"/>
  <c r="IL87" i="4" s="1"/>
  <c r="HA88" i="4"/>
  <c r="FN88" i="4"/>
  <c r="GO88" i="4"/>
  <c r="JA87" i="4" s="1"/>
  <c r="HO88" i="4"/>
  <c r="KC87" i="4" s="1"/>
  <c r="GB88" i="4"/>
  <c r="IN87" i="4" s="1"/>
  <c r="HC88" i="4"/>
  <c r="JP87" i="4" s="1"/>
  <c r="FP88" i="4"/>
  <c r="IA87" i="4" s="1"/>
  <c r="GQ88" i="4"/>
  <c r="JC87" i="4" s="1"/>
  <c r="CS33" i="4"/>
  <c r="BA33" i="4"/>
  <c r="DO33" i="4"/>
  <c r="BW33" i="4"/>
  <c r="AE33" i="4"/>
  <c r="DD33" i="4"/>
  <c r="BL33" i="4"/>
  <c r="JX30" i="4"/>
  <c r="GE32" i="4"/>
  <c r="HR32" i="4"/>
  <c r="KF31" i="4" s="1"/>
  <c r="FS32" i="4"/>
  <c r="ID31" i="4" s="1"/>
  <c r="HF32" i="4"/>
  <c r="JS31" i="4" s="1"/>
  <c r="KS32" i="4" a="1"/>
  <c r="GT32" i="4"/>
  <c r="JF31" i="4" s="1"/>
  <c r="GS32" i="4"/>
  <c r="JE31" i="4" s="1"/>
  <c r="KR32" i="4" a="1"/>
  <c r="GD32" i="4"/>
  <c r="IP31" i="4" s="1"/>
  <c r="HQ32" i="4"/>
  <c r="FR32" i="4"/>
  <c r="IC31" i="4" s="1"/>
  <c r="HE32" i="4"/>
  <c r="JR31" i="4" s="1"/>
  <c r="EE90" i="4" a="1"/>
  <c r="EE90" i="4" s="1"/>
  <c r="EA90" i="4" a="1"/>
  <c r="EA90" i="4" s="1"/>
  <c r="EH90" i="4" a="1"/>
  <c r="EH90" i="4" s="1"/>
  <c r="ED90" i="4" a="1"/>
  <c r="ED90" i="4" s="1"/>
  <c r="DZ90" i="4" a="1"/>
  <c r="DZ90" i="4" s="1"/>
  <c r="EC90" i="4" a="1"/>
  <c r="EC90" i="4" s="1"/>
  <c r="EG90" i="4" a="1"/>
  <c r="EG90" i="4" s="1"/>
  <c r="EF90" i="4" a="1"/>
  <c r="EF90" i="4" s="1"/>
  <c r="DY90" i="4" a="1"/>
  <c r="DY90" i="4" s="1"/>
  <c r="EB90" i="4" a="1"/>
  <c r="EB90" i="4" s="1"/>
  <c r="C91" i="4"/>
  <c r="DK89" i="4"/>
  <c r="DV89" i="4"/>
  <c r="CZ89" i="4"/>
  <c r="EK88" i="4"/>
  <c r="JM30" i="4"/>
  <c r="EM88" i="4"/>
  <c r="LB30" i="4"/>
  <c r="JL30" i="4"/>
  <c r="HE88" i="4"/>
  <c r="JR87" i="4" s="1"/>
  <c r="FR88" i="4"/>
  <c r="GS88" i="4"/>
  <c r="JE87" i="4" s="1"/>
  <c r="KR88" i="4" a="1"/>
  <c r="HQ88" i="4"/>
  <c r="KE87" i="4" s="1"/>
  <c r="GD88" i="4"/>
  <c r="IP87" i="4" s="1"/>
  <c r="L69" i="5"/>
  <c r="DS33" i="4"/>
  <c r="CW33" i="4"/>
  <c r="CA33" i="4"/>
  <c r="DH33" i="4"/>
  <c r="BP33" i="4"/>
  <c r="BE33" i="4"/>
  <c r="D69" i="5"/>
  <c r="FX32" i="4"/>
  <c r="IJ31" i="4" s="1"/>
  <c r="HK32" i="4"/>
  <c r="FL32" i="4"/>
  <c r="HW31" i="4" s="1"/>
  <c r="GY32" i="4"/>
  <c r="JL31" i="4" s="1"/>
  <c r="KL32" i="4" a="1"/>
  <c r="GM32" i="4"/>
  <c r="IY31" i="4" s="1"/>
  <c r="AE89" i="4"/>
  <c r="CS89" i="4"/>
  <c r="BL89" i="4"/>
  <c r="DD89" i="4"/>
  <c r="CH89" i="4"/>
  <c r="DO89" i="4"/>
  <c r="BA89" i="4"/>
  <c r="BW89" i="4"/>
  <c r="CA89" i="4"/>
  <c r="CW89" i="4"/>
  <c r="BE89" i="4"/>
  <c r="BP89" i="4"/>
  <c r="DH89" i="4"/>
  <c r="DS89" i="4"/>
  <c r="KS31" i="4" a="1"/>
  <c r="KS31" i="4" s="1"/>
  <c r="HW30" i="4"/>
  <c r="KU30" i="4" s="1"/>
  <c r="H69" i="5"/>
  <c r="GW88" i="4"/>
  <c r="JJ87" i="4" s="1"/>
  <c r="FJ88" i="4"/>
  <c r="GK88" i="4"/>
  <c r="IW87" i="4" s="1"/>
  <c r="GH88" i="4"/>
  <c r="FV88" i="4"/>
  <c r="IH87" i="4" s="1"/>
  <c r="HI88" i="4"/>
  <c r="JW87" i="4" s="1"/>
  <c r="FA89" i="4" a="1"/>
  <c r="FA89" i="4" s="1"/>
  <c r="FG89" i="4" a="1"/>
  <c r="FG89" i="4" s="1"/>
  <c r="EZ89" i="4" a="1"/>
  <c r="EZ89" i="4" s="1"/>
  <c r="FH88" i="4"/>
  <c r="FF89" i="4" a="1"/>
  <c r="FF89" i="4" s="1"/>
  <c r="FE89" i="4" a="1"/>
  <c r="FE89" i="4" s="1"/>
  <c r="EY89" i="4" a="1"/>
  <c r="EY89" i="4" s="1"/>
  <c r="KL88" i="4" s="1" a="1"/>
  <c r="KL88" i="4" s="1"/>
  <c r="FD89" i="4" a="1"/>
  <c r="FD89" i="4" s="1"/>
  <c r="EX89" i="4" a="1"/>
  <c r="EX89" i="4" s="1"/>
  <c r="EW89" i="4" a="1"/>
  <c r="EW89" i="4" s="1"/>
  <c r="FC89" i="4" a="1"/>
  <c r="FC89" i="4" s="1"/>
  <c r="KP88" i="4" s="1" a="1"/>
  <c r="KP88" i="4" s="1"/>
  <c r="FB89" i="4" a="1"/>
  <c r="FB89" i="4" s="1"/>
  <c r="GZ88" i="4"/>
  <c r="FM88" i="4"/>
  <c r="HX87" i="4" s="1"/>
  <c r="HL88" i="4"/>
  <c r="JZ87" i="4" s="1"/>
  <c r="GN88" i="4"/>
  <c r="IZ87" i="4" s="1"/>
  <c r="FY88" i="4"/>
  <c r="IK87" i="4" s="1"/>
  <c r="EP32" i="4"/>
  <c r="DW33" i="4"/>
  <c r="DA33" i="4"/>
  <c r="DL33" i="4"/>
  <c r="ES88" i="4"/>
  <c r="EP88" i="4"/>
  <c r="HC32" i="4"/>
  <c r="JP31" i="4" s="1"/>
  <c r="GQ32" i="4"/>
  <c r="JC31" i="4" s="1"/>
  <c r="GB32" i="4"/>
  <c r="IN31" i="4" s="1"/>
  <c r="KP32" i="4" a="1"/>
  <c r="FP32" i="4"/>
  <c r="HO32" i="4"/>
  <c r="DC89" i="4"/>
  <c r="AZ89" i="4"/>
  <c r="BK89" i="4"/>
  <c r="AO89" i="4"/>
  <c r="CR89" i="4"/>
  <c r="AD89" i="4"/>
  <c r="S89" i="4"/>
  <c r="CG89" i="4"/>
  <c r="DN89" i="4"/>
  <c r="BV89" i="4"/>
  <c r="DA89" i="4"/>
  <c r="DW89" i="4"/>
  <c r="DL89" i="4"/>
  <c r="EN88" i="4"/>
  <c r="IP86" i="4"/>
  <c r="KV86" i="4" s="1"/>
  <c r="JL86" i="4"/>
  <c r="KK31" i="4" a="1"/>
  <c r="KK31" i="4" s="1"/>
  <c r="HD88" i="4"/>
  <c r="JQ87" i="4" s="1"/>
  <c r="FQ88" i="4"/>
  <c r="IB87" i="4" s="1"/>
  <c r="KQ88" i="4" a="1"/>
  <c r="HP88" i="4"/>
  <c r="KD87" i="4" s="1"/>
  <c r="GC88" i="4"/>
  <c r="GR88" i="4"/>
  <c r="JD87" i="4" s="1"/>
  <c r="BM33" i="4"/>
  <c r="DE33" i="4"/>
  <c r="CT33" i="4"/>
  <c r="BX33" i="4"/>
  <c r="DP33" i="4"/>
  <c r="CI33" i="4"/>
  <c r="CJ33" i="4"/>
  <c r="CN33" i="4"/>
  <c r="AF33" i="4"/>
  <c r="BB33" i="4"/>
  <c r="AQ33" i="4"/>
  <c r="U33" i="4"/>
  <c r="G69" i="5"/>
  <c r="KT32" i="4" a="1"/>
  <c r="DG89" i="4"/>
  <c r="CV89" i="4"/>
  <c r="BD89" i="4"/>
  <c r="BO89" i="4"/>
  <c r="DR89" i="4"/>
  <c r="BZ89" i="4"/>
  <c r="EK32" i="4"/>
  <c r="JD86" i="4"/>
  <c r="IW30" i="4"/>
  <c r="EJ32" i="4"/>
  <c r="II30" i="4"/>
  <c r="EL88" i="4"/>
  <c r="KC30" i="4"/>
  <c r="KK88" i="4" a="1"/>
  <c r="GL88" i="4"/>
  <c r="IX87" i="4" s="1"/>
  <c r="GX88" i="4"/>
  <c r="FK88" i="4"/>
  <c r="HJ88" i="4"/>
  <c r="FW88" i="4"/>
  <c r="II87" i="4" s="1"/>
  <c r="JC86" i="4"/>
  <c r="EE34" i="4" a="1"/>
  <c r="EE34" i="4" s="1"/>
  <c r="EA34" i="4" a="1"/>
  <c r="EA34" i="4" s="1"/>
  <c r="EH34" i="4" a="1"/>
  <c r="EH34" i="4" s="1"/>
  <c r="ED34" i="4" a="1"/>
  <c r="ED34" i="4" s="1"/>
  <c r="DZ34" i="4" a="1"/>
  <c r="DZ34" i="4" s="1"/>
  <c r="EG34" i="4" a="1"/>
  <c r="EG34" i="4" s="1"/>
  <c r="EC34" i="4" a="1"/>
  <c r="EC34" i="4" s="1"/>
  <c r="DY34" i="4" a="1"/>
  <c r="DY34" i="4" s="1"/>
  <c r="EF34" i="4" a="1"/>
  <c r="EF34" i="4" s="1"/>
  <c r="EB34" i="4" a="1"/>
  <c r="EB34" i="4" s="1"/>
  <c r="C35" i="4"/>
  <c r="DT33" i="4"/>
  <c r="CX33" i="4"/>
  <c r="CM33" i="4"/>
  <c r="DI33" i="4"/>
  <c r="KA30" i="4"/>
  <c r="HL32" i="4"/>
  <c r="JZ31" i="4" s="1"/>
  <c r="FM32" i="4"/>
  <c r="KM32" i="4" a="1"/>
  <c r="GZ32" i="4"/>
  <c r="GN32" i="4"/>
  <c r="IZ31" i="4" s="1"/>
  <c r="FY32" i="4"/>
  <c r="DI89" i="4"/>
  <c r="CX89" i="4"/>
  <c r="DT89" i="4"/>
  <c r="CM89" i="4"/>
  <c r="IN30" i="4"/>
  <c r="IC86" i="4"/>
  <c r="JX86" i="4"/>
  <c r="LA86" i="4" s="1"/>
  <c r="IA86" i="4"/>
  <c r="IL30" i="4"/>
  <c r="K69" i="5"/>
  <c r="KO88" i="4" a="1"/>
  <c r="HN88" i="4"/>
  <c r="KB87" i="4" s="1"/>
  <c r="GA88" i="4"/>
  <c r="IM87" i="4" s="1"/>
  <c r="HB88" i="4"/>
  <c r="FO88" i="4"/>
  <c r="GP88" i="4"/>
  <c r="KJ87" i="4" a="1"/>
  <c r="KJ87" i="4" s="1"/>
  <c r="CH33" i="4"/>
  <c r="CR33" i="4"/>
  <c r="DN33" i="4"/>
  <c r="BV33" i="4"/>
  <c r="DC33" i="4"/>
  <c r="CG33" i="4"/>
  <c r="BK33" i="4"/>
  <c r="AO33" i="4"/>
  <c r="AZ33" i="4"/>
  <c r="S33" i="4"/>
  <c r="AD33" i="4"/>
  <c r="DF33" i="4"/>
  <c r="BN33" i="4"/>
  <c r="AG33" i="4"/>
  <c r="BY33" i="4"/>
  <c r="CU33" i="4"/>
  <c r="BC33" i="4"/>
  <c r="DQ33" i="4"/>
  <c r="JF30" i="4"/>
  <c r="ES32" i="4"/>
  <c r="KN31" i="4" a="1"/>
  <c r="KN31" i="4" s="1"/>
  <c r="EO32" i="4"/>
  <c r="GR32" i="4"/>
  <c r="JD31" i="4" s="1"/>
  <c r="KQ32" i="4" a="1"/>
  <c r="GC32" i="4"/>
  <c r="HP32" i="4"/>
  <c r="KD31" i="4" s="1"/>
  <c r="FQ32" i="4"/>
  <c r="IB31" i="4" s="1"/>
  <c r="HD32" i="4"/>
  <c r="AQ89" i="4"/>
  <c r="CI89" i="4"/>
  <c r="CJ89" i="4"/>
  <c r="CN89" i="4"/>
  <c r="DP89" i="4"/>
  <c r="U89" i="4"/>
  <c r="BB89" i="4"/>
  <c r="CT89" i="4"/>
  <c r="BM89" i="4"/>
  <c r="AF89" i="4"/>
  <c r="DE89" i="4"/>
  <c r="BX89" i="4"/>
  <c r="IY86" i="4"/>
  <c r="JJ30" i="4"/>
  <c r="HX86" i="4"/>
  <c r="KQ31" i="4" a="1"/>
  <c r="KQ31" i="4" s="1"/>
  <c r="LC31" i="4" s="1"/>
  <c r="JR30" i="4"/>
  <c r="IU86" i="4"/>
  <c r="KX86" i="4" s="1"/>
  <c r="JP86" i="4"/>
  <c r="IX30" i="4"/>
  <c r="JE30" i="4"/>
  <c r="KN87" i="4" a="1"/>
  <c r="KN87" i="4" s="1"/>
  <c r="EM32" i="4"/>
  <c r="JK31" i="4"/>
  <c r="LA29" i="4"/>
  <c r="KS88" i="4" a="1"/>
  <c r="GT88" i="4"/>
  <c r="HR88" i="4"/>
  <c r="GE88" i="4"/>
  <c r="FS88" i="4"/>
  <c r="ID87" i="4" s="1"/>
  <c r="HF88" i="4"/>
  <c r="JS87" i="4" s="1"/>
  <c r="KD30" i="4"/>
  <c r="BZ33" i="4"/>
  <c r="CV33" i="4"/>
  <c r="DG33" i="4"/>
  <c r="BD33" i="4"/>
  <c r="BO33" i="4"/>
  <c r="DR33" i="4"/>
  <c r="DJ33" i="4"/>
  <c r="DU33" i="4"/>
  <c r="CY33" i="4"/>
  <c r="IP30" i="4"/>
  <c r="KS88" i="4" l="1"/>
  <c r="LE87" i="4"/>
  <c r="KT32" i="4"/>
  <c r="LL28" i="4"/>
  <c r="KN32" i="4"/>
  <c r="ER89" i="4"/>
  <c r="KO32" i="4"/>
  <c r="LD31" i="4"/>
  <c r="EQ89" i="4"/>
  <c r="LG87" i="4"/>
  <c r="LD87" i="4"/>
  <c r="KZ30" i="4"/>
  <c r="LC87" i="4"/>
  <c r="KU86" i="4"/>
  <c r="LJ86" i="4" s="1"/>
  <c r="KM32" i="4"/>
  <c r="LK29" i="4"/>
  <c r="LL29" i="4" s="1"/>
  <c r="KS32" i="4"/>
  <c r="KO88" i="4"/>
  <c r="LK85" i="4"/>
  <c r="LL85" i="4" s="1"/>
  <c r="KY86" i="4"/>
  <c r="KV30" i="4"/>
  <c r="LJ30" i="4" s="1"/>
  <c r="KR32" i="4"/>
  <c r="KP32" i="4"/>
  <c r="EJ89" i="4"/>
  <c r="KZ86" i="4"/>
  <c r="EO89" i="4"/>
  <c r="KQ32" i="4"/>
  <c r="KK88" i="4"/>
  <c r="ER33" i="4"/>
  <c r="EN33" i="4"/>
  <c r="KR88" i="4"/>
  <c r="EP89" i="4"/>
  <c r="KQ88" i="4"/>
  <c r="KL32" i="4"/>
  <c r="LA30" i="4"/>
  <c r="CS34" i="4"/>
  <c r="BA34" i="4"/>
  <c r="DO34" i="4"/>
  <c r="BW34" i="4"/>
  <c r="DD34" i="4"/>
  <c r="BL34" i="4"/>
  <c r="AE34" i="4"/>
  <c r="GT89" i="4"/>
  <c r="JF88" i="4" s="1"/>
  <c r="HR89" i="4"/>
  <c r="KF88" i="4" s="1"/>
  <c r="HF89" i="4"/>
  <c r="JS88" i="4" s="1"/>
  <c r="GE89" i="4"/>
  <c r="IQ88" i="4" s="1"/>
  <c r="FS89" i="4"/>
  <c r="ID88" i="4" s="1"/>
  <c r="DC90" i="4"/>
  <c r="CR90" i="4"/>
  <c r="BV90" i="4"/>
  <c r="DN90" i="4"/>
  <c r="AO90" i="4"/>
  <c r="AD90" i="4"/>
  <c r="CG90" i="4"/>
  <c r="S90" i="4"/>
  <c r="AZ90" i="4"/>
  <c r="BK90" i="4"/>
  <c r="DI90" i="4"/>
  <c r="CX90" i="4"/>
  <c r="CM90" i="4"/>
  <c r="DT90" i="4"/>
  <c r="LE31" i="4"/>
  <c r="GR33" i="4"/>
  <c r="JD32" i="4" s="1"/>
  <c r="GC33" i="4"/>
  <c r="IO32" i="4" s="1"/>
  <c r="HP33" i="4"/>
  <c r="KD32" i="4" s="1"/>
  <c r="FQ33" i="4"/>
  <c r="IB32" i="4" s="1"/>
  <c r="HD33" i="4"/>
  <c r="JQ32" i="4" s="1"/>
  <c r="HK33" i="4"/>
  <c r="FL33" i="4"/>
  <c r="HW32" i="4" s="1"/>
  <c r="GY33" i="4"/>
  <c r="JL32" i="4" s="1"/>
  <c r="GM33" i="4"/>
  <c r="IY32" i="4" s="1"/>
  <c r="FX33" i="4"/>
  <c r="IJ32" i="4" s="1"/>
  <c r="LB87" i="4"/>
  <c r="LI87" i="4"/>
  <c r="LH87" i="4"/>
  <c r="LF87" i="4"/>
  <c r="CA34" i="4"/>
  <c r="BE34" i="4"/>
  <c r="CW34" i="4"/>
  <c r="DH34" i="4"/>
  <c r="BP34" i="4"/>
  <c r="DS34" i="4"/>
  <c r="HV87" i="4"/>
  <c r="HN89" i="4"/>
  <c r="KB88" i="4" s="1"/>
  <c r="GA89" i="4"/>
  <c r="IM88" i="4" s="1"/>
  <c r="HB89" i="4"/>
  <c r="JO88" i="4" s="1"/>
  <c r="GP89" i="4"/>
  <c r="JB88" i="4" s="1"/>
  <c r="FO89" i="4"/>
  <c r="HZ88" i="4" s="1"/>
  <c r="DJ90" i="4"/>
  <c r="CY90" i="4"/>
  <c r="DU90" i="4"/>
  <c r="EM89" i="4"/>
  <c r="FV33" i="4"/>
  <c r="IH32" i="4" s="1"/>
  <c r="HI33" i="4"/>
  <c r="JW32" i="4" s="1"/>
  <c r="FJ33" i="4"/>
  <c r="HU32" i="4" s="1"/>
  <c r="GW33" i="4"/>
  <c r="JJ32" i="4" s="1"/>
  <c r="GK33" i="4"/>
  <c r="FH33" i="4"/>
  <c r="FE34" i="4" a="1"/>
  <c r="FE34" i="4" s="1"/>
  <c r="FA34" i="4" a="1"/>
  <c r="FA34" i="4" s="1"/>
  <c r="EW34" i="4" a="1"/>
  <c r="EW34" i="4" s="1"/>
  <c r="FD34" i="4" a="1"/>
  <c r="FD34" i="4" s="1"/>
  <c r="EZ34" i="4" a="1"/>
  <c r="EZ34" i="4" s="1"/>
  <c r="FG34" i="4" a="1"/>
  <c r="FG34" i="4" s="1"/>
  <c r="FC34" i="4" a="1"/>
  <c r="FC34" i="4" s="1"/>
  <c r="EY34" i="4" a="1"/>
  <c r="EY34" i="4" s="1"/>
  <c r="KL33" i="4" s="1" a="1"/>
  <c r="KL33" i="4" s="1"/>
  <c r="EX34" i="4" a="1"/>
  <c r="EX34" i="4" s="1"/>
  <c r="FF34" i="4" a="1"/>
  <c r="FF34" i="4" s="1"/>
  <c r="FB34" i="4" a="1"/>
  <c r="FB34" i="4" s="1"/>
  <c r="GQ33" i="4"/>
  <c r="JC32" i="4" s="1"/>
  <c r="GB33" i="4"/>
  <c r="IN32" i="4" s="1"/>
  <c r="KP33" i="4" a="1"/>
  <c r="HO33" i="4"/>
  <c r="KC32" i="4" s="1"/>
  <c r="FP33" i="4"/>
  <c r="IA32" i="4" s="1"/>
  <c r="HC33" i="4"/>
  <c r="JP32" i="4" s="1"/>
  <c r="HY31" i="4"/>
  <c r="EE35" i="4" a="1"/>
  <c r="EE35" i="4" s="1"/>
  <c r="EA35" i="4" a="1"/>
  <c r="EA35" i="4" s="1"/>
  <c r="EH35" i="4" a="1"/>
  <c r="EH35" i="4" s="1"/>
  <c r="ED35" i="4" a="1"/>
  <c r="ED35" i="4" s="1"/>
  <c r="DZ35" i="4" a="1"/>
  <c r="DZ35" i="4" s="1"/>
  <c r="EG35" i="4" a="1"/>
  <c r="EG35" i="4" s="1"/>
  <c r="EC35" i="4" a="1"/>
  <c r="EC35" i="4" s="1"/>
  <c r="DY35" i="4" a="1"/>
  <c r="DY35" i="4" s="1"/>
  <c r="EF35" i="4" a="1"/>
  <c r="EF35" i="4" s="1"/>
  <c r="EB35" i="4" a="1"/>
  <c r="EB35" i="4" s="1"/>
  <c r="C36" i="4"/>
  <c r="DA34" i="4"/>
  <c r="DW34" i="4"/>
  <c r="DL34" i="4"/>
  <c r="HO89" i="4"/>
  <c r="KC88" i="4" s="1"/>
  <c r="GB89" i="4"/>
  <c r="IN88" i="4" s="1"/>
  <c r="HC89" i="4"/>
  <c r="JP88" i="4" s="1"/>
  <c r="GQ89" i="4"/>
  <c r="FP89" i="4"/>
  <c r="IA88" i="4" s="1"/>
  <c r="HL89" i="4"/>
  <c r="JZ88" i="4" s="1"/>
  <c r="GZ89" i="4"/>
  <c r="GN89" i="4"/>
  <c r="IZ88" i="4" s="1"/>
  <c r="FY89" i="4"/>
  <c r="IK88" i="4" s="1"/>
  <c r="FM89" i="4"/>
  <c r="HX88" i="4" s="1"/>
  <c r="JX87" i="4"/>
  <c r="DK90" i="4"/>
  <c r="CZ90" i="4"/>
  <c r="DV90" i="4"/>
  <c r="EK33" i="4"/>
  <c r="JK87" i="4"/>
  <c r="KN33" i="4" a="1"/>
  <c r="HA33" i="4"/>
  <c r="JN32" i="4" s="1"/>
  <c r="GO33" i="4"/>
  <c r="JA32" i="4" s="1"/>
  <c r="FZ33" i="4"/>
  <c r="IL32" i="4" s="1"/>
  <c r="FN33" i="4"/>
  <c r="HM33" i="4"/>
  <c r="KA32" i="4" s="1"/>
  <c r="KT33" i="4" a="1"/>
  <c r="DF34" i="4"/>
  <c r="BN34" i="4"/>
  <c r="DQ34" i="4"/>
  <c r="CU34" i="4"/>
  <c r="BY34" i="4"/>
  <c r="AG34" i="4"/>
  <c r="BC34" i="4"/>
  <c r="BM34" i="4"/>
  <c r="CT34" i="4"/>
  <c r="U34" i="4"/>
  <c r="CJ34" i="4"/>
  <c r="CN34" i="4"/>
  <c r="DP34" i="4"/>
  <c r="AF34" i="4"/>
  <c r="BX34" i="4"/>
  <c r="CI34" i="4"/>
  <c r="DE34" i="4"/>
  <c r="BB34" i="4"/>
  <c r="AQ34" i="4"/>
  <c r="EL33" i="4"/>
  <c r="GW89" i="4"/>
  <c r="FJ89" i="4"/>
  <c r="HU88" i="4" s="1"/>
  <c r="FV89" i="4"/>
  <c r="IH88" i="4" s="1"/>
  <c r="GK89" i="4"/>
  <c r="IW88" i="4" s="1"/>
  <c r="HI89" i="4"/>
  <c r="JW88" i="4" s="1"/>
  <c r="GH89" i="4"/>
  <c r="IT88" i="4" s="1"/>
  <c r="FC90" i="4" a="1"/>
  <c r="FC90" i="4" s="1"/>
  <c r="KP89" i="4" s="1" a="1"/>
  <c r="KP89" i="4" s="1"/>
  <c r="EW90" i="4" a="1"/>
  <c r="EW90" i="4" s="1"/>
  <c r="FH89" i="4"/>
  <c r="FB90" i="4" a="1"/>
  <c r="FB90" i="4" s="1"/>
  <c r="FG90" i="4" a="1"/>
  <c r="FG90" i="4" s="1"/>
  <c r="FA90" i="4" a="1"/>
  <c r="FA90" i="4" s="1"/>
  <c r="FF90" i="4" a="1"/>
  <c r="FF90" i="4" s="1"/>
  <c r="EZ90" i="4" a="1"/>
  <c r="EZ90" i="4" s="1"/>
  <c r="EY90" i="4" a="1"/>
  <c r="EY90" i="4" s="1"/>
  <c r="FE90" i="4" a="1"/>
  <c r="FE90" i="4" s="1"/>
  <c r="EX90" i="4" a="1"/>
  <c r="EX90" i="4" s="1"/>
  <c r="FD90" i="4" a="1"/>
  <c r="FD90" i="4" s="1"/>
  <c r="KT89" i="4" a="1"/>
  <c r="EK89" i="4"/>
  <c r="LG31" i="4"/>
  <c r="DG90" i="4"/>
  <c r="BD90" i="4"/>
  <c r="CV90" i="4"/>
  <c r="BO90" i="4"/>
  <c r="DR90" i="4"/>
  <c r="BZ90" i="4"/>
  <c r="IC87" i="4"/>
  <c r="KR33" i="4" a="1"/>
  <c r="GD33" i="4"/>
  <c r="IP32" i="4" s="1"/>
  <c r="HQ33" i="4"/>
  <c r="KE32" i="4" s="1"/>
  <c r="FR33" i="4"/>
  <c r="HE33" i="4"/>
  <c r="GS33" i="4"/>
  <c r="JE32" i="4" s="1"/>
  <c r="IO87" i="4"/>
  <c r="DJ34" i="4"/>
  <c r="CY34" i="4"/>
  <c r="DU34" i="4"/>
  <c r="CM34" i="4"/>
  <c r="DT34" i="4"/>
  <c r="DI34" i="4"/>
  <c r="CX34" i="4"/>
  <c r="KY30" i="4"/>
  <c r="ES89" i="4"/>
  <c r="KK89" i="4" a="1"/>
  <c r="GL89" i="4"/>
  <c r="IX88" i="4" s="1"/>
  <c r="GX89" i="4"/>
  <c r="JK88" i="4" s="1"/>
  <c r="FW89" i="4"/>
  <c r="II88" i="4" s="1"/>
  <c r="FK89" i="4"/>
  <c r="HV88" i="4" s="1"/>
  <c r="HJ89" i="4"/>
  <c r="KN89" i="4" a="1"/>
  <c r="HA89" i="4"/>
  <c r="FZ89" i="4"/>
  <c r="GO89" i="4"/>
  <c r="JA88" i="4" s="1"/>
  <c r="FN89" i="4"/>
  <c r="HM89" i="4"/>
  <c r="HZ87" i="4"/>
  <c r="IT87" i="4"/>
  <c r="KX87" i="4" s="1"/>
  <c r="BL90" i="4"/>
  <c r="CS90" i="4"/>
  <c r="BW90" i="4"/>
  <c r="DD90" i="4"/>
  <c r="BA90" i="4"/>
  <c r="DO90" i="4"/>
  <c r="AE90" i="4"/>
  <c r="CH90" i="4"/>
  <c r="JQ31" i="4"/>
  <c r="KY31" i="4"/>
  <c r="KA31" i="4"/>
  <c r="EL89" i="4"/>
  <c r="DN34" i="4"/>
  <c r="CG34" i="4"/>
  <c r="BV34" i="4"/>
  <c r="CH34" i="4"/>
  <c r="DC34" i="4"/>
  <c r="BK34" i="4"/>
  <c r="CR34" i="4"/>
  <c r="S34" i="4"/>
  <c r="AO34" i="4"/>
  <c r="AD34" i="4"/>
  <c r="AZ34" i="4"/>
  <c r="EN89" i="4"/>
  <c r="HD89" i="4"/>
  <c r="FQ89" i="4"/>
  <c r="GR89" i="4"/>
  <c r="JD88" i="4" s="1"/>
  <c r="HP89" i="4"/>
  <c r="KD88" i="4" s="1"/>
  <c r="GC89" i="4"/>
  <c r="IO88" i="4" s="1"/>
  <c r="KQ89" i="4" a="1"/>
  <c r="JF87" i="4"/>
  <c r="KT88" i="4" a="1"/>
  <c r="KT88" i="4" s="1"/>
  <c r="CW90" i="4"/>
  <c r="CA90" i="4"/>
  <c r="DS90" i="4"/>
  <c r="BE90" i="4"/>
  <c r="DH90" i="4"/>
  <c r="BP90" i="4"/>
  <c r="KC31" i="4"/>
  <c r="IQ31" i="4"/>
  <c r="KE31" i="4"/>
  <c r="FW33" i="4"/>
  <c r="II32" i="4" s="1"/>
  <c r="HJ33" i="4"/>
  <c r="JX32" i="4" s="1"/>
  <c r="FK33" i="4"/>
  <c r="GX33" i="4"/>
  <c r="KK33" i="4" a="1"/>
  <c r="GL33" i="4"/>
  <c r="DG34" i="4"/>
  <c r="CV34" i="4"/>
  <c r="BD34" i="4"/>
  <c r="BO34" i="4"/>
  <c r="DR34" i="4"/>
  <c r="BZ34" i="4"/>
  <c r="JM87" i="4"/>
  <c r="IK31" i="4"/>
  <c r="IA31" i="4"/>
  <c r="KM88" i="4" a="1"/>
  <c r="KM88" i="4" s="1"/>
  <c r="GM89" i="4"/>
  <c r="KL89" i="4" a="1"/>
  <c r="GY89" i="4"/>
  <c r="FX89" i="4"/>
  <c r="IJ88" i="4" s="1"/>
  <c r="HK89" i="4"/>
  <c r="JY88" i="4" s="1"/>
  <c r="FL89" i="4"/>
  <c r="HW88" i="4" s="1"/>
  <c r="GI89" i="4"/>
  <c r="IU88" i="4" s="1"/>
  <c r="EO33" i="4"/>
  <c r="JN87" i="4"/>
  <c r="EE91" i="4" a="1"/>
  <c r="EE91" i="4" s="1"/>
  <c r="EA91" i="4" a="1"/>
  <c r="EA91" i="4" s="1"/>
  <c r="EH91" i="4" a="1"/>
  <c r="EH91" i="4" s="1"/>
  <c r="ED91" i="4" a="1"/>
  <c r="ED91" i="4" s="1"/>
  <c r="DZ91" i="4" a="1"/>
  <c r="DZ91" i="4" s="1"/>
  <c r="EG91" i="4" a="1"/>
  <c r="EG91" i="4" s="1"/>
  <c r="DY91" i="4" a="1"/>
  <c r="DY91" i="4" s="1"/>
  <c r="EF91" i="4" a="1"/>
  <c r="EF91" i="4" s="1"/>
  <c r="EC91" i="4" a="1"/>
  <c r="EC91" i="4" s="1"/>
  <c r="EB91" i="4" a="1"/>
  <c r="EB91" i="4" s="1"/>
  <c r="C92" i="4"/>
  <c r="DA90" i="4"/>
  <c r="DW90" i="4"/>
  <c r="DL90" i="4"/>
  <c r="JB87" i="4"/>
  <c r="KN88" i="4" a="1"/>
  <c r="KN88" i="4" s="1"/>
  <c r="LB31" i="4"/>
  <c r="LI31" i="4"/>
  <c r="LH31" i="4"/>
  <c r="LF31" i="4"/>
  <c r="HB33" i="4"/>
  <c r="GP33" i="4"/>
  <c r="JB32" i="4" s="1"/>
  <c r="GA33" i="4"/>
  <c r="IM32" i="4" s="1"/>
  <c r="FO33" i="4"/>
  <c r="HZ32" i="4" s="1"/>
  <c r="KO33" i="4" a="1"/>
  <c r="HN33" i="4"/>
  <c r="EM33" i="4"/>
  <c r="KF87" i="4"/>
  <c r="EJ33" i="4"/>
  <c r="IO31" i="4"/>
  <c r="EP33" i="4"/>
  <c r="CZ34" i="4"/>
  <c r="DK34" i="4"/>
  <c r="DV34" i="4"/>
  <c r="IQ87" i="4"/>
  <c r="EQ33" i="4"/>
  <c r="JY31" i="4"/>
  <c r="JO87" i="4"/>
  <c r="ES33" i="4"/>
  <c r="HE89" i="4"/>
  <c r="JR88" i="4" s="1"/>
  <c r="FR89" i="4"/>
  <c r="IC88" i="4" s="1"/>
  <c r="HQ89" i="4"/>
  <c r="GD89" i="4"/>
  <c r="IP88" i="4" s="1"/>
  <c r="KR89" i="4" a="1"/>
  <c r="GS89" i="4"/>
  <c r="JE88" i="4" s="1"/>
  <c r="KJ88" i="4" a="1"/>
  <c r="KJ88" i="4" s="1"/>
  <c r="HX31" i="4"/>
  <c r="AG90" i="4"/>
  <c r="CU90" i="4"/>
  <c r="DF90" i="4"/>
  <c r="BN90" i="4"/>
  <c r="BC90" i="4"/>
  <c r="DQ90" i="4"/>
  <c r="BY90" i="4"/>
  <c r="AQ90" i="4"/>
  <c r="CI90" i="4"/>
  <c r="BB90" i="4"/>
  <c r="CJ90" i="4"/>
  <c r="CT90" i="4"/>
  <c r="CN90" i="4"/>
  <c r="U90" i="4"/>
  <c r="BM90" i="4"/>
  <c r="DE90" i="4"/>
  <c r="BX90" i="4"/>
  <c r="DP90" i="4"/>
  <c r="AF90" i="4"/>
  <c r="HU87" i="4"/>
  <c r="HY87" i="4"/>
  <c r="KB31" i="4"/>
  <c r="JM31" i="4"/>
  <c r="HL33" i="4"/>
  <c r="FM33" i="4"/>
  <c r="HX32" i="4" s="1"/>
  <c r="KM33" i="4" a="1"/>
  <c r="GZ33" i="4"/>
  <c r="JM32" i="4" s="1"/>
  <c r="GN33" i="4"/>
  <c r="FY33" i="4"/>
  <c r="GE33" i="4"/>
  <c r="HR33" i="4"/>
  <c r="KF32" i="4" s="1"/>
  <c r="FS33" i="4"/>
  <c r="ID32" i="4" s="1"/>
  <c r="HF33" i="4"/>
  <c r="JS32" i="4" s="1"/>
  <c r="KS33" i="4" a="1"/>
  <c r="GT33" i="4"/>
  <c r="KJ32" i="4" a="1"/>
  <c r="KJ32" i="4" s="1"/>
  <c r="KM33" i="4" l="1"/>
  <c r="LD32" i="4"/>
  <c r="LE88" i="4"/>
  <c r="LD88" i="4"/>
  <c r="KT89" i="4"/>
  <c r="LE32" i="4"/>
  <c r="KS33" i="4"/>
  <c r="LE33" i="4" s="1"/>
  <c r="ER34" i="4"/>
  <c r="KN89" i="4"/>
  <c r="KO33" i="4"/>
  <c r="KQ89" i="4"/>
  <c r="LC88" i="4"/>
  <c r="LK86" i="4"/>
  <c r="LL86" i="4" s="1"/>
  <c r="KY87" i="4"/>
  <c r="KR89" i="4"/>
  <c r="LA87" i="4"/>
  <c r="LG88" i="4"/>
  <c r="KK89" i="4"/>
  <c r="KZ31" i="4"/>
  <c r="LC32" i="4"/>
  <c r="KU31" i="4"/>
  <c r="LG32" i="4"/>
  <c r="LK30" i="4"/>
  <c r="LL30" i="4" s="1"/>
  <c r="KR33" i="4"/>
  <c r="KK33" i="4"/>
  <c r="KT33" i="4"/>
  <c r="LA31" i="4"/>
  <c r="KZ87" i="4"/>
  <c r="KV87" i="4"/>
  <c r="KX88" i="4"/>
  <c r="KP33" i="4"/>
  <c r="KL89" i="4"/>
  <c r="EJ34" i="4"/>
  <c r="EQ90" i="4"/>
  <c r="KV31" i="4"/>
  <c r="KN33" i="4"/>
  <c r="EP90" i="4"/>
  <c r="CV91" i="4"/>
  <c r="DG91" i="4"/>
  <c r="BZ91" i="4"/>
  <c r="BO91" i="4"/>
  <c r="DR91" i="4"/>
  <c r="BD91" i="4"/>
  <c r="DT91" i="4"/>
  <c r="CX91" i="4"/>
  <c r="DI91" i="4"/>
  <c r="CM91" i="4"/>
  <c r="HQ90" i="4"/>
  <c r="KE89" i="4" s="1"/>
  <c r="GD90" i="4"/>
  <c r="IP89" i="4" s="1"/>
  <c r="HE90" i="4"/>
  <c r="JR89" i="4" s="1"/>
  <c r="FR90" i="4"/>
  <c r="IC89" i="4" s="1"/>
  <c r="GS90" i="4"/>
  <c r="JE89" i="4" s="1"/>
  <c r="HI90" i="4"/>
  <c r="JW89" i="4" s="1"/>
  <c r="FV90" i="4"/>
  <c r="IH89" i="4" s="1"/>
  <c r="GW90" i="4"/>
  <c r="FJ90" i="4"/>
  <c r="HU89" i="4" s="1"/>
  <c r="GK90" i="4"/>
  <c r="IW89" i="4" s="1"/>
  <c r="GH90" i="4"/>
  <c r="IT89" i="4" s="1"/>
  <c r="FH90" i="4"/>
  <c r="FE91" i="4" a="1"/>
  <c r="FE91" i="4" s="1"/>
  <c r="EY91" i="4" a="1"/>
  <c r="EY91" i="4" s="1"/>
  <c r="FD91" i="4" a="1"/>
  <c r="FD91" i="4" s="1"/>
  <c r="EX91" i="4" a="1"/>
  <c r="EX91" i="4" s="1"/>
  <c r="EW91" i="4" a="1"/>
  <c r="EW91" i="4" s="1"/>
  <c r="FC91" i="4" a="1"/>
  <c r="FC91" i="4" s="1"/>
  <c r="FB91" i="4" a="1"/>
  <c r="FB91" i="4" s="1"/>
  <c r="FA91" i="4" a="1"/>
  <c r="FA91" i="4" s="1"/>
  <c r="FG91" i="4" a="1"/>
  <c r="FG91" i="4" s="1"/>
  <c r="EZ91" i="4" a="1"/>
  <c r="EZ91" i="4" s="1"/>
  <c r="FF91" i="4" a="1"/>
  <c r="FF91" i="4" s="1"/>
  <c r="JJ89" i="4"/>
  <c r="DG35" i="4"/>
  <c r="CV35" i="4"/>
  <c r="DR35" i="4"/>
  <c r="BO35" i="4"/>
  <c r="BZ35" i="4"/>
  <c r="BD35" i="4"/>
  <c r="EO34" i="4"/>
  <c r="DU91" i="4"/>
  <c r="DJ91" i="4"/>
  <c r="CY91" i="4"/>
  <c r="EP34" i="4"/>
  <c r="GY90" i="4"/>
  <c r="FL90" i="4"/>
  <c r="HW89" i="4" s="1"/>
  <c r="GM90" i="4"/>
  <c r="IY89" i="4" s="1"/>
  <c r="GI90" i="4"/>
  <c r="IU89" i="4" s="1"/>
  <c r="FX90" i="4"/>
  <c r="IJ89" i="4" s="1"/>
  <c r="HK90" i="4"/>
  <c r="JY89" i="4" s="1"/>
  <c r="KP90" i="4" a="1"/>
  <c r="HO90" i="4"/>
  <c r="KC89" i="4" s="1"/>
  <c r="GB90" i="4"/>
  <c r="IN89" i="4" s="1"/>
  <c r="HC90" i="4"/>
  <c r="JP89" i="4" s="1"/>
  <c r="FP90" i="4"/>
  <c r="IA89" i="4" s="1"/>
  <c r="GQ90" i="4"/>
  <c r="JC89" i="4" s="1"/>
  <c r="DV35" i="4"/>
  <c r="DK35" i="4"/>
  <c r="CZ35" i="4"/>
  <c r="GZ34" i="4"/>
  <c r="JM33" i="4" s="1"/>
  <c r="GN34" i="4"/>
  <c r="IZ33" i="4" s="1"/>
  <c r="FY34" i="4"/>
  <c r="IK33" i="4" s="1"/>
  <c r="FM34" i="4"/>
  <c r="HX33" i="4" s="1"/>
  <c r="HL34" i="4"/>
  <c r="JZ33" i="4" s="1"/>
  <c r="JN88" i="4"/>
  <c r="EM90" i="4"/>
  <c r="CR91" i="4"/>
  <c r="DN91" i="4"/>
  <c r="AO91" i="4"/>
  <c r="CG91" i="4"/>
  <c r="AZ91" i="4"/>
  <c r="DC91" i="4"/>
  <c r="S91" i="4"/>
  <c r="BK91" i="4"/>
  <c r="AD91" i="4"/>
  <c r="BV91" i="4"/>
  <c r="EK90" i="4"/>
  <c r="GN90" i="4"/>
  <c r="IZ89" i="4" s="1"/>
  <c r="GZ90" i="4"/>
  <c r="JM89" i="4" s="1"/>
  <c r="FM90" i="4"/>
  <c r="KM90" i="4" a="1"/>
  <c r="HL90" i="4"/>
  <c r="JZ89" i="4" s="1"/>
  <c r="FY90" i="4"/>
  <c r="IK89" i="4" s="1"/>
  <c r="DO35" i="4"/>
  <c r="AE35" i="4"/>
  <c r="CS35" i="4"/>
  <c r="BA35" i="4"/>
  <c r="BL35" i="4"/>
  <c r="DD35" i="4"/>
  <c r="BW35" i="4"/>
  <c r="GC34" i="4"/>
  <c r="HP34" i="4"/>
  <c r="FQ34" i="4"/>
  <c r="IB33" i="4" s="1"/>
  <c r="HD34" i="4"/>
  <c r="JQ33" i="4" s="1"/>
  <c r="GR34" i="4"/>
  <c r="JD33" i="4" s="1"/>
  <c r="JC88" i="4"/>
  <c r="IK32" i="4"/>
  <c r="KQ33" i="4" a="1"/>
  <c r="KQ33" i="4" s="1"/>
  <c r="LF32" i="4"/>
  <c r="LB32" i="4"/>
  <c r="LI32" i="4"/>
  <c r="LH32" i="4"/>
  <c r="CZ91" i="4"/>
  <c r="DV91" i="4"/>
  <c r="DK91" i="4"/>
  <c r="HV32" i="4"/>
  <c r="JL88" i="4"/>
  <c r="KB32" i="4"/>
  <c r="HF90" i="4"/>
  <c r="JS89" i="4" s="1"/>
  <c r="FS90" i="4"/>
  <c r="KS90" i="4" a="1"/>
  <c r="GT90" i="4"/>
  <c r="JF89" i="4" s="1"/>
  <c r="HR90" i="4"/>
  <c r="KF89" i="4" s="1"/>
  <c r="GE90" i="4"/>
  <c r="IB88" i="4"/>
  <c r="EM34" i="4"/>
  <c r="IC32" i="4"/>
  <c r="ES34" i="4"/>
  <c r="CA35" i="4"/>
  <c r="CW35" i="4"/>
  <c r="DS35" i="4"/>
  <c r="BE35" i="4"/>
  <c r="BP35" i="4"/>
  <c r="DH35" i="4"/>
  <c r="GP34" i="4"/>
  <c r="JB33" i="4" s="1"/>
  <c r="GA34" i="4"/>
  <c r="IM33" i="4" s="1"/>
  <c r="HN34" i="4"/>
  <c r="FO34" i="4"/>
  <c r="HZ33" i="4" s="1"/>
  <c r="HB34" i="4"/>
  <c r="FV34" i="4"/>
  <c r="HI34" i="4"/>
  <c r="FJ34" i="4"/>
  <c r="HU33" i="4" s="1"/>
  <c r="GW34" i="4"/>
  <c r="GK34" i="4"/>
  <c r="IW33" i="4" s="1"/>
  <c r="FG35" i="4" a="1"/>
  <c r="FG35" i="4" s="1"/>
  <c r="KT34" i="4" s="1" a="1"/>
  <c r="KT34" i="4" s="1"/>
  <c r="FC35" i="4" a="1"/>
  <c r="FC35" i="4" s="1"/>
  <c r="EY35" i="4" a="1"/>
  <c r="EY35" i="4" s="1"/>
  <c r="FF35" i="4" a="1"/>
  <c r="FF35" i="4" s="1"/>
  <c r="FB35" i="4" a="1"/>
  <c r="FB35" i="4" s="1"/>
  <c r="KO34" i="4" s="1" a="1"/>
  <c r="KO34" i="4" s="1"/>
  <c r="EX35" i="4" a="1"/>
  <c r="EX35" i="4" s="1"/>
  <c r="FH34" i="4"/>
  <c r="FE35" i="4" a="1"/>
  <c r="FE35" i="4" s="1"/>
  <c r="FA35" i="4" a="1"/>
  <c r="FA35" i="4" s="1"/>
  <c r="EW35" i="4" a="1"/>
  <c r="EW35" i="4" s="1"/>
  <c r="FD35" i="4" a="1"/>
  <c r="FD35" i="4" s="1"/>
  <c r="EZ35" i="4" a="1"/>
  <c r="EZ35" i="4" s="1"/>
  <c r="JX88" i="4"/>
  <c r="DO91" i="4"/>
  <c r="BW91" i="4"/>
  <c r="CH91" i="4"/>
  <c r="AE91" i="4"/>
  <c r="BA91" i="4"/>
  <c r="DD91" i="4"/>
  <c r="CS91" i="4"/>
  <c r="BL91" i="4"/>
  <c r="EN34" i="4"/>
  <c r="EO90" i="4"/>
  <c r="JQ88" i="4"/>
  <c r="JJ88" i="4"/>
  <c r="GO90" i="4"/>
  <c r="JA89" i="4" s="1"/>
  <c r="HA90" i="4"/>
  <c r="FN90" i="4"/>
  <c r="HY89" i="4" s="1"/>
  <c r="HM90" i="4"/>
  <c r="FZ90" i="4"/>
  <c r="KN90" i="4" a="1"/>
  <c r="EH36" i="4" a="1"/>
  <c r="EH36" i="4" s="1"/>
  <c r="ED36" i="4" a="1"/>
  <c r="ED36" i="4" s="1"/>
  <c r="DZ36" i="4" a="1"/>
  <c r="DZ36" i="4" s="1"/>
  <c r="EG36" i="4" a="1"/>
  <c r="EG36" i="4" s="1"/>
  <c r="EC36" i="4" a="1"/>
  <c r="EC36" i="4" s="1"/>
  <c r="DY36" i="4" a="1"/>
  <c r="DY36" i="4" s="1"/>
  <c r="EF36" i="4" a="1"/>
  <c r="EF36" i="4" s="1"/>
  <c r="EB36" i="4" a="1"/>
  <c r="EB36" i="4" s="1"/>
  <c r="EE36" i="4" a="1"/>
  <c r="EE36" i="4" s="1"/>
  <c r="EA36" i="4" a="1"/>
  <c r="EA36" i="4" s="1"/>
  <c r="C37" i="4"/>
  <c r="DW35" i="4"/>
  <c r="DA35" i="4"/>
  <c r="DL35" i="4"/>
  <c r="HR34" i="4"/>
  <c r="KF33" i="4" s="1"/>
  <c r="FS34" i="4"/>
  <c r="ID33" i="4" s="1"/>
  <c r="HF34" i="4"/>
  <c r="JS33" i="4" s="1"/>
  <c r="KS34" i="4" a="1"/>
  <c r="GT34" i="4"/>
  <c r="GE34" i="4"/>
  <c r="HA34" i="4"/>
  <c r="JN33" i="4" s="1"/>
  <c r="GO34" i="4"/>
  <c r="JA33" i="4" s="1"/>
  <c r="FZ34" i="4"/>
  <c r="IL33" i="4" s="1"/>
  <c r="FN34" i="4"/>
  <c r="HY33" i="4" s="1"/>
  <c r="KN34" i="4" a="1"/>
  <c r="HM34" i="4"/>
  <c r="KA33" i="4" s="1"/>
  <c r="KJ33" i="4" a="1"/>
  <c r="KJ33" i="4" s="1"/>
  <c r="JR32" i="4"/>
  <c r="EK34" i="4"/>
  <c r="EL90" i="4"/>
  <c r="ES90" i="4"/>
  <c r="CW91" i="4"/>
  <c r="DS91" i="4"/>
  <c r="BE91" i="4"/>
  <c r="CA91" i="4"/>
  <c r="DH91" i="4"/>
  <c r="BP91" i="4"/>
  <c r="KT90" i="4" a="1"/>
  <c r="EQ34" i="4"/>
  <c r="IX32" i="4"/>
  <c r="ER90" i="4"/>
  <c r="BN35" i="4"/>
  <c r="DF35" i="4"/>
  <c r="CU35" i="4"/>
  <c r="BC35" i="4"/>
  <c r="AG35" i="4"/>
  <c r="DQ35" i="4"/>
  <c r="BY35" i="4"/>
  <c r="BM35" i="4"/>
  <c r="CN35" i="4"/>
  <c r="DP35" i="4"/>
  <c r="BX35" i="4"/>
  <c r="U35" i="4"/>
  <c r="CI35" i="4"/>
  <c r="CT35" i="4"/>
  <c r="CJ35" i="4"/>
  <c r="AF35" i="4"/>
  <c r="DE35" i="4"/>
  <c r="AQ35" i="4"/>
  <c r="BB35" i="4"/>
  <c r="HJ34" i="4"/>
  <c r="FK34" i="4"/>
  <c r="GX34" i="4"/>
  <c r="JK33" i="4" s="1"/>
  <c r="KK34" i="4" a="1"/>
  <c r="GL34" i="4"/>
  <c r="FW34" i="4"/>
  <c r="II33" i="4" s="1"/>
  <c r="GD34" i="4"/>
  <c r="HQ34" i="4"/>
  <c r="FR34" i="4"/>
  <c r="HE34" i="4"/>
  <c r="JR33" i="4" s="1"/>
  <c r="KR34" i="4" a="1"/>
  <c r="GS34" i="4"/>
  <c r="JE33" i="4" s="1"/>
  <c r="IY88" i="4"/>
  <c r="LB88" i="4"/>
  <c r="LF88" i="4"/>
  <c r="LI88" i="4"/>
  <c r="LH88" i="4"/>
  <c r="DW91" i="4"/>
  <c r="DA91" i="4"/>
  <c r="DL91" i="4"/>
  <c r="HP90" i="4"/>
  <c r="GC90" i="4"/>
  <c r="HD90" i="4"/>
  <c r="FQ90" i="4"/>
  <c r="KQ90" i="4" a="1"/>
  <c r="GR90" i="4"/>
  <c r="JD89" i="4" s="1"/>
  <c r="KO90" i="4" a="1"/>
  <c r="HN90" i="4"/>
  <c r="KB89" i="4" s="1"/>
  <c r="GA90" i="4"/>
  <c r="HB90" i="4"/>
  <c r="FO90" i="4"/>
  <c r="GP90" i="4"/>
  <c r="KJ89" i="4" a="1"/>
  <c r="KJ89" i="4" s="1"/>
  <c r="DJ35" i="4"/>
  <c r="DU35" i="4"/>
  <c r="CY35" i="4"/>
  <c r="CM35" i="4"/>
  <c r="DT35" i="4"/>
  <c r="CX35" i="4"/>
  <c r="DI35" i="4"/>
  <c r="HK34" i="4"/>
  <c r="JY33" i="4" s="1"/>
  <c r="FL34" i="4"/>
  <c r="GY34" i="4"/>
  <c r="KL34" i="4" a="1"/>
  <c r="GM34" i="4"/>
  <c r="FX34" i="4"/>
  <c r="JO32" i="4"/>
  <c r="EJ90" i="4"/>
  <c r="KE88" i="4"/>
  <c r="KS89" i="4" a="1"/>
  <c r="KS89" i="4" s="1"/>
  <c r="KU87" i="4"/>
  <c r="EE92" i="4" a="1"/>
  <c r="EE92" i="4" s="1"/>
  <c r="EA92" i="4" a="1"/>
  <c r="EA92" i="4" s="1"/>
  <c r="EH92" i="4" a="1"/>
  <c r="EH92" i="4" s="1"/>
  <c r="ED92" i="4" a="1"/>
  <c r="ED92" i="4" s="1"/>
  <c r="DZ92" i="4" a="1"/>
  <c r="DZ92" i="4" s="1"/>
  <c r="EC92" i="4" a="1"/>
  <c r="EC92" i="4" s="1"/>
  <c r="EB92" i="4" a="1"/>
  <c r="EB92" i="4" s="1"/>
  <c r="DY92" i="4" a="1"/>
  <c r="DY92" i="4" s="1"/>
  <c r="EG92" i="4" a="1"/>
  <c r="EG92" i="4" s="1"/>
  <c r="EF92" i="4" a="1"/>
  <c r="EF92" i="4" s="1"/>
  <c r="C93" i="4"/>
  <c r="JF32" i="4"/>
  <c r="AG91" i="4"/>
  <c r="CU91" i="4"/>
  <c r="BC91" i="4"/>
  <c r="DQ91" i="4"/>
  <c r="DF91" i="4"/>
  <c r="BY91" i="4"/>
  <c r="BN91" i="4"/>
  <c r="CJ91" i="4"/>
  <c r="CN91" i="4"/>
  <c r="CI91" i="4"/>
  <c r="AQ91" i="4"/>
  <c r="AF91" i="4"/>
  <c r="BB91" i="4"/>
  <c r="U91" i="4"/>
  <c r="DE91" i="4"/>
  <c r="BX91" i="4"/>
  <c r="DP91" i="4"/>
  <c r="BM91" i="4"/>
  <c r="CT91" i="4"/>
  <c r="JZ32" i="4"/>
  <c r="JK32" i="4"/>
  <c r="IQ32" i="4"/>
  <c r="KA88" i="4"/>
  <c r="EN90" i="4"/>
  <c r="GX90" i="4"/>
  <c r="FK90" i="4"/>
  <c r="HV89" i="4" s="1"/>
  <c r="KK90" i="4" a="1"/>
  <c r="GL90" i="4"/>
  <c r="IX89" i="4" s="1"/>
  <c r="FW90" i="4"/>
  <c r="II89" i="4" s="1"/>
  <c r="HJ90" i="4"/>
  <c r="EL34" i="4"/>
  <c r="IL88" i="4"/>
  <c r="KV88" i="4" s="1"/>
  <c r="KM89" i="4" a="1"/>
  <c r="KM89" i="4" s="1"/>
  <c r="CR35" i="4"/>
  <c r="CG35" i="4"/>
  <c r="DN35" i="4"/>
  <c r="BV35" i="4"/>
  <c r="BK35" i="4"/>
  <c r="CH35" i="4"/>
  <c r="DC35" i="4"/>
  <c r="AZ35" i="4"/>
  <c r="AO35" i="4"/>
  <c r="S35" i="4"/>
  <c r="AD35" i="4"/>
  <c r="IZ32" i="4"/>
  <c r="GQ34" i="4"/>
  <c r="JC33" i="4" s="1"/>
  <c r="GB34" i="4"/>
  <c r="IN33" i="4" s="1"/>
  <c r="KP34" i="4" a="1"/>
  <c r="HO34" i="4"/>
  <c r="KC33" i="4" s="1"/>
  <c r="FP34" i="4"/>
  <c r="HC34" i="4"/>
  <c r="JP33" i="4" s="1"/>
  <c r="HY32" i="4"/>
  <c r="KO89" i="4" a="1"/>
  <c r="KO89" i="4" s="1"/>
  <c r="IW32" i="4"/>
  <c r="HY88" i="4"/>
  <c r="JY32" i="4"/>
  <c r="JM88" i="4"/>
  <c r="LC33" i="4" l="1"/>
  <c r="KS34" i="4"/>
  <c r="LE34" i="4" s="1"/>
  <c r="LK31" i="4"/>
  <c r="LC89" i="4"/>
  <c r="ES91" i="4"/>
  <c r="LD89" i="4"/>
  <c r="LG89" i="4"/>
  <c r="KN34" i="4"/>
  <c r="KL34" i="4"/>
  <c r="KO90" i="4"/>
  <c r="LD33" i="4"/>
  <c r="EL35" i="4"/>
  <c r="LK87" i="4"/>
  <c r="LE89" i="4"/>
  <c r="KK90" i="4"/>
  <c r="KU88" i="4"/>
  <c r="LJ88" i="4" s="1"/>
  <c r="KP34" i="4"/>
  <c r="KV32" i="4"/>
  <c r="LJ31" i="4"/>
  <c r="LL31" i="4" s="1"/>
  <c r="KM90" i="4"/>
  <c r="KY88" i="4"/>
  <c r="KN90" i="4"/>
  <c r="KZ32" i="4"/>
  <c r="KK34" i="4"/>
  <c r="KQ90" i="4"/>
  <c r="KS90" i="4"/>
  <c r="KT90" i="4"/>
  <c r="EP91" i="4"/>
  <c r="LA32" i="4"/>
  <c r="EQ91" i="4"/>
  <c r="LJ87" i="4"/>
  <c r="KU32" i="4"/>
  <c r="EN35" i="4"/>
  <c r="KY32" i="4"/>
  <c r="KR34" i="4"/>
  <c r="LA88" i="4"/>
  <c r="KP90" i="4"/>
  <c r="EM91" i="4"/>
  <c r="AO92" i="4"/>
  <c r="AD92" i="4"/>
  <c r="BK92" i="4"/>
  <c r="S92" i="4"/>
  <c r="DC92" i="4"/>
  <c r="CG92" i="4"/>
  <c r="BV92" i="4"/>
  <c r="CR92" i="4"/>
  <c r="DN92" i="4"/>
  <c r="AZ92" i="4"/>
  <c r="EM35" i="4"/>
  <c r="DK36" i="4"/>
  <c r="DV36" i="4"/>
  <c r="CZ36" i="4"/>
  <c r="GZ35" i="4"/>
  <c r="JM34" i="4" s="1"/>
  <c r="GN35" i="4"/>
  <c r="IZ34" i="4" s="1"/>
  <c r="FY35" i="4"/>
  <c r="IK34" i="4" s="1"/>
  <c r="FM35" i="4"/>
  <c r="HL35" i="4"/>
  <c r="JZ34" i="4" s="1"/>
  <c r="HR35" i="4"/>
  <c r="KF34" i="4" s="1"/>
  <c r="FS35" i="4"/>
  <c r="ID34" i="4" s="1"/>
  <c r="HF35" i="4"/>
  <c r="GT35" i="4"/>
  <c r="JF34" i="4" s="1"/>
  <c r="GE35" i="4"/>
  <c r="HI91" i="4"/>
  <c r="JW90" i="4" s="1"/>
  <c r="FV91" i="4"/>
  <c r="IH90" i="4" s="1"/>
  <c r="GW91" i="4"/>
  <c r="JJ90" i="4" s="1"/>
  <c r="FJ91" i="4"/>
  <c r="HU90" i="4" s="1"/>
  <c r="GK91" i="4"/>
  <c r="IW90" i="4" s="1"/>
  <c r="GH91" i="4"/>
  <c r="IT90" i="4" s="1"/>
  <c r="FG92" i="4" a="1"/>
  <c r="FG92" i="4" s="1"/>
  <c r="FA92" i="4" a="1"/>
  <c r="FA92" i="4" s="1"/>
  <c r="FF92" i="4" a="1"/>
  <c r="FF92" i="4" s="1"/>
  <c r="EZ92" i="4" a="1"/>
  <c r="EZ92" i="4" s="1"/>
  <c r="EY92" i="4" a="1"/>
  <c r="EY92" i="4" s="1"/>
  <c r="FE92" i="4" a="1"/>
  <c r="FE92" i="4" s="1"/>
  <c r="EX92" i="4" a="1"/>
  <c r="EX92" i="4" s="1"/>
  <c r="FD92" i="4" a="1"/>
  <c r="FD92" i="4" s="1"/>
  <c r="FC92" i="4" a="1"/>
  <c r="FC92" i="4" s="1"/>
  <c r="EW92" i="4" a="1"/>
  <c r="EW92" i="4" s="1"/>
  <c r="FH91" i="4"/>
  <c r="FB92" i="4" a="1"/>
  <c r="FB92" i="4" s="1"/>
  <c r="LB33" i="4"/>
  <c r="LI33" i="4"/>
  <c r="LH33" i="4"/>
  <c r="LF33" i="4"/>
  <c r="EH37" i="4" a="1"/>
  <c r="EH37" i="4" s="1"/>
  <c r="ED37" i="4" a="1"/>
  <c r="ED37" i="4" s="1"/>
  <c r="DZ37" i="4" a="1"/>
  <c r="DZ37" i="4" s="1"/>
  <c r="EG37" i="4" a="1"/>
  <c r="EG37" i="4" s="1"/>
  <c r="EC37" i="4" a="1"/>
  <c r="EC37" i="4" s="1"/>
  <c r="DY37" i="4" a="1"/>
  <c r="DY37" i="4" s="1"/>
  <c r="EF37" i="4" a="1"/>
  <c r="EF37" i="4" s="1"/>
  <c r="EB37" i="4" a="1"/>
  <c r="EB37" i="4" s="1"/>
  <c r="EE37" i="4" a="1"/>
  <c r="EE37" i="4" s="1"/>
  <c r="EA37" i="4" a="1"/>
  <c r="EA37" i="4" s="1"/>
  <c r="C38" i="4"/>
  <c r="CS36" i="4"/>
  <c r="BA36" i="4"/>
  <c r="DO36" i="4"/>
  <c r="AE36" i="4"/>
  <c r="BW36" i="4"/>
  <c r="BL36" i="4"/>
  <c r="DD36" i="4"/>
  <c r="IQ33" i="4"/>
  <c r="GC35" i="4"/>
  <c r="HP35" i="4"/>
  <c r="FQ35" i="4"/>
  <c r="IB34" i="4" s="1"/>
  <c r="HD35" i="4"/>
  <c r="JQ34" i="4" s="1"/>
  <c r="GR35" i="4"/>
  <c r="JD34" i="4" s="1"/>
  <c r="GY35" i="4"/>
  <c r="JL34" i="4" s="1"/>
  <c r="GM35" i="4"/>
  <c r="IY34" i="4" s="1"/>
  <c r="FX35" i="4"/>
  <c r="FL35" i="4"/>
  <c r="HW34" i="4" s="1"/>
  <c r="HK35" i="4"/>
  <c r="JY34" i="4" s="1"/>
  <c r="JF33" i="4"/>
  <c r="EK35" i="4"/>
  <c r="LG33" i="4"/>
  <c r="GX91" i="4"/>
  <c r="JK90" i="4" s="1"/>
  <c r="FK91" i="4"/>
  <c r="KK91" i="4" a="1"/>
  <c r="GL91" i="4"/>
  <c r="IX90" i="4" s="1"/>
  <c r="FW91" i="4"/>
  <c r="II90" i="4" s="1"/>
  <c r="HJ91" i="4"/>
  <c r="JX90" i="4" s="1"/>
  <c r="BO92" i="4"/>
  <c r="DG92" i="4"/>
  <c r="BZ92" i="4"/>
  <c r="CV92" i="4"/>
  <c r="DR92" i="4"/>
  <c r="BD92" i="4"/>
  <c r="EP35" i="4"/>
  <c r="BM36" i="4"/>
  <c r="DE36" i="4"/>
  <c r="CT36" i="4"/>
  <c r="DP36" i="4"/>
  <c r="AQ36" i="4"/>
  <c r="CJ36" i="4"/>
  <c r="BX36" i="4"/>
  <c r="CN36" i="4"/>
  <c r="CI36" i="4"/>
  <c r="AF36" i="4"/>
  <c r="BB36" i="4"/>
  <c r="U36" i="4"/>
  <c r="DS36" i="4"/>
  <c r="CW36" i="4"/>
  <c r="BP36" i="4"/>
  <c r="BE36" i="4"/>
  <c r="DH36" i="4"/>
  <c r="CA36" i="4"/>
  <c r="HI35" i="4"/>
  <c r="JW34" i="4" s="1"/>
  <c r="FJ35" i="4"/>
  <c r="HU34" i="4" s="1"/>
  <c r="GW35" i="4"/>
  <c r="JJ34" i="4" s="1"/>
  <c r="GK35" i="4"/>
  <c r="IW34" i="4" s="1"/>
  <c r="FV35" i="4"/>
  <c r="IH34" i="4" s="1"/>
  <c r="FH35" i="4"/>
  <c r="FE36" i="4" a="1"/>
  <c r="FE36" i="4" s="1"/>
  <c r="FA36" i="4" a="1"/>
  <c r="FA36" i="4" s="1"/>
  <c r="EW36" i="4" a="1"/>
  <c r="EW36" i="4" s="1"/>
  <c r="FD36" i="4" a="1"/>
  <c r="FD36" i="4" s="1"/>
  <c r="EZ36" i="4" a="1"/>
  <c r="EZ36" i="4" s="1"/>
  <c r="FG36" i="4" a="1"/>
  <c r="FG36" i="4" s="1"/>
  <c r="FC36" i="4" a="1"/>
  <c r="FC36" i="4" s="1"/>
  <c r="EY36" i="4" a="1"/>
  <c r="EY36" i="4" s="1"/>
  <c r="KL35" i="4" s="1" a="1"/>
  <c r="KL35" i="4" s="1"/>
  <c r="FF36" i="4" a="1"/>
  <c r="FF36" i="4" s="1"/>
  <c r="FB36" i="4" a="1"/>
  <c r="FB36" i="4" s="1"/>
  <c r="EX36" i="4" a="1"/>
  <c r="EX36" i="4" s="1"/>
  <c r="GB35" i="4"/>
  <c r="IN34" i="4" s="1"/>
  <c r="KP35" i="4" a="1"/>
  <c r="HO35" i="4"/>
  <c r="KC34" i="4" s="1"/>
  <c r="FP35" i="4"/>
  <c r="IA34" i="4" s="1"/>
  <c r="HC35" i="4"/>
  <c r="JP34" i="4" s="1"/>
  <c r="GQ35" i="4"/>
  <c r="JC34" i="4" s="1"/>
  <c r="EO35" i="4"/>
  <c r="HZ89" i="4"/>
  <c r="KQ34" i="4" a="1"/>
  <c r="KQ34" i="4" s="1"/>
  <c r="ID89" i="4"/>
  <c r="HF91" i="4"/>
  <c r="JS90" i="4" s="1"/>
  <c r="FS91" i="4"/>
  <c r="KS91" i="4" a="1"/>
  <c r="GT91" i="4"/>
  <c r="JF90" i="4" s="1"/>
  <c r="HR91" i="4"/>
  <c r="KF90" i="4" s="1"/>
  <c r="GE91" i="4"/>
  <c r="IQ90" i="4" s="1"/>
  <c r="HP91" i="4"/>
  <c r="KD90" i="4" s="1"/>
  <c r="GC91" i="4"/>
  <c r="IO90" i="4" s="1"/>
  <c r="HD91" i="4"/>
  <c r="FQ91" i="4"/>
  <c r="GR91" i="4"/>
  <c r="JD90" i="4" s="1"/>
  <c r="KQ91" i="4" a="1"/>
  <c r="DD92" i="4"/>
  <c r="CH92" i="4"/>
  <c r="BL92" i="4"/>
  <c r="AE92" i="4"/>
  <c r="CS92" i="4"/>
  <c r="BW92" i="4"/>
  <c r="BA92" i="4"/>
  <c r="DO92" i="4"/>
  <c r="IM89" i="4"/>
  <c r="JS34" i="4"/>
  <c r="CX36" i="4"/>
  <c r="CM36" i="4"/>
  <c r="DI36" i="4"/>
  <c r="DT36" i="4"/>
  <c r="DW36" i="4"/>
  <c r="DA36" i="4"/>
  <c r="DL36" i="4"/>
  <c r="EK91" i="4"/>
  <c r="GO35" i="4"/>
  <c r="JA34" i="4" s="1"/>
  <c r="FZ35" i="4"/>
  <c r="IL34" i="4" s="1"/>
  <c r="HM35" i="4"/>
  <c r="FN35" i="4"/>
  <c r="HY34" i="4" s="1"/>
  <c r="HA35" i="4"/>
  <c r="JN34" i="4" s="1"/>
  <c r="KN35" i="4" a="1"/>
  <c r="KT35" i="4" a="1"/>
  <c r="IO33" i="4"/>
  <c r="GN91" i="4"/>
  <c r="IZ90" i="4" s="1"/>
  <c r="HL91" i="4"/>
  <c r="FY91" i="4"/>
  <c r="KM91" i="4" a="1"/>
  <c r="FM91" i="4"/>
  <c r="GZ91" i="4"/>
  <c r="JM90" i="4" s="1"/>
  <c r="GY91" i="4"/>
  <c r="FL91" i="4"/>
  <c r="HW90" i="4" s="1"/>
  <c r="KL91" i="4" a="1"/>
  <c r="GM91" i="4"/>
  <c r="IY90" i="4" s="1"/>
  <c r="HK91" i="4"/>
  <c r="FX91" i="4"/>
  <c r="GI91" i="4"/>
  <c r="IU90" i="4" s="1"/>
  <c r="EL91" i="4"/>
  <c r="CW92" i="4"/>
  <c r="DS92" i="4"/>
  <c r="BE92" i="4"/>
  <c r="CA92" i="4"/>
  <c r="DH92" i="4"/>
  <c r="BP92" i="4"/>
  <c r="JK89" i="4"/>
  <c r="EQ35" i="4"/>
  <c r="EO91" i="4"/>
  <c r="BN36" i="4"/>
  <c r="AG36" i="4"/>
  <c r="BC36" i="4"/>
  <c r="DQ36" i="4"/>
  <c r="DF36" i="4"/>
  <c r="BY36" i="4"/>
  <c r="CU36" i="4"/>
  <c r="HQ35" i="4"/>
  <c r="KE34" i="4" s="1"/>
  <c r="FR35" i="4"/>
  <c r="HE35" i="4"/>
  <c r="JR34" i="4" s="1"/>
  <c r="GS35" i="4"/>
  <c r="JE34" i="4" s="1"/>
  <c r="KR35" i="4" a="1"/>
  <c r="GD35" i="4"/>
  <c r="IP34" i="4" s="1"/>
  <c r="KJ34" i="4" a="1"/>
  <c r="KJ34" i="4" s="1"/>
  <c r="KE33" i="4"/>
  <c r="JW33" i="4"/>
  <c r="HX89" i="4"/>
  <c r="IY33" i="4"/>
  <c r="KM34" i="4" a="1"/>
  <c r="KM34" i="4" s="1"/>
  <c r="JN89" i="4"/>
  <c r="KD33" i="4"/>
  <c r="KT91" i="4" a="1"/>
  <c r="HQ91" i="4"/>
  <c r="GD91" i="4"/>
  <c r="HE91" i="4"/>
  <c r="FR91" i="4"/>
  <c r="IC90" i="4" s="1"/>
  <c r="GS91" i="4"/>
  <c r="JE90" i="4" s="1"/>
  <c r="KR91" i="4" a="1"/>
  <c r="IL89" i="4"/>
  <c r="EE93" i="4" a="1"/>
  <c r="EE93" i="4" s="1"/>
  <c r="EA93" i="4" a="1"/>
  <c r="EA93" i="4" s="1"/>
  <c r="EH93" i="4" a="1"/>
  <c r="EH93" i="4" s="1"/>
  <c r="ED93" i="4" a="1"/>
  <c r="ED93" i="4" s="1"/>
  <c r="DZ93" i="4" a="1"/>
  <c r="DZ93" i="4" s="1"/>
  <c r="EG93" i="4" a="1"/>
  <c r="EG93" i="4" s="1"/>
  <c r="DY93" i="4" a="1"/>
  <c r="DY93" i="4" s="1"/>
  <c r="EF93" i="4" a="1"/>
  <c r="EF93" i="4" s="1"/>
  <c r="EB93" i="4" a="1"/>
  <c r="EB93" i="4" s="1"/>
  <c r="EC93" i="4" a="1"/>
  <c r="EC93" i="4" s="1"/>
  <c r="C94" i="4"/>
  <c r="DW92" i="4"/>
  <c r="DA92" i="4"/>
  <c r="DL92" i="4"/>
  <c r="KA89" i="4"/>
  <c r="DJ36" i="4"/>
  <c r="DU36" i="4"/>
  <c r="CY36" i="4"/>
  <c r="JL33" i="4"/>
  <c r="JX89" i="4"/>
  <c r="ER91" i="4"/>
  <c r="IC33" i="4"/>
  <c r="JQ89" i="4"/>
  <c r="IJ33" i="4"/>
  <c r="GO91" i="4"/>
  <c r="JA90" i="4" s="1"/>
  <c r="HM91" i="4"/>
  <c r="KA90" i="4" s="1"/>
  <c r="FZ91" i="4"/>
  <c r="IL90" i="4" s="1"/>
  <c r="KN91" i="4" a="1"/>
  <c r="FN91" i="4"/>
  <c r="HA91" i="4"/>
  <c r="EN91" i="4"/>
  <c r="AG92" i="4"/>
  <c r="CU92" i="4"/>
  <c r="DQ92" i="4"/>
  <c r="BC92" i="4"/>
  <c r="BY92" i="4"/>
  <c r="DF92" i="4"/>
  <c r="BN92" i="4"/>
  <c r="CY92" i="4"/>
  <c r="DU92" i="4"/>
  <c r="DJ92" i="4"/>
  <c r="CJ92" i="4"/>
  <c r="CI92" i="4"/>
  <c r="CN92" i="4"/>
  <c r="BB92" i="4"/>
  <c r="BX92" i="4"/>
  <c r="BM92" i="4"/>
  <c r="DP92" i="4"/>
  <c r="DE92" i="4"/>
  <c r="CT92" i="4"/>
  <c r="AQ92" i="4"/>
  <c r="U92" i="4"/>
  <c r="AF92" i="4"/>
  <c r="IA33" i="4"/>
  <c r="KD89" i="4"/>
  <c r="IO89" i="4"/>
  <c r="HW33" i="4"/>
  <c r="CG36" i="4"/>
  <c r="CR36" i="4"/>
  <c r="CH36" i="4"/>
  <c r="DN36" i="4"/>
  <c r="BV36" i="4"/>
  <c r="BK36" i="4"/>
  <c r="DC36" i="4"/>
  <c r="AD36" i="4"/>
  <c r="AZ36" i="4"/>
  <c r="AO36" i="4"/>
  <c r="S36" i="4"/>
  <c r="KZ88" i="4"/>
  <c r="JB89" i="4"/>
  <c r="KY89" i="4" s="1"/>
  <c r="HJ35" i="4"/>
  <c r="FK35" i="4"/>
  <c r="HV34" i="4" s="1"/>
  <c r="GX35" i="4"/>
  <c r="JK34" i="4" s="1"/>
  <c r="KK35" i="4" a="1"/>
  <c r="GL35" i="4"/>
  <c r="IX34" i="4" s="1"/>
  <c r="FW35" i="4"/>
  <c r="KB33" i="4"/>
  <c r="JO33" i="4"/>
  <c r="KX89" i="4"/>
  <c r="EJ91" i="4"/>
  <c r="JX33" i="4"/>
  <c r="KO91" i="4" a="1"/>
  <c r="HN91" i="4"/>
  <c r="GA91" i="4"/>
  <c r="IM90" i="4" s="1"/>
  <c r="GP91" i="4"/>
  <c r="HB91" i="4"/>
  <c r="JO90" i="4" s="1"/>
  <c r="FO91" i="4"/>
  <c r="KR90" i="4" a="1"/>
  <c r="KR90" i="4" s="1"/>
  <c r="IB89" i="4"/>
  <c r="EJ35" i="4"/>
  <c r="CZ92" i="4"/>
  <c r="DV92" i="4"/>
  <c r="DK92" i="4"/>
  <c r="DT92" i="4"/>
  <c r="CM92" i="4"/>
  <c r="DI92" i="4"/>
  <c r="CX92" i="4"/>
  <c r="LF89" i="4"/>
  <c r="LB89" i="4"/>
  <c r="LI89" i="4"/>
  <c r="LH89" i="4"/>
  <c r="IX33" i="4"/>
  <c r="JO89" i="4"/>
  <c r="ES35" i="4"/>
  <c r="DG36" i="4"/>
  <c r="BO36" i="4"/>
  <c r="CV36" i="4"/>
  <c r="BD36" i="4"/>
  <c r="DR36" i="4"/>
  <c r="BZ36" i="4"/>
  <c r="IP33" i="4"/>
  <c r="IH33" i="4"/>
  <c r="GP35" i="4"/>
  <c r="GA35" i="4"/>
  <c r="KO35" i="4" a="1"/>
  <c r="HN35" i="4"/>
  <c r="KB34" i="4" s="1"/>
  <c r="FO35" i="4"/>
  <c r="HZ34" i="4" s="1"/>
  <c r="HB35" i="4"/>
  <c r="JO34" i="4" s="1"/>
  <c r="IQ89" i="4"/>
  <c r="IK90" i="4"/>
  <c r="ER35" i="4"/>
  <c r="KL90" i="4" a="1"/>
  <c r="KL90" i="4" s="1"/>
  <c r="JL89" i="4"/>
  <c r="JJ33" i="4"/>
  <c r="KP91" i="4" a="1"/>
  <c r="HO91" i="4"/>
  <c r="KC90" i="4" s="1"/>
  <c r="GB91" i="4"/>
  <c r="IN90" i="4" s="1"/>
  <c r="GQ91" i="4"/>
  <c r="JC90" i="4" s="1"/>
  <c r="HC91" i="4"/>
  <c r="FP91" i="4"/>
  <c r="KJ90" i="4" a="1"/>
  <c r="KJ90" i="4" s="1"/>
  <c r="HV33" i="4"/>
  <c r="KO91" i="4" l="1"/>
  <c r="LE90" i="4"/>
  <c r="LD34" i="4"/>
  <c r="KQ91" i="4"/>
  <c r="LJ32" i="4"/>
  <c r="KK35" i="4"/>
  <c r="LD90" i="4"/>
  <c r="KN91" i="4"/>
  <c r="KZ33" i="4"/>
  <c r="LL87" i="4"/>
  <c r="KS91" i="4"/>
  <c r="KT35" i="4"/>
  <c r="KX90" i="4"/>
  <c r="KM91" i="4"/>
  <c r="LG34" i="4"/>
  <c r="LK88" i="4"/>
  <c r="LL88" i="4" s="1"/>
  <c r="KR35" i="4"/>
  <c r="LC90" i="4"/>
  <c r="KU33" i="4"/>
  <c r="LK32" i="4"/>
  <c r="KO35" i="4"/>
  <c r="KK91" i="4"/>
  <c r="KN35" i="4"/>
  <c r="KP35" i="4"/>
  <c r="KP91" i="4"/>
  <c r="KV33" i="4"/>
  <c r="KU89" i="4"/>
  <c r="LA89" i="4"/>
  <c r="EL92" i="4"/>
  <c r="EQ92" i="4"/>
  <c r="KY33" i="4"/>
  <c r="KV89" i="4"/>
  <c r="KT91" i="4"/>
  <c r="EO92" i="4"/>
  <c r="KR91" i="4"/>
  <c r="KL91" i="4"/>
  <c r="LC34" i="4"/>
  <c r="KZ89" i="4"/>
  <c r="AG93" i="4"/>
  <c r="BC93" i="4"/>
  <c r="DF93" i="4"/>
  <c r="CU93" i="4"/>
  <c r="BN93" i="4"/>
  <c r="DQ93" i="4"/>
  <c r="BY93" i="4"/>
  <c r="CM93" i="4"/>
  <c r="CX93" i="4"/>
  <c r="DT93" i="4"/>
  <c r="DI93" i="4"/>
  <c r="GN36" i="4"/>
  <c r="IZ35" i="4" s="1"/>
  <c r="FY36" i="4"/>
  <c r="IK35" i="4" s="1"/>
  <c r="HL36" i="4"/>
  <c r="FM36" i="4"/>
  <c r="HX35" i="4" s="1"/>
  <c r="GZ36" i="4"/>
  <c r="JM35" i="4" s="1"/>
  <c r="DN37" i="4"/>
  <c r="BV37" i="4"/>
  <c r="CG37" i="4"/>
  <c r="CH37" i="4"/>
  <c r="DC37" i="4"/>
  <c r="CR37" i="4"/>
  <c r="BK37" i="4"/>
  <c r="AO37" i="4"/>
  <c r="S37" i="4"/>
  <c r="AD37" i="4"/>
  <c r="AZ37" i="4"/>
  <c r="HN92" i="4"/>
  <c r="KB91" i="4" s="1"/>
  <c r="GA92" i="4"/>
  <c r="IM91" i="4" s="1"/>
  <c r="HB92" i="4"/>
  <c r="JO91" i="4" s="1"/>
  <c r="FO92" i="4"/>
  <c r="HZ91" i="4" s="1"/>
  <c r="GP92" i="4"/>
  <c r="JB91" i="4" s="1"/>
  <c r="GN92" i="4"/>
  <c r="IZ91" i="4" s="1"/>
  <c r="GZ92" i="4"/>
  <c r="JM91" i="4" s="1"/>
  <c r="FY92" i="4"/>
  <c r="IK91" i="4" s="1"/>
  <c r="HL92" i="4"/>
  <c r="JZ91" i="4" s="1"/>
  <c r="FM92" i="4"/>
  <c r="HX91" i="4" s="1"/>
  <c r="JZ35" i="4"/>
  <c r="IJ34" i="4"/>
  <c r="DJ93" i="4"/>
  <c r="CY93" i="4"/>
  <c r="DU93" i="4"/>
  <c r="EP36" i="4"/>
  <c r="ID90" i="4"/>
  <c r="HP36" i="4"/>
  <c r="KD35" i="4" s="1"/>
  <c r="FQ36" i="4"/>
  <c r="IB35" i="4" s="1"/>
  <c r="HD36" i="4"/>
  <c r="GR36" i="4"/>
  <c r="JD35" i="4" s="1"/>
  <c r="GC36" i="4"/>
  <c r="KQ35" i="4" a="1"/>
  <c r="KQ35" i="4" s="1"/>
  <c r="BO37" i="4"/>
  <c r="DR37" i="4"/>
  <c r="DG37" i="4"/>
  <c r="BZ37" i="4"/>
  <c r="CV37" i="4"/>
  <c r="BD37" i="4"/>
  <c r="HF92" i="4"/>
  <c r="JS91" i="4" s="1"/>
  <c r="FS92" i="4"/>
  <c r="ID91" i="4" s="1"/>
  <c r="GT92" i="4"/>
  <c r="JF91" i="4" s="1"/>
  <c r="HR92" i="4"/>
  <c r="KF91" i="4" s="1"/>
  <c r="GE92" i="4"/>
  <c r="IQ91" i="4" s="1"/>
  <c r="AD93" i="4"/>
  <c r="S93" i="4"/>
  <c r="CR93" i="4"/>
  <c r="BK93" i="4"/>
  <c r="DC93" i="4"/>
  <c r="DN93" i="4"/>
  <c r="AZ93" i="4"/>
  <c r="AO93" i="4"/>
  <c r="BV93" i="4"/>
  <c r="CG93" i="4"/>
  <c r="GX36" i="4"/>
  <c r="JK35" i="4" s="1"/>
  <c r="GL36" i="4"/>
  <c r="IX35" i="4" s="1"/>
  <c r="FW36" i="4"/>
  <c r="II35" i="4" s="1"/>
  <c r="FK36" i="4"/>
  <c r="HV35" i="4" s="1"/>
  <c r="HJ36" i="4"/>
  <c r="JX35" i="4" s="1"/>
  <c r="HI36" i="4"/>
  <c r="JW35" i="4" s="1"/>
  <c r="FJ36" i="4"/>
  <c r="HU35" i="4" s="1"/>
  <c r="GW36" i="4"/>
  <c r="GK36" i="4"/>
  <c r="KJ36" i="4" a="1"/>
  <c r="FV36" i="4"/>
  <c r="IH35" i="4" s="1"/>
  <c r="FG37" i="4" a="1"/>
  <c r="FG37" i="4" s="1"/>
  <c r="FC37" i="4" a="1"/>
  <c r="FC37" i="4" s="1"/>
  <c r="EY37" i="4" a="1"/>
  <c r="EY37" i="4" s="1"/>
  <c r="FF37" i="4" a="1"/>
  <c r="FF37" i="4" s="1"/>
  <c r="FB37" i="4" a="1"/>
  <c r="FB37" i="4" s="1"/>
  <c r="EX37" i="4" a="1"/>
  <c r="EX37" i="4" s="1"/>
  <c r="FH36" i="4"/>
  <c r="FE37" i="4" a="1"/>
  <c r="FE37" i="4" s="1"/>
  <c r="FA37" i="4" a="1"/>
  <c r="FA37" i="4" s="1"/>
  <c r="EW37" i="4" a="1"/>
  <c r="EW37" i="4" s="1"/>
  <c r="EZ37" i="4" a="1"/>
  <c r="EZ37" i="4" s="1"/>
  <c r="KM36" i="4" s="1" a="1"/>
  <c r="KM36" i="4" s="1"/>
  <c r="FD37" i="4" a="1"/>
  <c r="FD37" i="4" s="1"/>
  <c r="KQ36" i="4" s="1" a="1"/>
  <c r="KQ36" i="4" s="1"/>
  <c r="DK37" i="4"/>
  <c r="DV37" i="4"/>
  <c r="CZ37" i="4"/>
  <c r="HI92" i="4"/>
  <c r="JW91" i="4" s="1"/>
  <c r="FV92" i="4"/>
  <c r="GW92" i="4"/>
  <c r="FJ92" i="4"/>
  <c r="HU91" i="4" s="1"/>
  <c r="GK92" i="4"/>
  <c r="KJ92" i="4" a="1"/>
  <c r="GH92" i="4"/>
  <c r="IT91" i="4" s="1"/>
  <c r="FH92" i="4"/>
  <c r="FC93" i="4" a="1"/>
  <c r="FC93" i="4" s="1"/>
  <c r="FB93" i="4" a="1"/>
  <c r="FB93" i="4" s="1"/>
  <c r="KO92" i="4" s="1" a="1"/>
  <c r="KO92" i="4" s="1"/>
  <c r="FA93" i="4" a="1"/>
  <c r="FA93" i="4" s="1"/>
  <c r="FG93" i="4" a="1"/>
  <c r="FG93" i="4" s="1"/>
  <c r="EZ93" i="4" a="1"/>
  <c r="EZ93" i="4" s="1"/>
  <c r="KM92" i="4" s="1" a="1"/>
  <c r="KM92" i="4" s="1"/>
  <c r="FF93" i="4" a="1"/>
  <c r="FF93" i="4" s="1"/>
  <c r="FE93" i="4" a="1"/>
  <c r="FE93" i="4" s="1"/>
  <c r="EY93" i="4" a="1"/>
  <c r="EY93" i="4" s="1"/>
  <c r="FD93" i="4" a="1"/>
  <c r="FD93" i="4" s="1"/>
  <c r="EX93" i="4" a="1"/>
  <c r="EX93" i="4" s="1"/>
  <c r="EW93" i="4" a="1"/>
  <c r="EW93" i="4" s="1"/>
  <c r="GO92" i="4"/>
  <c r="JA91" i="4" s="1"/>
  <c r="HA92" i="4"/>
  <c r="FN92" i="4"/>
  <c r="HM92" i="4"/>
  <c r="KA91" i="4" s="1"/>
  <c r="FZ92" i="4"/>
  <c r="IL91" i="4" s="1"/>
  <c r="IQ34" i="4"/>
  <c r="LB90" i="4"/>
  <c r="LH90" i="4"/>
  <c r="LF90" i="4"/>
  <c r="LI90" i="4"/>
  <c r="IM34" i="4"/>
  <c r="DK93" i="4"/>
  <c r="CZ93" i="4"/>
  <c r="DV93" i="4"/>
  <c r="LA33" i="4"/>
  <c r="EM36" i="4"/>
  <c r="KB90" i="4"/>
  <c r="HY90" i="4"/>
  <c r="LG90" i="4"/>
  <c r="GA36" i="4"/>
  <c r="IM35" i="4" s="1"/>
  <c r="KO36" i="4" a="1"/>
  <c r="HN36" i="4"/>
  <c r="KB35" i="4" s="1"/>
  <c r="FO36" i="4"/>
  <c r="HZ35" i="4" s="1"/>
  <c r="HB36" i="4"/>
  <c r="GP36" i="4"/>
  <c r="JB35" i="4" s="1"/>
  <c r="GO36" i="4"/>
  <c r="JA35" i="4" s="1"/>
  <c r="FZ36" i="4"/>
  <c r="IL35" i="4" s="1"/>
  <c r="HM36" i="4"/>
  <c r="KA35" i="4" s="1"/>
  <c r="FN36" i="4"/>
  <c r="HY35" i="4" s="1"/>
  <c r="KN36" i="4" a="1"/>
  <c r="HA36" i="4"/>
  <c r="JN35" i="4" s="1"/>
  <c r="EL36" i="4"/>
  <c r="IO34" i="4"/>
  <c r="EG38" i="4" a="1"/>
  <c r="EG38" i="4" s="1"/>
  <c r="EC38" i="4" a="1"/>
  <c r="EC38" i="4" s="1"/>
  <c r="DY38" i="4" a="1"/>
  <c r="DY38" i="4" s="1"/>
  <c r="EF38" i="4" a="1"/>
  <c r="EF38" i="4" s="1"/>
  <c r="EB38" i="4" a="1"/>
  <c r="EB38" i="4" s="1"/>
  <c r="EE38" i="4" a="1"/>
  <c r="EE38" i="4" s="1"/>
  <c r="EA38" i="4" a="1"/>
  <c r="EA38" i="4" s="1"/>
  <c r="EH38" i="4" a="1"/>
  <c r="EH38" i="4" s="1"/>
  <c r="ED38" i="4" a="1"/>
  <c r="ED38" i="4" s="1"/>
  <c r="DZ38" i="4" a="1"/>
  <c r="DZ38" i="4" s="1"/>
  <c r="C39" i="4"/>
  <c r="CS37" i="4"/>
  <c r="BA37" i="4"/>
  <c r="DO37" i="4"/>
  <c r="AE37" i="4"/>
  <c r="BW37" i="4"/>
  <c r="BL37" i="4"/>
  <c r="DD37" i="4"/>
  <c r="KP92" i="4" a="1"/>
  <c r="HO92" i="4"/>
  <c r="KC91" i="4" s="1"/>
  <c r="GB92" i="4"/>
  <c r="IN91" i="4" s="1"/>
  <c r="HC92" i="4"/>
  <c r="JP91" i="4" s="1"/>
  <c r="FP92" i="4"/>
  <c r="IA91" i="4" s="1"/>
  <c r="GQ92" i="4"/>
  <c r="KT92" i="4" a="1"/>
  <c r="IA90" i="4"/>
  <c r="KZ34" i="4"/>
  <c r="ES92" i="4"/>
  <c r="CH93" i="4"/>
  <c r="BW93" i="4"/>
  <c r="AE93" i="4"/>
  <c r="BA93" i="4"/>
  <c r="DD93" i="4"/>
  <c r="DO93" i="4"/>
  <c r="BL93" i="4"/>
  <c r="CS93" i="4"/>
  <c r="HF36" i="4"/>
  <c r="JS35" i="4" s="1"/>
  <c r="KS36" i="4" a="1"/>
  <c r="GT36" i="4"/>
  <c r="JF35" i="4" s="1"/>
  <c r="GE36" i="4"/>
  <c r="IQ35" i="4" s="1"/>
  <c r="HR36" i="4"/>
  <c r="KF35" i="4" s="1"/>
  <c r="FS36" i="4"/>
  <c r="ID35" i="4" s="1"/>
  <c r="HQ36" i="4"/>
  <c r="FR36" i="4"/>
  <c r="HE36" i="4"/>
  <c r="GS36" i="4"/>
  <c r="KR36" i="4" a="1"/>
  <c r="GD36" i="4"/>
  <c r="IP35" i="4" s="1"/>
  <c r="HV90" i="4"/>
  <c r="BM37" i="4"/>
  <c r="DE37" i="4"/>
  <c r="BX37" i="4"/>
  <c r="DP37" i="4"/>
  <c r="CT37" i="4"/>
  <c r="AQ37" i="4"/>
  <c r="CN37" i="4"/>
  <c r="CJ37" i="4"/>
  <c r="CI37" i="4"/>
  <c r="AF37" i="4"/>
  <c r="BB37" i="4"/>
  <c r="U37" i="4"/>
  <c r="DS37" i="4"/>
  <c r="CW37" i="4"/>
  <c r="BE37" i="4"/>
  <c r="CA37" i="4"/>
  <c r="BP37" i="4"/>
  <c r="DH37" i="4"/>
  <c r="JQ90" i="4"/>
  <c r="HP92" i="4"/>
  <c r="KD91" i="4" s="1"/>
  <c r="GC92" i="4"/>
  <c r="HD92" i="4"/>
  <c r="JQ91" i="4" s="1"/>
  <c r="FQ92" i="4"/>
  <c r="IB91" i="4" s="1"/>
  <c r="KQ92" i="4" a="1"/>
  <c r="GR92" i="4"/>
  <c r="JD91" i="4" s="1"/>
  <c r="KS35" i="4" a="1"/>
  <c r="KS35" i="4" s="1"/>
  <c r="LE35" i="4" s="1"/>
  <c r="JX34" i="4"/>
  <c r="JP90" i="4"/>
  <c r="ER92" i="4"/>
  <c r="EJ36" i="4"/>
  <c r="BE93" i="4"/>
  <c r="CA93" i="4"/>
  <c r="DH93" i="4"/>
  <c r="BP93" i="4"/>
  <c r="DS93" i="4"/>
  <c r="CW93" i="4"/>
  <c r="JN90" i="4"/>
  <c r="JY90" i="4"/>
  <c r="ES36" i="4"/>
  <c r="II34" i="4"/>
  <c r="KE90" i="4"/>
  <c r="GY36" i="4"/>
  <c r="JL35" i="4" s="1"/>
  <c r="KL36" i="4" a="1"/>
  <c r="GM36" i="4"/>
  <c r="FX36" i="4"/>
  <c r="FL36" i="4"/>
  <c r="HW35" i="4" s="1"/>
  <c r="HK36" i="4"/>
  <c r="JY35" i="4" s="1"/>
  <c r="IP90" i="4"/>
  <c r="JQ35" i="4"/>
  <c r="DT37" i="4"/>
  <c r="CM37" i="4"/>
  <c r="DI37" i="4"/>
  <c r="CX37" i="4"/>
  <c r="DW37" i="4"/>
  <c r="DA37" i="4"/>
  <c r="DL37" i="4"/>
  <c r="HZ90" i="4"/>
  <c r="GX92" i="4"/>
  <c r="JK91" i="4" s="1"/>
  <c r="FK92" i="4"/>
  <c r="KK92" i="4" a="1"/>
  <c r="GL92" i="4"/>
  <c r="FW92" i="4"/>
  <c r="II91" i="4" s="1"/>
  <c r="HJ92" i="4"/>
  <c r="JX91" i="4" s="1"/>
  <c r="KJ91" i="4" a="1"/>
  <c r="KJ91" i="4" s="1"/>
  <c r="HX34" i="4"/>
  <c r="KM35" i="4" a="1"/>
  <c r="KM35" i="4" s="1"/>
  <c r="IC34" i="4"/>
  <c r="JB34" i="4"/>
  <c r="KY34" i="4" s="1"/>
  <c r="EM92" i="4"/>
  <c r="EE94" i="4" a="1"/>
  <c r="EE94" i="4" s="1"/>
  <c r="EA94" i="4" a="1"/>
  <c r="EA94" i="4" s="1"/>
  <c r="EH94" i="4" a="1"/>
  <c r="EH94" i="4" s="1"/>
  <c r="ED94" i="4" a="1"/>
  <c r="ED94" i="4" s="1"/>
  <c r="DZ94" i="4" a="1"/>
  <c r="DZ94" i="4" s="1"/>
  <c r="EC94" i="4" a="1"/>
  <c r="EC94" i="4" s="1"/>
  <c r="EB94" i="4" a="1"/>
  <c r="EB94" i="4" s="1"/>
  <c r="DY94" i="4" a="1"/>
  <c r="DY94" i="4" s="1"/>
  <c r="EG94" i="4" a="1"/>
  <c r="EG94" i="4" s="1"/>
  <c r="EF94" i="4" a="1"/>
  <c r="EF94" i="4" s="1"/>
  <c r="C95" i="4"/>
  <c r="DW93" i="4"/>
  <c r="DA93" i="4"/>
  <c r="DL93" i="4"/>
  <c r="IJ90" i="4"/>
  <c r="LF34" i="4"/>
  <c r="LB34" i="4"/>
  <c r="LI34" i="4"/>
  <c r="LH34" i="4"/>
  <c r="EK92" i="4"/>
  <c r="HX90" i="4"/>
  <c r="GB36" i="4"/>
  <c r="KP36" i="4" a="1"/>
  <c r="HO36" i="4"/>
  <c r="KC35" i="4" s="1"/>
  <c r="FP36" i="4"/>
  <c r="HC36" i="4"/>
  <c r="GQ36" i="4"/>
  <c r="EN92" i="4"/>
  <c r="DF37" i="4"/>
  <c r="BN37" i="4"/>
  <c r="AG37" i="4"/>
  <c r="BC37" i="4"/>
  <c r="CU37" i="4"/>
  <c r="DQ37" i="4"/>
  <c r="BY37" i="4"/>
  <c r="JR90" i="4"/>
  <c r="HQ92" i="4"/>
  <c r="KE91" i="4" s="1"/>
  <c r="GD92" i="4"/>
  <c r="HE92" i="4"/>
  <c r="FR92" i="4"/>
  <c r="KR92" i="4" a="1"/>
  <c r="GS92" i="4"/>
  <c r="JE91" i="4" s="1"/>
  <c r="IW91" i="4"/>
  <c r="JZ90" i="4"/>
  <c r="IB90" i="4"/>
  <c r="EN36" i="4"/>
  <c r="EP92" i="4"/>
  <c r="DG93" i="4"/>
  <c r="BD93" i="4"/>
  <c r="BO93" i="4"/>
  <c r="CV93" i="4"/>
  <c r="BZ93" i="4"/>
  <c r="DR93" i="4"/>
  <c r="CI93" i="4"/>
  <c r="CN93" i="4"/>
  <c r="CT93" i="4"/>
  <c r="CJ93" i="4"/>
  <c r="BB93" i="4"/>
  <c r="BM93" i="4"/>
  <c r="U93" i="4"/>
  <c r="AQ93" i="4"/>
  <c r="BX93" i="4"/>
  <c r="DP93" i="4"/>
  <c r="DE93" i="4"/>
  <c r="AF93" i="4"/>
  <c r="KT36" i="4" a="1"/>
  <c r="KJ35" i="4" a="1"/>
  <c r="KJ35" i="4" s="1"/>
  <c r="EO36" i="4"/>
  <c r="EQ36" i="4"/>
  <c r="KA34" i="4"/>
  <c r="JL90" i="4"/>
  <c r="EK36" i="4"/>
  <c r="DJ37" i="4"/>
  <c r="CY37" i="4"/>
  <c r="DU37" i="4"/>
  <c r="GY92" i="4"/>
  <c r="JL91" i="4" s="1"/>
  <c r="FL92" i="4"/>
  <c r="HW91" i="4" s="1"/>
  <c r="KL92" i="4" a="1"/>
  <c r="GM92" i="4"/>
  <c r="IY91" i="4" s="1"/>
  <c r="GI92" i="4"/>
  <c r="FX92" i="4"/>
  <c r="HK92" i="4"/>
  <c r="KD34" i="4"/>
  <c r="ER36" i="4"/>
  <c r="JB90" i="4"/>
  <c r="KY90" i="4" s="1"/>
  <c r="EJ92" i="4"/>
  <c r="LL32" i="4" l="1"/>
  <c r="LE91" i="4"/>
  <c r="KT92" i="4"/>
  <c r="KS36" i="4"/>
  <c r="LD91" i="4"/>
  <c r="LC91" i="4"/>
  <c r="KK92" i="4"/>
  <c r="EQ93" i="4"/>
  <c r="LD35" i="4"/>
  <c r="KO36" i="4"/>
  <c r="LC35" i="4"/>
  <c r="LJ33" i="4"/>
  <c r="KP36" i="4"/>
  <c r="KL36" i="4"/>
  <c r="LC36" i="4" s="1"/>
  <c r="LG91" i="4"/>
  <c r="KU34" i="4"/>
  <c r="KQ92" i="4"/>
  <c r="KT36" i="4"/>
  <c r="KN36" i="4"/>
  <c r="KV90" i="4"/>
  <c r="KP92" i="4"/>
  <c r="KJ36" i="4"/>
  <c r="KR36" i="4"/>
  <c r="KJ92" i="4"/>
  <c r="KL92" i="4"/>
  <c r="LC92" i="4" s="1"/>
  <c r="LK89" i="4"/>
  <c r="ES37" i="4"/>
  <c r="KV34" i="4"/>
  <c r="LK33" i="4"/>
  <c r="KU90" i="4"/>
  <c r="LG35" i="4"/>
  <c r="KZ90" i="4"/>
  <c r="KR92" i="4"/>
  <c r="LA90" i="4"/>
  <c r="LJ89" i="4"/>
  <c r="LA34" i="4"/>
  <c r="LK34" i="4" s="1"/>
  <c r="ES93" i="4"/>
  <c r="CY94" i="4"/>
  <c r="DU94" i="4"/>
  <c r="DJ94" i="4"/>
  <c r="CI94" i="4"/>
  <c r="CN94" i="4"/>
  <c r="CJ94" i="4"/>
  <c r="AQ94" i="4"/>
  <c r="BX94" i="4"/>
  <c r="BB94" i="4"/>
  <c r="U94" i="4"/>
  <c r="CT94" i="4"/>
  <c r="DP94" i="4"/>
  <c r="BM94" i="4"/>
  <c r="AF94" i="4"/>
  <c r="DE94" i="4"/>
  <c r="DJ38" i="4"/>
  <c r="CY38" i="4"/>
  <c r="DU38" i="4"/>
  <c r="HQ93" i="4"/>
  <c r="KE92" i="4" s="1"/>
  <c r="GD93" i="4"/>
  <c r="IP92" i="4" s="1"/>
  <c r="HE93" i="4"/>
  <c r="JR92" i="4" s="1"/>
  <c r="FR93" i="4"/>
  <c r="IC92" i="4" s="1"/>
  <c r="GS93" i="4"/>
  <c r="JE92" i="4" s="1"/>
  <c r="EM93" i="4"/>
  <c r="EM37" i="4"/>
  <c r="DK94" i="4"/>
  <c r="CZ94" i="4"/>
  <c r="DV94" i="4"/>
  <c r="CX94" i="4"/>
  <c r="CM94" i="4"/>
  <c r="DI94" i="4"/>
  <c r="DT94" i="4"/>
  <c r="EG39" i="4" a="1"/>
  <c r="EG39" i="4" s="1"/>
  <c r="EC39" i="4" a="1"/>
  <c r="EC39" i="4" s="1"/>
  <c r="DY39" i="4" a="1"/>
  <c r="DY39" i="4" s="1"/>
  <c r="EF39" i="4" a="1"/>
  <c r="EF39" i="4" s="1"/>
  <c r="EB39" i="4" a="1"/>
  <c r="EB39" i="4" s="1"/>
  <c r="EE39" i="4" a="1"/>
  <c r="EE39" i="4" s="1"/>
  <c r="EA39" i="4" a="1"/>
  <c r="EA39" i="4" s="1"/>
  <c r="EH39" i="4" a="1"/>
  <c r="EH39" i="4" s="1"/>
  <c r="ED39" i="4" a="1"/>
  <c r="ED39" i="4" s="1"/>
  <c r="DZ39" i="4" a="1"/>
  <c r="DZ39" i="4" s="1"/>
  <c r="C40" i="4"/>
  <c r="CG38" i="4"/>
  <c r="DN38" i="4"/>
  <c r="BV38" i="4"/>
  <c r="CR38" i="4"/>
  <c r="DC38" i="4"/>
  <c r="BK38" i="4"/>
  <c r="AD38" i="4"/>
  <c r="CH38" i="4"/>
  <c r="S38" i="4"/>
  <c r="AO38" i="4"/>
  <c r="AZ38" i="4"/>
  <c r="HF93" i="4"/>
  <c r="JS92" i="4" s="1"/>
  <c r="FS93" i="4"/>
  <c r="ID92" i="4" s="1"/>
  <c r="GT93" i="4"/>
  <c r="JF92" i="4" s="1"/>
  <c r="GE93" i="4"/>
  <c r="HR93" i="4"/>
  <c r="KF92" i="4" s="1"/>
  <c r="GX37" i="4"/>
  <c r="JK36" i="4" s="1"/>
  <c r="GL37" i="4"/>
  <c r="FW37" i="4"/>
  <c r="II36" i="4" s="1"/>
  <c r="FK37" i="4"/>
  <c r="HV36" i="4" s="1"/>
  <c r="HJ37" i="4"/>
  <c r="JX36" i="4" s="1"/>
  <c r="KK36" i="4" a="1"/>
  <c r="KK36" i="4" s="1"/>
  <c r="EJ93" i="4"/>
  <c r="IW35" i="4"/>
  <c r="EP93" i="4"/>
  <c r="EL93" i="4"/>
  <c r="AD94" i="4"/>
  <c r="DN94" i="4"/>
  <c r="CG94" i="4"/>
  <c r="S94" i="4"/>
  <c r="CR94" i="4"/>
  <c r="AZ94" i="4"/>
  <c r="AO94" i="4"/>
  <c r="BV94" i="4"/>
  <c r="BK94" i="4"/>
  <c r="DC94" i="4"/>
  <c r="JC35" i="4"/>
  <c r="DO38" i="4"/>
  <c r="BW38" i="4"/>
  <c r="BA38" i="4"/>
  <c r="CS38" i="4"/>
  <c r="AE38" i="4"/>
  <c r="DD38" i="4"/>
  <c r="BL38" i="4"/>
  <c r="DG38" i="4"/>
  <c r="BZ38" i="4"/>
  <c r="BO38" i="4"/>
  <c r="DR38" i="4"/>
  <c r="BD38" i="4"/>
  <c r="CV38" i="4"/>
  <c r="GN93" i="4"/>
  <c r="IZ92" i="4" s="1"/>
  <c r="HL93" i="4"/>
  <c r="FY93" i="4"/>
  <c r="IK92" i="4" s="1"/>
  <c r="FM93" i="4"/>
  <c r="HX92" i="4" s="1"/>
  <c r="GZ93" i="4"/>
  <c r="JM92" i="4" s="1"/>
  <c r="GA37" i="4"/>
  <c r="IM36" i="4" s="1"/>
  <c r="HN37" i="4"/>
  <c r="FO37" i="4"/>
  <c r="HZ36" i="4" s="1"/>
  <c r="HB37" i="4"/>
  <c r="GP37" i="4"/>
  <c r="JB36" i="4" s="1"/>
  <c r="JN91" i="4"/>
  <c r="IC91" i="4"/>
  <c r="AG94" i="4"/>
  <c r="DF94" i="4"/>
  <c r="DQ94" i="4"/>
  <c r="BY94" i="4"/>
  <c r="BC94" i="4"/>
  <c r="BN94" i="4"/>
  <c r="CU94" i="4"/>
  <c r="DS38" i="4"/>
  <c r="CA38" i="4"/>
  <c r="CW38" i="4"/>
  <c r="BE38" i="4"/>
  <c r="BP38" i="4"/>
  <c r="DH38" i="4"/>
  <c r="CZ38" i="4"/>
  <c r="DK38" i="4"/>
  <c r="DV38" i="4"/>
  <c r="KT93" i="4" a="1"/>
  <c r="HP37" i="4"/>
  <c r="KD36" i="4" s="1"/>
  <c r="FQ37" i="4"/>
  <c r="IB36" i="4" s="1"/>
  <c r="HD37" i="4"/>
  <c r="GR37" i="4"/>
  <c r="GC37" i="4"/>
  <c r="HF37" i="4"/>
  <c r="GT37" i="4"/>
  <c r="JF36" i="4" s="1"/>
  <c r="GE37" i="4"/>
  <c r="IQ36" i="4" s="1"/>
  <c r="HR37" i="4"/>
  <c r="KF36" i="4" s="1"/>
  <c r="FS37" i="4"/>
  <c r="ID36" i="4" s="1"/>
  <c r="HY91" i="4"/>
  <c r="KS92" i="4" a="1"/>
  <c r="KS92" i="4" s="1"/>
  <c r="LE92" i="4" s="1"/>
  <c r="EN93" i="4"/>
  <c r="DG94" i="4"/>
  <c r="BD94" i="4"/>
  <c r="CV94" i="4"/>
  <c r="BZ94" i="4"/>
  <c r="DR94" i="4"/>
  <c r="BO94" i="4"/>
  <c r="EP37" i="4"/>
  <c r="EO93" i="4"/>
  <c r="EO37" i="4"/>
  <c r="EQ37" i="4"/>
  <c r="DW38" i="4"/>
  <c r="DA38" i="4"/>
  <c r="DL38" i="4"/>
  <c r="IC35" i="4"/>
  <c r="HI93" i="4"/>
  <c r="JW92" i="4" s="1"/>
  <c r="FV93" i="4"/>
  <c r="IH92" i="4" s="1"/>
  <c r="GW93" i="4"/>
  <c r="FJ93" i="4"/>
  <c r="GK93" i="4"/>
  <c r="IW92" i="4" s="1"/>
  <c r="GH93" i="4"/>
  <c r="IT92" i="4" s="1"/>
  <c r="FE94" i="4" a="1"/>
  <c r="FE94" i="4" s="1"/>
  <c r="EX94" i="4" a="1"/>
  <c r="EX94" i="4" s="1"/>
  <c r="FD94" i="4" a="1"/>
  <c r="FD94" i="4" s="1"/>
  <c r="FC94" i="4" a="1"/>
  <c r="FC94" i="4" s="1"/>
  <c r="EW94" i="4" a="1"/>
  <c r="EW94" i="4" s="1"/>
  <c r="FH93" i="4"/>
  <c r="FB94" i="4" a="1"/>
  <c r="FB94" i="4" s="1"/>
  <c r="FG94" i="4" a="1"/>
  <c r="FG94" i="4" s="1"/>
  <c r="FA94" i="4" a="1"/>
  <c r="FA94" i="4" s="1"/>
  <c r="FF94" i="4" a="1"/>
  <c r="FF94" i="4" s="1"/>
  <c r="EZ94" i="4" a="1"/>
  <c r="EZ94" i="4" s="1"/>
  <c r="KM93" i="4" s="1" a="1"/>
  <c r="KM93" i="4" s="1"/>
  <c r="EY94" i="4" a="1"/>
  <c r="EY94" i="4" s="1"/>
  <c r="GO93" i="4"/>
  <c r="HM93" i="4"/>
  <c r="KA92" i="4" s="1"/>
  <c r="FZ93" i="4"/>
  <c r="IL92" i="4" s="1"/>
  <c r="HA93" i="4"/>
  <c r="FN93" i="4"/>
  <c r="GN37" i="4"/>
  <c r="IZ36" i="4" s="1"/>
  <c r="FY37" i="4"/>
  <c r="IK36" i="4" s="1"/>
  <c r="HL37" i="4"/>
  <c r="JZ36" i="4" s="1"/>
  <c r="FM37" i="4"/>
  <c r="HX36" i="4" s="1"/>
  <c r="GZ37" i="4"/>
  <c r="GM37" i="4"/>
  <c r="FX37" i="4"/>
  <c r="IJ36" i="4" s="1"/>
  <c r="HK37" i="4"/>
  <c r="FL37" i="4"/>
  <c r="HW36" i="4" s="1"/>
  <c r="GY37" i="4"/>
  <c r="IJ91" i="4"/>
  <c r="IU91" i="4"/>
  <c r="KX91" i="4" s="1"/>
  <c r="LB35" i="4"/>
  <c r="LI35" i="4"/>
  <c r="LH35" i="4"/>
  <c r="LF35" i="4"/>
  <c r="CS94" i="4"/>
  <c r="BA94" i="4"/>
  <c r="BL94" i="4"/>
  <c r="DD94" i="4"/>
  <c r="BW94" i="4"/>
  <c r="DO94" i="4"/>
  <c r="CH94" i="4"/>
  <c r="AE94" i="4"/>
  <c r="EK37" i="4"/>
  <c r="DE38" i="4"/>
  <c r="BM38" i="4"/>
  <c r="CT38" i="4"/>
  <c r="BB38" i="4"/>
  <c r="AQ38" i="4"/>
  <c r="CJ38" i="4"/>
  <c r="BX38" i="4"/>
  <c r="CI38" i="4"/>
  <c r="DP38" i="4"/>
  <c r="CN38" i="4"/>
  <c r="AF38" i="4"/>
  <c r="U38" i="4"/>
  <c r="GX93" i="4"/>
  <c r="JK92" i="4" s="1"/>
  <c r="FK93" i="4"/>
  <c r="HV92" i="4" s="1"/>
  <c r="KK93" i="4" a="1"/>
  <c r="GL93" i="4"/>
  <c r="HJ93" i="4"/>
  <c r="FW93" i="4"/>
  <c r="II92" i="4" s="1"/>
  <c r="KO93" i="4" a="1"/>
  <c r="HN93" i="4"/>
  <c r="KB92" i="4" s="1"/>
  <c r="GA93" i="4"/>
  <c r="IM92" i="4" s="1"/>
  <c r="GP93" i="4"/>
  <c r="JB92" i="4" s="1"/>
  <c r="FO93" i="4"/>
  <c r="HZ92" i="4" s="1"/>
  <c r="HB93" i="4"/>
  <c r="JO92" i="4" s="1"/>
  <c r="GW37" i="4"/>
  <c r="JJ36" i="4" s="1"/>
  <c r="GK37" i="4"/>
  <c r="FV37" i="4"/>
  <c r="IH36" i="4" s="1"/>
  <c r="FJ37" i="4"/>
  <c r="HU36" i="4" s="1"/>
  <c r="HI37" i="4"/>
  <c r="FH37" i="4"/>
  <c r="FE38" i="4" a="1"/>
  <c r="FE38" i="4" s="1"/>
  <c r="FA38" i="4" a="1"/>
  <c r="FA38" i="4" s="1"/>
  <c r="EW38" i="4" a="1"/>
  <c r="EW38" i="4" s="1"/>
  <c r="KJ37" i="4" s="1" a="1"/>
  <c r="KJ37" i="4" s="1"/>
  <c r="FD38" i="4" a="1"/>
  <c r="FD38" i="4" s="1"/>
  <c r="KQ37" i="4" s="1" a="1"/>
  <c r="KQ37" i="4" s="1"/>
  <c r="EZ38" i="4" a="1"/>
  <c r="EZ38" i="4" s="1"/>
  <c r="FG38" i="4" a="1"/>
  <c r="FG38" i="4" s="1"/>
  <c r="FC38" i="4" a="1"/>
  <c r="FC38" i="4" s="1"/>
  <c r="EY38" i="4" a="1"/>
  <c r="EY38" i="4" s="1"/>
  <c r="FB38" i="4" a="1"/>
  <c r="FB38" i="4" s="1"/>
  <c r="EX38" i="4" a="1"/>
  <c r="EX38" i="4" s="1"/>
  <c r="KK37" i="4" s="1" a="1"/>
  <c r="KK37" i="4" s="1"/>
  <c r="FF38" i="4" a="1"/>
  <c r="FF38" i="4" s="1"/>
  <c r="HO37" i="4"/>
  <c r="KC36" i="4" s="1"/>
  <c r="FP37" i="4"/>
  <c r="HC37" i="4"/>
  <c r="GQ37" i="4"/>
  <c r="GB37" i="4"/>
  <c r="IY35" i="4"/>
  <c r="JE35" i="4"/>
  <c r="EJ37" i="4"/>
  <c r="JR91" i="4"/>
  <c r="CA94" i="4"/>
  <c r="DS94" i="4"/>
  <c r="BE94" i="4"/>
  <c r="CW94" i="4"/>
  <c r="DH94" i="4"/>
  <c r="BP94" i="4"/>
  <c r="JP35" i="4"/>
  <c r="EK93" i="4"/>
  <c r="JO35" i="4"/>
  <c r="CX38" i="4"/>
  <c r="DT38" i="4"/>
  <c r="CM38" i="4"/>
  <c r="DI38" i="4"/>
  <c r="HV91" i="4"/>
  <c r="IO91" i="4"/>
  <c r="KN92" i="4" a="1"/>
  <c r="KN92" i="4" s="1"/>
  <c r="HP93" i="4"/>
  <c r="KD92" i="4" s="1"/>
  <c r="GC93" i="4"/>
  <c r="IO92" i="4" s="1"/>
  <c r="HD93" i="4"/>
  <c r="FQ93" i="4"/>
  <c r="GR93" i="4"/>
  <c r="KQ93" i="4" a="1"/>
  <c r="KP93" i="4" a="1"/>
  <c r="HO93" i="4"/>
  <c r="KC92" i="4" s="1"/>
  <c r="GB93" i="4"/>
  <c r="IN92" i="4" s="1"/>
  <c r="GQ93" i="4"/>
  <c r="JC92" i="4" s="1"/>
  <c r="HC93" i="4"/>
  <c r="FP93" i="4"/>
  <c r="FZ37" i="4"/>
  <c r="HM37" i="4"/>
  <c r="KA36" i="4" s="1"/>
  <c r="FN37" i="4"/>
  <c r="HY36" i="4" s="1"/>
  <c r="KN37" i="4" a="1"/>
  <c r="HA37" i="4"/>
  <c r="JN36" i="4" s="1"/>
  <c r="GO37" i="4"/>
  <c r="JA36" i="4" s="1"/>
  <c r="KT37" i="4" a="1"/>
  <c r="JY91" i="4"/>
  <c r="LA91" i="4" s="1"/>
  <c r="EN37" i="4"/>
  <c r="IX91" i="4"/>
  <c r="IN35" i="4"/>
  <c r="IP91" i="4"/>
  <c r="JJ91" i="4"/>
  <c r="IO35" i="4"/>
  <c r="IA35" i="4"/>
  <c r="EE95" i="4" a="1"/>
  <c r="EE95" i="4" s="1"/>
  <c r="EA95" i="4" a="1"/>
  <c r="EA95" i="4" s="1"/>
  <c r="EH95" i="4" a="1"/>
  <c r="EH95" i="4" s="1"/>
  <c r="ED95" i="4" a="1"/>
  <c r="ED95" i="4" s="1"/>
  <c r="DZ95" i="4" a="1"/>
  <c r="DZ95" i="4" s="1"/>
  <c r="EG95" i="4" a="1"/>
  <c r="EG95" i="4" s="1"/>
  <c r="DY95" i="4" a="1"/>
  <c r="DY95" i="4" s="1"/>
  <c r="EF95" i="4" a="1"/>
  <c r="EF95" i="4" s="1"/>
  <c r="EB95" i="4" a="1"/>
  <c r="EB95" i="4" s="1"/>
  <c r="EC95" i="4" a="1"/>
  <c r="EC95" i="4" s="1"/>
  <c r="C96" i="4"/>
  <c r="DA94" i="4"/>
  <c r="DW94" i="4"/>
  <c r="DL94" i="4"/>
  <c r="LF91" i="4"/>
  <c r="LB91" i="4"/>
  <c r="LI91" i="4"/>
  <c r="LH91" i="4"/>
  <c r="EL37" i="4"/>
  <c r="KE35" i="4"/>
  <c r="LA35" i="4" s="1"/>
  <c r="JC91" i="4"/>
  <c r="DF38" i="4"/>
  <c r="DQ38" i="4"/>
  <c r="AG38" i="4"/>
  <c r="CU38" i="4"/>
  <c r="BY38" i="4"/>
  <c r="BC38" i="4"/>
  <c r="BN38" i="4"/>
  <c r="ER93" i="4"/>
  <c r="GY93" i="4"/>
  <c r="JL92" i="4" s="1"/>
  <c r="FL93" i="4"/>
  <c r="KL93" i="4" a="1"/>
  <c r="GM93" i="4"/>
  <c r="IY92" i="4" s="1"/>
  <c r="HK93" i="4"/>
  <c r="JY92" i="4" s="1"/>
  <c r="FX93" i="4"/>
  <c r="IJ92" i="4" s="1"/>
  <c r="GI93" i="4"/>
  <c r="ER37" i="4"/>
  <c r="HE37" i="4"/>
  <c r="GS37" i="4"/>
  <c r="JE36" i="4" s="1"/>
  <c r="KR37" i="4" a="1"/>
  <c r="GD37" i="4"/>
  <c r="IP36" i="4" s="1"/>
  <c r="HQ37" i="4"/>
  <c r="KE36" i="4" s="1"/>
  <c r="FR37" i="4"/>
  <c r="JR35" i="4"/>
  <c r="IH91" i="4"/>
  <c r="JJ35" i="4"/>
  <c r="IJ35" i="4"/>
  <c r="LE36" i="4" l="1"/>
  <c r="LH36" i="4"/>
  <c r="ES38" i="4"/>
  <c r="LG36" i="4"/>
  <c r="LD36" i="4"/>
  <c r="LB92" i="4"/>
  <c r="LD92" i="4"/>
  <c r="KP93" i="4"/>
  <c r="KU91" i="4"/>
  <c r="LJ90" i="4"/>
  <c r="KU35" i="4"/>
  <c r="LL33" i="4"/>
  <c r="KT37" i="4"/>
  <c r="LL89" i="4"/>
  <c r="LH92" i="4"/>
  <c r="KR37" i="4"/>
  <c r="LJ34" i="4"/>
  <c r="LL34" i="4" s="1"/>
  <c r="EP94" i="4"/>
  <c r="KQ93" i="4"/>
  <c r="LF36" i="4"/>
  <c r="KT93" i="4"/>
  <c r="LK90" i="4"/>
  <c r="KZ35" i="4"/>
  <c r="KZ91" i="4"/>
  <c r="KO93" i="4"/>
  <c r="KV35" i="4"/>
  <c r="EJ94" i="4"/>
  <c r="KL93" i="4"/>
  <c r="ES94" i="4"/>
  <c r="EP38" i="4"/>
  <c r="KK93" i="4"/>
  <c r="KV91" i="4"/>
  <c r="EK38" i="4"/>
  <c r="EQ38" i="4"/>
  <c r="KN37" i="4"/>
  <c r="EL94" i="4"/>
  <c r="KY91" i="4"/>
  <c r="EO94" i="4"/>
  <c r="HN38" i="4"/>
  <c r="KB37" i="4" s="1"/>
  <c r="FO38" i="4"/>
  <c r="HZ37" i="4" s="1"/>
  <c r="HB38" i="4"/>
  <c r="GP38" i="4"/>
  <c r="JB37" i="4" s="1"/>
  <c r="GA38" i="4"/>
  <c r="IM37" i="4" s="1"/>
  <c r="HE38" i="4"/>
  <c r="JR37" i="4" s="1"/>
  <c r="GS38" i="4"/>
  <c r="JE37" i="4" s="1"/>
  <c r="GD38" i="4"/>
  <c r="IP37" i="4" s="1"/>
  <c r="HQ38" i="4"/>
  <c r="FR38" i="4"/>
  <c r="IC37" i="4" s="1"/>
  <c r="HI94" i="4"/>
  <c r="JW93" i="4" s="1"/>
  <c r="FV94" i="4"/>
  <c r="IH93" i="4" s="1"/>
  <c r="GW94" i="4"/>
  <c r="JJ93" i="4" s="1"/>
  <c r="FJ94" i="4"/>
  <c r="HU93" i="4" s="1"/>
  <c r="GK94" i="4"/>
  <c r="GH94" i="4"/>
  <c r="IT93" i="4" s="1"/>
  <c r="FH94" i="4"/>
  <c r="FG95" i="4" a="1"/>
  <c r="FG95" i="4" s="1"/>
  <c r="EZ95" i="4" a="1"/>
  <c r="EZ95" i="4" s="1"/>
  <c r="FF95" i="4" a="1"/>
  <c r="FF95" i="4" s="1"/>
  <c r="FE95" i="4" a="1"/>
  <c r="FE95" i="4" s="1"/>
  <c r="EY95" i="4" a="1"/>
  <c r="EY95" i="4" s="1"/>
  <c r="FD95" i="4" a="1"/>
  <c r="FD95" i="4" s="1"/>
  <c r="EX95" i="4" a="1"/>
  <c r="EX95" i="4" s="1"/>
  <c r="EW95" i="4" a="1"/>
  <c r="EW95" i="4" s="1"/>
  <c r="FC95" i="4" a="1"/>
  <c r="FC95" i="4" s="1"/>
  <c r="FB95" i="4" a="1"/>
  <c r="FB95" i="4" s="1"/>
  <c r="FA95" i="4" a="1"/>
  <c r="FA95" i="4" s="1"/>
  <c r="DW39" i="4"/>
  <c r="DA39" i="4"/>
  <c r="DL39" i="4"/>
  <c r="LG92" i="4"/>
  <c r="LI36" i="4"/>
  <c r="DS95" i="4"/>
  <c r="BE95" i="4"/>
  <c r="CA95" i="4"/>
  <c r="CW95" i="4"/>
  <c r="BP95" i="4"/>
  <c r="DH95" i="4"/>
  <c r="GM38" i="4"/>
  <c r="IY37" i="4" s="1"/>
  <c r="FX38" i="4"/>
  <c r="IJ37" i="4" s="1"/>
  <c r="HK38" i="4"/>
  <c r="FL38" i="4"/>
  <c r="HW37" i="4" s="1"/>
  <c r="GY38" i="4"/>
  <c r="JL37" i="4" s="1"/>
  <c r="EK94" i="4"/>
  <c r="GY94" i="4"/>
  <c r="JL93" i="4" s="1"/>
  <c r="FL94" i="4"/>
  <c r="GM94" i="4"/>
  <c r="IY93" i="4" s="1"/>
  <c r="GI94" i="4"/>
  <c r="IU93" i="4" s="1"/>
  <c r="FX94" i="4"/>
  <c r="IJ93" i="4" s="1"/>
  <c r="HK94" i="4"/>
  <c r="JY93" i="4" s="1"/>
  <c r="KP94" i="4" a="1"/>
  <c r="HO94" i="4"/>
  <c r="KC93" i="4" s="1"/>
  <c r="GB94" i="4"/>
  <c r="IN93" i="4" s="1"/>
  <c r="HC94" i="4"/>
  <c r="JP93" i="4" s="1"/>
  <c r="FP94" i="4"/>
  <c r="GQ94" i="4"/>
  <c r="JC93" i="4" s="1"/>
  <c r="JA92" i="4"/>
  <c r="EO38" i="4"/>
  <c r="EN38" i="4"/>
  <c r="IX92" i="4"/>
  <c r="KY35" i="4"/>
  <c r="BM39" i="4"/>
  <c r="CI39" i="4"/>
  <c r="DP39" i="4"/>
  <c r="BX39" i="4"/>
  <c r="CN39" i="4"/>
  <c r="AQ39" i="4"/>
  <c r="AF39" i="4"/>
  <c r="CT39" i="4"/>
  <c r="CJ39" i="4"/>
  <c r="DE39" i="4"/>
  <c r="U39" i="4"/>
  <c r="BB39" i="4"/>
  <c r="JS36" i="4"/>
  <c r="LB36" i="4"/>
  <c r="BL95" i="4"/>
  <c r="CS95" i="4"/>
  <c r="BW95" i="4"/>
  <c r="DO95" i="4"/>
  <c r="CH95" i="4"/>
  <c r="AE95" i="4"/>
  <c r="BA95" i="4"/>
  <c r="DD95" i="4"/>
  <c r="EM38" i="4"/>
  <c r="EE96" i="4" a="1"/>
  <c r="EE96" i="4" s="1"/>
  <c r="EA96" i="4" a="1"/>
  <c r="EA96" i="4" s="1"/>
  <c r="EH96" i="4" a="1"/>
  <c r="EH96" i="4" s="1"/>
  <c r="ED96" i="4" a="1"/>
  <c r="ED96" i="4" s="1"/>
  <c r="DZ96" i="4" a="1"/>
  <c r="DZ96" i="4" s="1"/>
  <c r="EC96" i="4" a="1"/>
  <c r="EC96" i="4" s="1"/>
  <c r="EB96" i="4" a="1"/>
  <c r="EB96" i="4" s="1"/>
  <c r="EF96" i="4" a="1"/>
  <c r="EF96" i="4" s="1"/>
  <c r="DY96" i="4" a="1"/>
  <c r="DY96" i="4" s="1"/>
  <c r="EG96" i="4" a="1"/>
  <c r="EG96" i="4" s="1"/>
  <c r="C97" i="4"/>
  <c r="DW95" i="4"/>
  <c r="DA95" i="4"/>
  <c r="DL95" i="4"/>
  <c r="HO38" i="4"/>
  <c r="KC37" i="4" s="1"/>
  <c r="FP38" i="4"/>
  <c r="IA37" i="4" s="1"/>
  <c r="HC38" i="4"/>
  <c r="JP37" i="4" s="1"/>
  <c r="GQ38" i="4"/>
  <c r="GB38" i="4"/>
  <c r="JJ92" i="4"/>
  <c r="GN94" i="4"/>
  <c r="IZ93" i="4" s="1"/>
  <c r="GZ94" i="4"/>
  <c r="JM93" i="4" s="1"/>
  <c r="FM94" i="4"/>
  <c r="FY94" i="4"/>
  <c r="IK93" i="4" s="1"/>
  <c r="KM94" i="4" a="1"/>
  <c r="HL94" i="4"/>
  <c r="JZ93" i="4" s="1"/>
  <c r="HP94" i="4"/>
  <c r="KD93" i="4" s="1"/>
  <c r="GC94" i="4"/>
  <c r="IO93" i="4" s="1"/>
  <c r="HD94" i="4"/>
  <c r="JQ93" i="4" s="1"/>
  <c r="FQ94" i="4"/>
  <c r="IB93" i="4" s="1"/>
  <c r="KQ94" i="4" a="1"/>
  <c r="GR94" i="4"/>
  <c r="JD93" i="4" s="1"/>
  <c r="DT39" i="4"/>
  <c r="CX39" i="4"/>
  <c r="CM39" i="4"/>
  <c r="DI39" i="4"/>
  <c r="JR36" i="4"/>
  <c r="JY36" i="4"/>
  <c r="CJ95" i="4"/>
  <c r="CN95" i="4"/>
  <c r="CI95" i="4"/>
  <c r="AQ95" i="4"/>
  <c r="DE95" i="4"/>
  <c r="BB95" i="4"/>
  <c r="BM95" i="4"/>
  <c r="BX95" i="4"/>
  <c r="U95" i="4"/>
  <c r="AF95" i="4"/>
  <c r="CT95" i="4"/>
  <c r="DP95" i="4"/>
  <c r="IN36" i="4"/>
  <c r="KL37" i="4" a="1"/>
  <c r="KL37" i="4" s="1"/>
  <c r="HF94" i="4"/>
  <c r="JS93" i="4" s="1"/>
  <c r="FS94" i="4"/>
  <c r="ID93" i="4" s="1"/>
  <c r="KS94" i="4" a="1"/>
  <c r="GT94" i="4"/>
  <c r="HR94" i="4"/>
  <c r="GE94" i="4"/>
  <c r="GX94" i="4"/>
  <c r="JK93" i="4" s="1"/>
  <c r="FK94" i="4"/>
  <c r="KK94" i="4" a="1"/>
  <c r="GL94" i="4"/>
  <c r="FW94" i="4"/>
  <c r="II93" i="4" s="1"/>
  <c r="HJ94" i="4"/>
  <c r="JX93" i="4" s="1"/>
  <c r="JD36" i="4"/>
  <c r="KO37" i="4" a="1"/>
  <c r="KO37" i="4" s="1"/>
  <c r="BN39" i="4"/>
  <c r="DQ39" i="4"/>
  <c r="CU39" i="4"/>
  <c r="BC39" i="4"/>
  <c r="DF39" i="4"/>
  <c r="AG39" i="4"/>
  <c r="BY39" i="4"/>
  <c r="ER94" i="4"/>
  <c r="JZ92" i="4"/>
  <c r="JO36" i="4"/>
  <c r="JX92" i="4"/>
  <c r="BO95" i="4"/>
  <c r="CV95" i="4"/>
  <c r="DG95" i="4"/>
  <c r="DR95" i="4"/>
  <c r="BZ95" i="4"/>
  <c r="BD95" i="4"/>
  <c r="AG95" i="4"/>
  <c r="BC95" i="4"/>
  <c r="DF95" i="4"/>
  <c r="BN95" i="4"/>
  <c r="DQ95" i="4"/>
  <c r="BY95" i="4"/>
  <c r="CU95" i="4"/>
  <c r="DI95" i="4"/>
  <c r="CX95" i="4"/>
  <c r="CM95" i="4"/>
  <c r="DT95" i="4"/>
  <c r="FY38" i="4"/>
  <c r="HL38" i="4"/>
  <c r="JZ37" i="4" s="1"/>
  <c r="FM38" i="4"/>
  <c r="HX37" i="4" s="1"/>
  <c r="KM38" i="4" a="1"/>
  <c r="GZ38" i="4"/>
  <c r="JM37" i="4" s="1"/>
  <c r="GN38" i="4"/>
  <c r="IZ37" i="4" s="1"/>
  <c r="IA92" i="4"/>
  <c r="KM37" i="4" a="1"/>
  <c r="KM37" i="4" s="1"/>
  <c r="GO94" i="4"/>
  <c r="JA93" i="4" s="1"/>
  <c r="HA94" i="4"/>
  <c r="JN93" i="4" s="1"/>
  <c r="FN94" i="4"/>
  <c r="HY93" i="4" s="1"/>
  <c r="HM94" i="4"/>
  <c r="KA93" i="4" s="1"/>
  <c r="FZ94" i="4"/>
  <c r="IL93" i="4" s="1"/>
  <c r="KN94" i="4" a="1"/>
  <c r="HQ94" i="4"/>
  <c r="GD94" i="4"/>
  <c r="HE94" i="4"/>
  <c r="JR93" i="4" s="1"/>
  <c r="FR94" i="4"/>
  <c r="IC93" i="4" s="1"/>
  <c r="KR94" i="4" a="1"/>
  <c r="GS94" i="4"/>
  <c r="JE93" i="4" s="1"/>
  <c r="JP36" i="4"/>
  <c r="KS93" i="4" a="1"/>
  <c r="KS93" i="4" s="1"/>
  <c r="EJ38" i="4"/>
  <c r="DJ39" i="4"/>
  <c r="DU39" i="4"/>
  <c r="CY39" i="4"/>
  <c r="IO36" i="4"/>
  <c r="KR93" i="4" a="1"/>
  <c r="KR93" i="4" s="1"/>
  <c r="CY95" i="4"/>
  <c r="DU95" i="4"/>
  <c r="DJ95" i="4"/>
  <c r="KP37" i="4" a="1"/>
  <c r="KP37" i="4" s="1"/>
  <c r="LB37" i="4" s="1"/>
  <c r="HD38" i="4"/>
  <c r="JQ37" i="4" s="1"/>
  <c r="GR38" i="4"/>
  <c r="GC38" i="4"/>
  <c r="HP38" i="4"/>
  <c r="FQ38" i="4"/>
  <c r="IB37" i="4" s="1"/>
  <c r="JW36" i="4"/>
  <c r="KN93" i="4" a="1"/>
  <c r="KN93" i="4" s="1"/>
  <c r="KT94" i="4" a="1"/>
  <c r="KJ93" i="4" a="1"/>
  <c r="KJ93" i="4" s="1"/>
  <c r="JM36" i="4"/>
  <c r="EM94" i="4"/>
  <c r="JN92" i="4"/>
  <c r="LI92" i="4"/>
  <c r="EH40" i="4" a="1"/>
  <c r="EH40" i="4" s="1"/>
  <c r="ED40" i="4" a="1"/>
  <c r="ED40" i="4" s="1"/>
  <c r="EG40" i="4" a="1"/>
  <c r="EG40" i="4" s="1"/>
  <c r="EC40" i="4" a="1"/>
  <c r="EC40" i="4" s="1"/>
  <c r="EF40" i="4" a="1"/>
  <c r="EF40" i="4" s="1"/>
  <c r="DZ40" i="4" a="1"/>
  <c r="DZ40" i="4" s="1"/>
  <c r="EE40" i="4" a="1"/>
  <c r="EE40" i="4" s="1"/>
  <c r="DY40" i="4" a="1"/>
  <c r="DY40" i="4" s="1"/>
  <c r="EB40" i="4" a="1"/>
  <c r="EB40" i="4" s="1"/>
  <c r="EA40" i="4" a="1"/>
  <c r="EA40" i="4" s="1"/>
  <c r="C41" i="4"/>
  <c r="CH39" i="4"/>
  <c r="CG39" i="4"/>
  <c r="DN39" i="4"/>
  <c r="CR39" i="4"/>
  <c r="BK39" i="4"/>
  <c r="BV39" i="4"/>
  <c r="DC39" i="4"/>
  <c r="S39" i="4"/>
  <c r="AO39" i="4"/>
  <c r="AD39" i="4"/>
  <c r="AZ39" i="4"/>
  <c r="JC36" i="4"/>
  <c r="IQ92" i="4"/>
  <c r="KV92" i="4" s="1"/>
  <c r="KE37" i="4"/>
  <c r="CG95" i="4"/>
  <c r="DN95" i="4"/>
  <c r="CR95" i="4"/>
  <c r="AZ95" i="4"/>
  <c r="BK95" i="4"/>
  <c r="BV95" i="4"/>
  <c r="AD95" i="4"/>
  <c r="DC95" i="4"/>
  <c r="S95" i="4"/>
  <c r="AO95" i="4"/>
  <c r="JP92" i="4"/>
  <c r="KS38" i="4" a="1"/>
  <c r="GT38" i="4"/>
  <c r="JF37" i="4" s="1"/>
  <c r="GE38" i="4"/>
  <c r="HR38" i="4"/>
  <c r="KF37" i="4" s="1"/>
  <c r="FS38" i="4"/>
  <c r="ID37" i="4" s="1"/>
  <c r="HF38" i="4"/>
  <c r="JS37" i="4" s="1"/>
  <c r="GW38" i="4"/>
  <c r="JJ37" i="4" s="1"/>
  <c r="GK38" i="4"/>
  <c r="IW37" i="4" s="1"/>
  <c r="KJ38" i="4" a="1"/>
  <c r="FV38" i="4"/>
  <c r="FJ38" i="4"/>
  <c r="HU37" i="4" s="1"/>
  <c r="HI38" i="4"/>
  <c r="JW37" i="4" s="1"/>
  <c r="FG39" i="4" a="1"/>
  <c r="FG39" i="4" s="1"/>
  <c r="FC39" i="4" a="1"/>
  <c r="FC39" i="4" s="1"/>
  <c r="EY39" i="4" a="1"/>
  <c r="EY39" i="4" s="1"/>
  <c r="KL38" i="4" s="1" a="1"/>
  <c r="KL38" i="4" s="1"/>
  <c r="FF39" i="4" a="1"/>
  <c r="FF39" i="4" s="1"/>
  <c r="FB39" i="4" a="1"/>
  <c r="FB39" i="4" s="1"/>
  <c r="KO38" i="4" s="1" a="1"/>
  <c r="KO38" i="4" s="1"/>
  <c r="EX39" i="4" a="1"/>
  <c r="EX39" i="4" s="1"/>
  <c r="KK38" i="4" s="1" a="1"/>
  <c r="KK38" i="4" s="1"/>
  <c r="FH38" i="4"/>
  <c r="FE39" i="4" a="1"/>
  <c r="FE39" i="4" s="1"/>
  <c r="KR38" i="4" s="1" a="1"/>
  <c r="KR38" i="4" s="1"/>
  <c r="FA39" i="4" a="1"/>
  <c r="FA39" i="4" s="1"/>
  <c r="EW39" i="4" a="1"/>
  <c r="EW39" i="4" s="1"/>
  <c r="FD39" i="4" a="1"/>
  <c r="FD39" i="4" s="1"/>
  <c r="KQ38" i="4" s="1" a="1"/>
  <c r="KQ38" i="4" s="1"/>
  <c r="EZ39" i="4" a="1"/>
  <c r="EZ39" i="4" s="1"/>
  <c r="IL36" i="4"/>
  <c r="JQ92" i="4"/>
  <c r="KO94" i="4" a="1"/>
  <c r="HN94" i="4"/>
  <c r="GA94" i="4"/>
  <c r="HB94" i="4"/>
  <c r="JO93" i="4" s="1"/>
  <c r="FO94" i="4"/>
  <c r="HZ93" i="4" s="1"/>
  <c r="GP94" i="4"/>
  <c r="IB92" i="4"/>
  <c r="ER38" i="4"/>
  <c r="IY36" i="4"/>
  <c r="IA36" i="4"/>
  <c r="KB36" i="4"/>
  <c r="IC36" i="4"/>
  <c r="IU92" i="4"/>
  <c r="KX92" i="4" s="1"/>
  <c r="IW36" i="4"/>
  <c r="LF92" i="4"/>
  <c r="AE39" i="4"/>
  <c r="DO39" i="4"/>
  <c r="BW39" i="4"/>
  <c r="CS39" i="4"/>
  <c r="DD39" i="4"/>
  <c r="BL39" i="4"/>
  <c r="BA39" i="4"/>
  <c r="DG39" i="4"/>
  <c r="CV39" i="4"/>
  <c r="BZ39" i="4"/>
  <c r="BD39" i="4"/>
  <c r="DR39" i="4"/>
  <c r="BO39" i="4"/>
  <c r="IX36" i="4"/>
  <c r="EQ94" i="4"/>
  <c r="CZ95" i="4"/>
  <c r="DV95" i="4"/>
  <c r="DK95" i="4"/>
  <c r="HW92" i="4"/>
  <c r="GL38" i="4"/>
  <c r="IX37" i="4" s="1"/>
  <c r="FW38" i="4"/>
  <c r="HJ38" i="4"/>
  <c r="JX37" i="4" s="1"/>
  <c r="FK38" i="4"/>
  <c r="GX38" i="4"/>
  <c r="JK37" i="4" s="1"/>
  <c r="FZ38" i="4"/>
  <c r="IL37" i="4" s="1"/>
  <c r="HM38" i="4"/>
  <c r="FN38" i="4"/>
  <c r="KN38" i="4" a="1"/>
  <c r="HA38" i="4"/>
  <c r="GO38" i="4"/>
  <c r="EL38" i="4"/>
  <c r="JL36" i="4"/>
  <c r="EN94" i="4"/>
  <c r="JQ36" i="4"/>
  <c r="KS37" i="4" a="1"/>
  <c r="KS37" i="4" s="1"/>
  <c r="HU92" i="4"/>
  <c r="JD92" i="4"/>
  <c r="HY92" i="4"/>
  <c r="CW39" i="4"/>
  <c r="BE39" i="4"/>
  <c r="DS39" i="4"/>
  <c r="DH39" i="4"/>
  <c r="CA39" i="4"/>
  <c r="BP39" i="4"/>
  <c r="DV39" i="4"/>
  <c r="DK39" i="4"/>
  <c r="CZ39" i="4"/>
  <c r="LJ91" i="4" l="1"/>
  <c r="LD37" i="4"/>
  <c r="LL90" i="4"/>
  <c r="LK35" i="4"/>
  <c r="KK94" i="4"/>
  <c r="LJ35" i="4"/>
  <c r="KQ94" i="4"/>
  <c r="KM94" i="4"/>
  <c r="KO94" i="4"/>
  <c r="LC93" i="4"/>
  <c r="LE93" i="4"/>
  <c r="KV36" i="4"/>
  <c r="KN38" i="4"/>
  <c r="LD38" i="4" s="1"/>
  <c r="KT94" i="4"/>
  <c r="LG93" i="4"/>
  <c r="LK91" i="4"/>
  <c r="LD93" i="4"/>
  <c r="LA92" i="4"/>
  <c r="KM38" i="4"/>
  <c r="LC38" i="4" s="1"/>
  <c r="KP94" i="4"/>
  <c r="KY92" i="4"/>
  <c r="KJ38" i="4"/>
  <c r="LH38" i="4" s="1"/>
  <c r="KS38" i="4"/>
  <c r="LE38" i="4" s="1"/>
  <c r="KZ36" i="4"/>
  <c r="KN94" i="4"/>
  <c r="ES95" i="4"/>
  <c r="EQ39" i="4"/>
  <c r="KU36" i="4"/>
  <c r="LI37" i="4"/>
  <c r="KZ92" i="4"/>
  <c r="EK95" i="4"/>
  <c r="KX93" i="4"/>
  <c r="KR94" i="4"/>
  <c r="KS94" i="4"/>
  <c r="LF37" i="4"/>
  <c r="GY95" i="4"/>
  <c r="JL94" i="4" s="1"/>
  <c r="FL95" i="4"/>
  <c r="HW94" i="4" s="1"/>
  <c r="GM95" i="4"/>
  <c r="IY94" i="4" s="1"/>
  <c r="HK95" i="4"/>
  <c r="JY94" i="4" s="1"/>
  <c r="FX95" i="4"/>
  <c r="IJ94" i="4" s="1"/>
  <c r="GI95" i="4"/>
  <c r="IU94" i="4" s="1"/>
  <c r="KD37" i="4"/>
  <c r="DF40" i="4"/>
  <c r="BN40" i="4"/>
  <c r="BY40" i="4"/>
  <c r="AG40" i="4"/>
  <c r="CU40" i="4"/>
  <c r="BC40" i="4"/>
  <c r="DQ40" i="4"/>
  <c r="DW40" i="4"/>
  <c r="DA40" i="4"/>
  <c r="DL40" i="4"/>
  <c r="LF93" i="4"/>
  <c r="LB93" i="4"/>
  <c r="LH93" i="4"/>
  <c r="LI93" i="4"/>
  <c r="EP95" i="4"/>
  <c r="EM39" i="4"/>
  <c r="LE37" i="4"/>
  <c r="CZ96" i="4"/>
  <c r="DV96" i="4"/>
  <c r="DK96" i="4"/>
  <c r="CN96" i="4"/>
  <c r="CI96" i="4"/>
  <c r="CJ96" i="4"/>
  <c r="CT96" i="4"/>
  <c r="U96" i="4"/>
  <c r="AF96" i="4"/>
  <c r="BM96" i="4"/>
  <c r="DE96" i="4"/>
  <c r="AQ96" i="4"/>
  <c r="BX96" i="4"/>
  <c r="BB96" i="4"/>
  <c r="DP96" i="4"/>
  <c r="KL94" i="4" a="1"/>
  <c r="KL94" i="4" s="1"/>
  <c r="HQ95" i="4"/>
  <c r="GD95" i="4"/>
  <c r="IP94" i="4" s="1"/>
  <c r="HE95" i="4"/>
  <c r="JR94" i="4" s="1"/>
  <c r="FR95" i="4"/>
  <c r="IC94" i="4" s="1"/>
  <c r="GS95" i="4"/>
  <c r="JE94" i="4" s="1"/>
  <c r="LH37" i="4"/>
  <c r="ER95" i="4"/>
  <c r="KY36" i="4"/>
  <c r="FY39" i="4"/>
  <c r="IK38" i="4" s="1"/>
  <c r="HL39" i="4"/>
  <c r="JZ38" i="4" s="1"/>
  <c r="FM39" i="4"/>
  <c r="GZ39" i="4"/>
  <c r="JM38" i="4" s="1"/>
  <c r="GN39" i="4"/>
  <c r="IZ38" i="4" s="1"/>
  <c r="GT39" i="4"/>
  <c r="JF38" i="4" s="1"/>
  <c r="GE39" i="4"/>
  <c r="IQ38" i="4" s="1"/>
  <c r="HR39" i="4"/>
  <c r="KF38" i="4" s="1"/>
  <c r="FS39" i="4"/>
  <c r="ID38" i="4" s="1"/>
  <c r="HF39" i="4"/>
  <c r="JS38" i="4" s="1"/>
  <c r="BV40" i="4"/>
  <c r="CR40" i="4"/>
  <c r="CH40" i="4"/>
  <c r="DN40" i="4"/>
  <c r="CG40" i="4"/>
  <c r="BK40" i="4"/>
  <c r="DC40" i="4"/>
  <c r="AO40" i="4"/>
  <c r="AD40" i="4"/>
  <c r="S40" i="4"/>
  <c r="AZ40" i="4"/>
  <c r="EM95" i="4"/>
  <c r="BK96" i="4"/>
  <c r="AO96" i="4"/>
  <c r="DC96" i="4"/>
  <c r="AD96" i="4"/>
  <c r="S96" i="4"/>
  <c r="BV96" i="4"/>
  <c r="CR96" i="4"/>
  <c r="DN96" i="4"/>
  <c r="CG96" i="4"/>
  <c r="AZ96" i="4"/>
  <c r="CX96" i="4"/>
  <c r="CM96" i="4"/>
  <c r="DI96" i="4"/>
  <c r="DT96" i="4"/>
  <c r="EL39" i="4"/>
  <c r="GO95" i="4"/>
  <c r="JA94" i="4" s="1"/>
  <c r="HM95" i="4"/>
  <c r="KA94" i="4" s="1"/>
  <c r="FZ95" i="4"/>
  <c r="IL94" i="4" s="1"/>
  <c r="FN95" i="4"/>
  <c r="HY94" i="4" s="1"/>
  <c r="HA95" i="4"/>
  <c r="JN94" i="4" s="1"/>
  <c r="HF95" i="4"/>
  <c r="FS95" i="4"/>
  <c r="ID94" i="4" s="1"/>
  <c r="GT95" i="4"/>
  <c r="JF94" i="4" s="1"/>
  <c r="GE95" i="4"/>
  <c r="IQ94" i="4" s="1"/>
  <c r="HR95" i="4"/>
  <c r="KF94" i="4" s="1"/>
  <c r="DW96" i="4"/>
  <c r="DA96" i="4"/>
  <c r="DL96" i="4"/>
  <c r="HD39" i="4"/>
  <c r="JQ38" i="4" s="1"/>
  <c r="GR39" i="4"/>
  <c r="JD38" i="4" s="1"/>
  <c r="GC39" i="4"/>
  <c r="HP39" i="4"/>
  <c r="KD38" i="4" s="1"/>
  <c r="FQ39" i="4"/>
  <c r="IB38" i="4" s="1"/>
  <c r="FX39" i="4"/>
  <c r="IJ38" i="4" s="1"/>
  <c r="HK39" i="4"/>
  <c r="JY38" i="4" s="1"/>
  <c r="FL39" i="4"/>
  <c r="GY39" i="4"/>
  <c r="JL38" i="4" s="1"/>
  <c r="KL39" i="4" a="1"/>
  <c r="GM39" i="4"/>
  <c r="IY38" i="4" s="1"/>
  <c r="DT40" i="4"/>
  <c r="CX40" i="4"/>
  <c r="CM40" i="4"/>
  <c r="DI40" i="4"/>
  <c r="JD37" i="4"/>
  <c r="LC37" i="4"/>
  <c r="CY96" i="4"/>
  <c r="DJ96" i="4"/>
  <c r="DU96" i="4"/>
  <c r="ES39" i="4"/>
  <c r="HN95" i="4"/>
  <c r="KB94" i="4" s="1"/>
  <c r="GA95" i="4"/>
  <c r="GP95" i="4"/>
  <c r="JB94" i="4" s="1"/>
  <c r="HB95" i="4"/>
  <c r="JO94" i="4" s="1"/>
  <c r="FO95" i="4"/>
  <c r="HZ94" i="4" s="1"/>
  <c r="GN95" i="4"/>
  <c r="IZ94" i="4" s="1"/>
  <c r="HL95" i="4"/>
  <c r="JZ94" i="4" s="1"/>
  <c r="FY95" i="4"/>
  <c r="IK94" i="4" s="1"/>
  <c r="GZ95" i="4"/>
  <c r="JM94" i="4" s="1"/>
  <c r="FM95" i="4"/>
  <c r="GK39" i="4"/>
  <c r="IW38" i="4" s="1"/>
  <c r="FV39" i="4"/>
  <c r="IH38" i="4" s="1"/>
  <c r="HI39" i="4"/>
  <c r="JW38" i="4" s="1"/>
  <c r="FJ39" i="4"/>
  <c r="HU38" i="4" s="1"/>
  <c r="GW39" i="4"/>
  <c r="JJ38" i="4" s="1"/>
  <c r="FH39" i="4"/>
  <c r="FE40" i="4" a="1"/>
  <c r="FE40" i="4" s="1"/>
  <c r="FA40" i="4" a="1"/>
  <c r="FA40" i="4" s="1"/>
  <c r="EW40" i="4" a="1"/>
  <c r="EW40" i="4" s="1"/>
  <c r="FD40" i="4" a="1"/>
  <c r="FD40" i="4" s="1"/>
  <c r="EZ40" i="4" a="1"/>
  <c r="EZ40" i="4" s="1"/>
  <c r="KM39" i="4" s="1" a="1"/>
  <c r="KM39" i="4" s="1"/>
  <c r="FG40" i="4" a="1"/>
  <c r="FG40" i="4" s="1"/>
  <c r="FC40" i="4" a="1"/>
  <c r="FC40" i="4" s="1"/>
  <c r="EY40" i="4" a="1"/>
  <c r="EY40" i="4" s="1"/>
  <c r="EX40" i="4" a="1"/>
  <c r="EX40" i="4" s="1"/>
  <c r="FF40" i="4" a="1"/>
  <c r="FF40" i="4" s="1"/>
  <c r="FB40" i="4" a="1"/>
  <c r="FB40" i="4" s="1"/>
  <c r="HC39" i="4"/>
  <c r="JP38" i="4" s="1"/>
  <c r="GQ39" i="4"/>
  <c r="JC38" i="4" s="1"/>
  <c r="GB39" i="4"/>
  <c r="KP39" i="4" a="1"/>
  <c r="HO39" i="4"/>
  <c r="FP39" i="4"/>
  <c r="HY37" i="4"/>
  <c r="BW40" i="4"/>
  <c r="DO40" i="4"/>
  <c r="CS40" i="4"/>
  <c r="BA40" i="4"/>
  <c r="AE40" i="4"/>
  <c r="BL40" i="4"/>
  <c r="DD40" i="4"/>
  <c r="IM93" i="4"/>
  <c r="JA37" i="4"/>
  <c r="HV93" i="4"/>
  <c r="EP39" i="4"/>
  <c r="IA93" i="4"/>
  <c r="AG96" i="4"/>
  <c r="BC96" i="4"/>
  <c r="DF96" i="4"/>
  <c r="CU96" i="4"/>
  <c r="BN96" i="4"/>
  <c r="DQ96" i="4"/>
  <c r="BY96" i="4"/>
  <c r="HO95" i="4"/>
  <c r="GB95" i="4"/>
  <c r="GQ95" i="4"/>
  <c r="JC94" i="4" s="1"/>
  <c r="HC95" i="4"/>
  <c r="FP95" i="4"/>
  <c r="IA94" i="4" s="1"/>
  <c r="KK39" i="4" a="1"/>
  <c r="GL39" i="4"/>
  <c r="IX38" i="4" s="1"/>
  <c r="FW39" i="4"/>
  <c r="II38" i="4" s="1"/>
  <c r="HJ39" i="4"/>
  <c r="FK39" i="4"/>
  <c r="HV38" i="4" s="1"/>
  <c r="GX39" i="4"/>
  <c r="JK38" i="4" s="1"/>
  <c r="DS40" i="4"/>
  <c r="CW40" i="4"/>
  <c r="BE40" i="4"/>
  <c r="CA40" i="4"/>
  <c r="BP40" i="4"/>
  <c r="DH40" i="4"/>
  <c r="IW93" i="4"/>
  <c r="KU92" i="4"/>
  <c r="LJ92" i="4" s="1"/>
  <c r="EN39" i="4"/>
  <c r="HM39" i="4"/>
  <c r="KA38" i="4" s="1"/>
  <c r="FN39" i="4"/>
  <c r="HY38" i="4" s="1"/>
  <c r="KN39" i="4" a="1"/>
  <c r="HA39" i="4"/>
  <c r="GO39" i="4"/>
  <c r="FZ39" i="4"/>
  <c r="IL38" i="4" s="1"/>
  <c r="KT39" i="4" a="1"/>
  <c r="CY40" i="4"/>
  <c r="DU40" i="4"/>
  <c r="DJ40" i="4"/>
  <c r="LA36" i="4"/>
  <c r="LG37" i="4"/>
  <c r="IH37" i="4"/>
  <c r="EN95" i="4"/>
  <c r="JB93" i="4"/>
  <c r="KP38" i="4" a="1"/>
  <c r="KP38" i="4" s="1"/>
  <c r="CV96" i="4"/>
  <c r="DG96" i="4"/>
  <c r="BO96" i="4"/>
  <c r="BZ96" i="4"/>
  <c r="DR96" i="4"/>
  <c r="BD96" i="4"/>
  <c r="HW93" i="4"/>
  <c r="KF93" i="4"/>
  <c r="IO37" i="4"/>
  <c r="EO95" i="4"/>
  <c r="HV37" i="4"/>
  <c r="HI95" i="4"/>
  <c r="FV95" i="4"/>
  <c r="GW95" i="4"/>
  <c r="FJ95" i="4"/>
  <c r="GK95" i="4"/>
  <c r="IW94" i="4" s="1"/>
  <c r="GH95" i="4"/>
  <c r="FG96" i="4" a="1"/>
  <c r="FG96" i="4" s="1"/>
  <c r="FC96" i="4" a="1"/>
  <c r="FC96" i="4" s="1"/>
  <c r="KP95" i="4" s="1" a="1"/>
  <c r="KP95" i="4" s="1"/>
  <c r="EY96" i="4" a="1"/>
  <c r="EY96" i="4" s="1"/>
  <c r="FE96" i="4" a="1"/>
  <c r="FE96" i="4" s="1"/>
  <c r="EW96" i="4" a="1"/>
  <c r="EW96" i="4" s="1"/>
  <c r="FD96" i="4" a="1"/>
  <c r="FD96" i="4" s="1"/>
  <c r="FB96" i="4" a="1"/>
  <c r="FB96" i="4" s="1"/>
  <c r="KO95" i="4" s="1" a="1"/>
  <c r="KO95" i="4" s="1"/>
  <c r="FA96" i="4" a="1"/>
  <c r="FA96" i="4" s="1"/>
  <c r="KN95" i="4" s="1" a="1"/>
  <c r="KN95" i="4" s="1"/>
  <c r="EZ96" i="4" a="1"/>
  <c r="EZ96" i="4" s="1"/>
  <c r="KM95" i="4" s="1" a="1"/>
  <c r="KM95" i="4" s="1"/>
  <c r="FF96" i="4" a="1"/>
  <c r="FF96" i="4" s="1"/>
  <c r="EX96" i="4" a="1"/>
  <c r="EX96" i="4" s="1"/>
  <c r="FH95" i="4"/>
  <c r="KA37" i="4"/>
  <c r="GS39" i="4"/>
  <c r="KR39" i="4" a="1"/>
  <c r="GD39" i="4"/>
  <c r="HQ39" i="4"/>
  <c r="FR39" i="4"/>
  <c r="IC38" i="4" s="1"/>
  <c r="HE39" i="4"/>
  <c r="JR38" i="4" s="1"/>
  <c r="EJ95" i="4"/>
  <c r="DG40" i="4"/>
  <c r="DR40" i="4"/>
  <c r="BZ40" i="4"/>
  <c r="BO40" i="4"/>
  <c r="BD40" i="4"/>
  <c r="CV40" i="4"/>
  <c r="KB93" i="4"/>
  <c r="EQ95" i="4"/>
  <c r="CS96" i="4"/>
  <c r="BA96" i="4"/>
  <c r="BL96" i="4"/>
  <c r="BW96" i="4"/>
  <c r="DD96" i="4"/>
  <c r="DO96" i="4"/>
  <c r="AE96" i="4"/>
  <c r="CH96" i="4"/>
  <c r="KE93" i="4"/>
  <c r="II37" i="4"/>
  <c r="KZ93" i="4"/>
  <c r="HX93" i="4"/>
  <c r="GX95" i="4"/>
  <c r="FK95" i="4"/>
  <c r="KK95" i="4" a="1"/>
  <c r="GL95" i="4"/>
  <c r="HJ95" i="4"/>
  <c r="FW95" i="4"/>
  <c r="II94" i="4" s="1"/>
  <c r="IK37" i="4"/>
  <c r="IN37" i="4"/>
  <c r="BM40" i="4"/>
  <c r="DE40" i="4"/>
  <c r="CI40" i="4"/>
  <c r="DP40" i="4"/>
  <c r="CN40" i="4"/>
  <c r="CJ40" i="4"/>
  <c r="CT40" i="4"/>
  <c r="BX40" i="4"/>
  <c r="AQ40" i="4"/>
  <c r="BB40" i="4"/>
  <c r="U40" i="4"/>
  <c r="AF40" i="4"/>
  <c r="EE97" i="4" a="1"/>
  <c r="EE97" i="4" s="1"/>
  <c r="EA97" i="4" a="1"/>
  <c r="EA97" i="4" s="1"/>
  <c r="EH97" i="4" a="1"/>
  <c r="EH97" i="4" s="1"/>
  <c r="ED97" i="4" a="1"/>
  <c r="ED97" i="4" s="1"/>
  <c r="DZ97" i="4" a="1"/>
  <c r="DZ97" i="4" s="1"/>
  <c r="EG97" i="4" a="1"/>
  <c r="EG97" i="4" s="1"/>
  <c r="DY97" i="4" a="1"/>
  <c r="DY97" i="4" s="1"/>
  <c r="EF97" i="4" a="1"/>
  <c r="EF97" i="4" s="1"/>
  <c r="EC97" i="4" a="1"/>
  <c r="EC97" i="4" s="1"/>
  <c r="EB97" i="4" a="1"/>
  <c r="EB97" i="4" s="1"/>
  <c r="C98" i="4"/>
  <c r="KO39" i="4" a="1"/>
  <c r="HN39" i="4"/>
  <c r="KB38" i="4" s="1"/>
  <c r="FO39" i="4"/>
  <c r="HZ38" i="4" s="1"/>
  <c r="HB39" i="4"/>
  <c r="JO38" i="4" s="1"/>
  <c r="GP39" i="4"/>
  <c r="GA39" i="4"/>
  <c r="IM38" i="4" s="1"/>
  <c r="EO39" i="4"/>
  <c r="ER39" i="4"/>
  <c r="EK39" i="4"/>
  <c r="EJ39" i="4"/>
  <c r="EG41" i="4" a="1"/>
  <c r="EG41" i="4" s="1"/>
  <c r="EC41" i="4" a="1"/>
  <c r="EC41" i="4" s="1"/>
  <c r="DY41" i="4" a="1"/>
  <c r="DY41" i="4" s="1"/>
  <c r="EF41" i="4" a="1"/>
  <c r="EF41" i="4" s="1"/>
  <c r="EB41" i="4" a="1"/>
  <c r="EB41" i="4" s="1"/>
  <c r="EE41" i="4" a="1"/>
  <c r="EE41" i="4" s="1"/>
  <c r="EA41" i="4" a="1"/>
  <c r="EA41" i="4" s="1"/>
  <c r="EH41" i="4" a="1"/>
  <c r="EH41" i="4" s="1"/>
  <c r="ED41" i="4" a="1"/>
  <c r="ED41" i="4" s="1"/>
  <c r="DZ41" i="4" a="1"/>
  <c r="DZ41" i="4" s="1"/>
  <c r="C42" i="4"/>
  <c r="DK40" i="4"/>
  <c r="DV40" i="4"/>
  <c r="CZ40" i="4"/>
  <c r="IQ37" i="4"/>
  <c r="JN37" i="4"/>
  <c r="JF93" i="4"/>
  <c r="KT38" i="4" a="1"/>
  <c r="KT38" i="4" s="1"/>
  <c r="EL95" i="4"/>
  <c r="IQ93" i="4"/>
  <c r="DS96" i="4"/>
  <c r="BE96" i="4"/>
  <c r="CW96" i="4"/>
  <c r="DH96" i="4"/>
  <c r="CA96" i="4"/>
  <c r="BP96" i="4"/>
  <c r="IX93" i="4"/>
  <c r="JC37" i="4"/>
  <c r="IP93" i="4"/>
  <c r="JO37" i="4"/>
  <c r="HP95" i="4"/>
  <c r="KD94" i="4" s="1"/>
  <c r="GC95" i="4"/>
  <c r="HD95" i="4"/>
  <c r="JQ94" i="4" s="1"/>
  <c r="FQ95" i="4"/>
  <c r="IB94" i="4" s="1"/>
  <c r="GR95" i="4"/>
  <c r="JD94" i="4" s="1"/>
  <c r="KQ95" i="4" a="1"/>
  <c r="KJ94" i="4" a="1"/>
  <c r="KJ94" i="4" s="1"/>
  <c r="JY37" i="4"/>
  <c r="LL91" i="4" l="1"/>
  <c r="LL35" i="4"/>
  <c r="LJ36" i="4"/>
  <c r="EQ40" i="4"/>
  <c r="LE94" i="4"/>
  <c r="KP39" i="4"/>
  <c r="LI38" i="4"/>
  <c r="LF38" i="4"/>
  <c r="LK92" i="4"/>
  <c r="LL92" i="4" s="1"/>
  <c r="KT39" i="4"/>
  <c r="LC94" i="4"/>
  <c r="LA37" i="4"/>
  <c r="LA93" i="4"/>
  <c r="KQ95" i="4"/>
  <c r="LG38" i="4"/>
  <c r="LB38" i="4"/>
  <c r="KY37" i="4"/>
  <c r="KZ37" i="4"/>
  <c r="LG94" i="4"/>
  <c r="LD94" i="4"/>
  <c r="ES96" i="4"/>
  <c r="KU93" i="4"/>
  <c r="KR39" i="4"/>
  <c r="KN39" i="4"/>
  <c r="KV93" i="4"/>
  <c r="EP96" i="4"/>
  <c r="EP40" i="4"/>
  <c r="KO39" i="4"/>
  <c r="EL40" i="4"/>
  <c r="KK95" i="4"/>
  <c r="KU37" i="4"/>
  <c r="KK39" i="4"/>
  <c r="KL39" i="4"/>
  <c r="DJ41" i="4"/>
  <c r="DU41" i="4"/>
  <c r="CY41" i="4"/>
  <c r="CS97" i="4"/>
  <c r="DO97" i="4"/>
  <c r="CH97" i="4"/>
  <c r="DD97" i="4"/>
  <c r="AE97" i="4"/>
  <c r="BA97" i="4"/>
  <c r="BL97" i="4"/>
  <c r="BW97" i="4"/>
  <c r="HP96" i="4"/>
  <c r="KD95" i="4" s="1"/>
  <c r="GC96" i="4"/>
  <c r="IO95" i="4" s="1"/>
  <c r="HD96" i="4"/>
  <c r="JQ95" i="4" s="1"/>
  <c r="FQ96" i="4"/>
  <c r="IB95" i="4" s="1"/>
  <c r="GR96" i="4"/>
  <c r="JD95" i="4" s="1"/>
  <c r="KV37" i="4"/>
  <c r="EO40" i="4"/>
  <c r="GA40" i="4"/>
  <c r="IM39" i="4" s="1"/>
  <c r="HN40" i="4"/>
  <c r="KB39" i="4" s="1"/>
  <c r="FO40" i="4"/>
  <c r="HZ39" i="4" s="1"/>
  <c r="HB40" i="4"/>
  <c r="JO39" i="4" s="1"/>
  <c r="GP40" i="4"/>
  <c r="JB39" i="4" s="1"/>
  <c r="GW40" i="4"/>
  <c r="JJ39" i="4" s="1"/>
  <c r="GK40" i="4"/>
  <c r="IW39" i="4" s="1"/>
  <c r="KJ40" i="4" a="1"/>
  <c r="FV40" i="4"/>
  <c r="IH39" i="4" s="1"/>
  <c r="FJ40" i="4"/>
  <c r="HU39" i="4" s="1"/>
  <c r="HI40" i="4"/>
  <c r="JW39" i="4" s="1"/>
  <c r="FG41" i="4" a="1"/>
  <c r="FG41" i="4" s="1"/>
  <c r="FC41" i="4" a="1"/>
  <c r="FC41" i="4" s="1"/>
  <c r="EY41" i="4" a="1"/>
  <c r="EY41" i="4" s="1"/>
  <c r="FF41" i="4" a="1"/>
  <c r="FF41" i="4" s="1"/>
  <c r="FB41" i="4" a="1"/>
  <c r="FB41" i="4" s="1"/>
  <c r="KO40" i="4" s="1" a="1"/>
  <c r="KO40" i="4" s="1"/>
  <c r="EX41" i="4" a="1"/>
  <c r="EX41" i="4" s="1"/>
  <c r="FH40" i="4"/>
  <c r="FE41" i="4" a="1"/>
  <c r="FE41" i="4" s="1"/>
  <c r="FA41" i="4" a="1"/>
  <c r="FA41" i="4" s="1"/>
  <c r="EW41" i="4" a="1"/>
  <c r="EW41" i="4" s="1"/>
  <c r="FD41" i="4" a="1"/>
  <c r="FD41" i="4" s="1"/>
  <c r="KQ40" i="4" s="1" a="1"/>
  <c r="KQ40" i="4" s="1"/>
  <c r="EZ41" i="4" a="1"/>
  <c r="EZ41" i="4" s="1"/>
  <c r="KJ39" i="4" a="1"/>
  <c r="KJ39" i="4" s="1"/>
  <c r="JS94" i="4"/>
  <c r="HP40" i="4"/>
  <c r="FQ40" i="4"/>
  <c r="IB39" i="4" s="1"/>
  <c r="HD40" i="4"/>
  <c r="JQ39" i="4" s="1"/>
  <c r="GR40" i="4"/>
  <c r="GC40" i="4"/>
  <c r="IO39" i="4" s="1"/>
  <c r="EG42" i="4" a="1"/>
  <c r="EG42" i="4" s="1"/>
  <c r="EC42" i="4" a="1"/>
  <c r="EC42" i="4" s="1"/>
  <c r="DY42" i="4" a="1"/>
  <c r="DY42" i="4" s="1"/>
  <c r="EF42" i="4" a="1"/>
  <c r="EF42" i="4" s="1"/>
  <c r="EB42" i="4" a="1"/>
  <c r="EB42" i="4" s="1"/>
  <c r="EE42" i="4" a="1"/>
  <c r="EE42" i="4" s="1"/>
  <c r="EA42" i="4" a="1"/>
  <c r="EA42" i="4" s="1"/>
  <c r="EH42" i="4" a="1"/>
  <c r="EH42" i="4" s="1"/>
  <c r="ED42" i="4" a="1"/>
  <c r="ED42" i="4" s="1"/>
  <c r="DZ42" i="4" a="1"/>
  <c r="DZ42" i="4" s="1"/>
  <c r="C43" i="4"/>
  <c r="HI96" i="4"/>
  <c r="JW95" i="4" s="1"/>
  <c r="FV96" i="4"/>
  <c r="GW96" i="4"/>
  <c r="JJ95" i="4" s="1"/>
  <c r="FJ96" i="4"/>
  <c r="HU95" i="4" s="1"/>
  <c r="GK96" i="4"/>
  <c r="IW95" i="4" s="1"/>
  <c r="GH96" i="4"/>
  <c r="IT95" i="4" s="1"/>
  <c r="FF97" i="4" a="1"/>
  <c r="FF97" i="4" s="1"/>
  <c r="FB97" i="4" a="1"/>
  <c r="FB97" i="4" s="1"/>
  <c r="EX97" i="4" a="1"/>
  <c r="EX97" i="4" s="1"/>
  <c r="FH96" i="4"/>
  <c r="FE97" i="4" a="1"/>
  <c r="FE97" i="4" s="1"/>
  <c r="FA97" i="4" a="1"/>
  <c r="FA97" i="4" s="1"/>
  <c r="EW97" i="4" a="1"/>
  <c r="EW97" i="4" s="1"/>
  <c r="FD97" i="4" a="1"/>
  <c r="FD97" i="4" s="1"/>
  <c r="EZ97" i="4" a="1"/>
  <c r="EZ97" i="4" s="1"/>
  <c r="KM96" i="4" s="1" a="1"/>
  <c r="KM96" i="4" s="1"/>
  <c r="FG97" i="4" a="1"/>
  <c r="FG97" i="4" s="1"/>
  <c r="FC97" i="4" a="1"/>
  <c r="FC97" i="4" s="1"/>
  <c r="EY97" i="4" a="1"/>
  <c r="EY97" i="4" s="1"/>
  <c r="HF40" i="4"/>
  <c r="KS40" i="4" a="1"/>
  <c r="GT40" i="4"/>
  <c r="JF39" i="4" s="1"/>
  <c r="GE40" i="4"/>
  <c r="IQ39" i="4" s="1"/>
  <c r="FS40" i="4"/>
  <c r="ID39" i="4" s="1"/>
  <c r="HR40" i="4"/>
  <c r="KF39" i="4" s="1"/>
  <c r="HM40" i="4"/>
  <c r="KA39" i="4" s="1"/>
  <c r="FN40" i="4"/>
  <c r="HY39" i="4" s="1"/>
  <c r="KN40" i="4" a="1"/>
  <c r="HA40" i="4"/>
  <c r="JN39" i="4" s="1"/>
  <c r="GO40" i="4"/>
  <c r="JA39" i="4" s="1"/>
  <c r="FZ40" i="4"/>
  <c r="IL39" i="4" s="1"/>
  <c r="IX94" i="4"/>
  <c r="KY94" i="4" s="1"/>
  <c r="IN94" i="4"/>
  <c r="EM40" i="4"/>
  <c r="DK97" i="4"/>
  <c r="CZ97" i="4"/>
  <c r="DV97" i="4"/>
  <c r="KQ39" i="4" a="1"/>
  <c r="KQ39" i="4" s="1"/>
  <c r="DN41" i="4"/>
  <c r="CH41" i="4"/>
  <c r="BV41" i="4"/>
  <c r="CG41" i="4"/>
  <c r="CR41" i="4"/>
  <c r="DC41" i="4"/>
  <c r="BK41" i="4"/>
  <c r="AZ41" i="4"/>
  <c r="S41" i="4"/>
  <c r="AO41" i="4"/>
  <c r="AD41" i="4"/>
  <c r="CS41" i="4"/>
  <c r="DO41" i="4"/>
  <c r="BW41" i="4"/>
  <c r="AE41" i="4"/>
  <c r="BA41" i="4"/>
  <c r="DD41" i="4"/>
  <c r="BL41" i="4"/>
  <c r="CZ41" i="4"/>
  <c r="DV41" i="4"/>
  <c r="DK41" i="4"/>
  <c r="EE98" i="4" a="1"/>
  <c r="EE98" i="4" s="1"/>
  <c r="EA98" i="4" a="1"/>
  <c r="EA98" i="4" s="1"/>
  <c r="EH98" i="4" a="1"/>
  <c r="EH98" i="4" s="1"/>
  <c r="ED98" i="4" a="1"/>
  <c r="ED98" i="4" s="1"/>
  <c r="DZ98" i="4" a="1"/>
  <c r="DZ98" i="4" s="1"/>
  <c r="EC98" i="4" a="1"/>
  <c r="EC98" i="4" s="1"/>
  <c r="EB98" i="4" a="1"/>
  <c r="EB98" i="4" s="1"/>
  <c r="EG98" i="4" a="1"/>
  <c r="EG98" i="4" s="1"/>
  <c r="DY98" i="4" a="1"/>
  <c r="DY98" i="4" s="1"/>
  <c r="EF98" i="4" a="1"/>
  <c r="EF98" i="4" s="1"/>
  <c r="C99" i="4"/>
  <c r="DA97" i="4"/>
  <c r="DW97" i="4"/>
  <c r="DL97" i="4"/>
  <c r="HQ96" i="4"/>
  <c r="GD96" i="4"/>
  <c r="IP95" i="4" s="1"/>
  <c r="HE96" i="4"/>
  <c r="JR95" i="4" s="1"/>
  <c r="FR96" i="4"/>
  <c r="IC95" i="4" s="1"/>
  <c r="KR96" i="4" a="1"/>
  <c r="GS96" i="4"/>
  <c r="JE95" i="4" s="1"/>
  <c r="GX40" i="4"/>
  <c r="JK39" i="4" s="1"/>
  <c r="KK40" i="4" a="1"/>
  <c r="GL40" i="4"/>
  <c r="IX39" i="4" s="1"/>
  <c r="FW40" i="4"/>
  <c r="II39" i="4" s="1"/>
  <c r="FK40" i="4"/>
  <c r="HV39" i="4" s="1"/>
  <c r="HJ40" i="4"/>
  <c r="JX39" i="4" s="1"/>
  <c r="HE40" i="4"/>
  <c r="GS40" i="4"/>
  <c r="JE39" i="4" s="1"/>
  <c r="FR40" i="4"/>
  <c r="IC39" i="4" s="1"/>
  <c r="GD40" i="4"/>
  <c r="HQ40" i="4"/>
  <c r="KE39" i="4" s="1"/>
  <c r="JJ94" i="4"/>
  <c r="HV94" i="4"/>
  <c r="IM94" i="4"/>
  <c r="EQ96" i="4"/>
  <c r="JX94" i="4"/>
  <c r="DR41" i="4"/>
  <c r="CV41" i="4"/>
  <c r="BD41" i="4"/>
  <c r="BZ41" i="4"/>
  <c r="DG41" i="4"/>
  <c r="BO41" i="4"/>
  <c r="DA41" i="4"/>
  <c r="DW41" i="4"/>
  <c r="DL41" i="4"/>
  <c r="AG97" i="4"/>
  <c r="BC97" i="4"/>
  <c r="DQ97" i="4"/>
  <c r="DF97" i="4"/>
  <c r="BY97" i="4"/>
  <c r="CU97" i="4"/>
  <c r="BN97" i="4"/>
  <c r="CI97" i="4"/>
  <c r="CJ97" i="4"/>
  <c r="U97" i="4"/>
  <c r="CN97" i="4"/>
  <c r="DE97" i="4"/>
  <c r="BM97" i="4"/>
  <c r="AQ97" i="4"/>
  <c r="CT97" i="4"/>
  <c r="BX97" i="4"/>
  <c r="BB97" i="4"/>
  <c r="AF97" i="4"/>
  <c r="DP97" i="4"/>
  <c r="JE38" i="4"/>
  <c r="EK96" i="4"/>
  <c r="GX96" i="4"/>
  <c r="JK95" i="4" s="1"/>
  <c r="FK96" i="4"/>
  <c r="HV95" i="4" s="1"/>
  <c r="KK96" i="4" a="1"/>
  <c r="GL96" i="4"/>
  <c r="IX95" i="4" s="1"/>
  <c r="FW96" i="4"/>
  <c r="II95" i="4" s="1"/>
  <c r="HJ96" i="4"/>
  <c r="JX95" i="4" s="1"/>
  <c r="GY96" i="4"/>
  <c r="JL95" i="4" s="1"/>
  <c r="FL96" i="4"/>
  <c r="HW95" i="4" s="1"/>
  <c r="KL96" i="4" a="1"/>
  <c r="GM96" i="4"/>
  <c r="IY95" i="4" s="1"/>
  <c r="GI96" i="4"/>
  <c r="IU95" i="4" s="1"/>
  <c r="FX96" i="4"/>
  <c r="IJ95" i="4" s="1"/>
  <c r="HK96" i="4"/>
  <c r="JY95" i="4" s="1"/>
  <c r="IH95" i="4"/>
  <c r="HX94" i="4"/>
  <c r="IP38" i="4"/>
  <c r="EK40" i="4"/>
  <c r="KL40" i="4" a="1"/>
  <c r="GM40" i="4"/>
  <c r="IY39" i="4" s="1"/>
  <c r="FX40" i="4"/>
  <c r="HK40" i="4"/>
  <c r="GY40" i="4"/>
  <c r="FL40" i="4"/>
  <c r="HW39" i="4" s="1"/>
  <c r="KL95" i="4" a="1"/>
  <c r="KL95" i="4" s="1"/>
  <c r="BE97" i="4"/>
  <c r="CW97" i="4"/>
  <c r="CA97" i="4"/>
  <c r="DS97" i="4"/>
  <c r="BP97" i="4"/>
  <c r="DH97" i="4"/>
  <c r="CA41" i="4"/>
  <c r="CW41" i="4"/>
  <c r="BE41" i="4"/>
  <c r="DS41" i="4"/>
  <c r="DH41" i="4"/>
  <c r="BP41" i="4"/>
  <c r="LB94" i="4"/>
  <c r="LH94" i="4"/>
  <c r="LF94" i="4"/>
  <c r="LI94" i="4"/>
  <c r="DE41" i="4"/>
  <c r="BM41" i="4"/>
  <c r="DP41" i="4"/>
  <c r="CN41" i="4"/>
  <c r="CJ41" i="4"/>
  <c r="BX41" i="4"/>
  <c r="BB41" i="4"/>
  <c r="CI41" i="4"/>
  <c r="CT41" i="4"/>
  <c r="U41" i="4"/>
  <c r="AQ41" i="4"/>
  <c r="AF41" i="4"/>
  <c r="DG97" i="4"/>
  <c r="CV97" i="4"/>
  <c r="BO97" i="4"/>
  <c r="BD97" i="4"/>
  <c r="BZ97" i="4"/>
  <c r="DR97" i="4"/>
  <c r="DI97" i="4"/>
  <c r="CX97" i="4"/>
  <c r="DT97" i="4"/>
  <c r="CM97" i="4"/>
  <c r="HF96" i="4"/>
  <c r="FS96" i="4"/>
  <c r="ID95" i="4" s="1"/>
  <c r="KS96" i="4" a="1"/>
  <c r="GT96" i="4"/>
  <c r="JF95" i="4" s="1"/>
  <c r="HR96" i="4"/>
  <c r="KF95" i="4" s="1"/>
  <c r="GE96" i="4"/>
  <c r="IQ95" i="4" s="1"/>
  <c r="KP96" i="4" a="1"/>
  <c r="HO96" i="4"/>
  <c r="KC95" i="4" s="1"/>
  <c r="GB96" i="4"/>
  <c r="HC96" i="4"/>
  <c r="FP96" i="4"/>
  <c r="IA95" i="4" s="1"/>
  <c r="GQ96" i="4"/>
  <c r="JC95" i="4" s="1"/>
  <c r="EN96" i="4"/>
  <c r="KY93" i="4"/>
  <c r="JW94" i="4"/>
  <c r="EM96" i="4"/>
  <c r="KP40" i="4" a="1"/>
  <c r="HO40" i="4"/>
  <c r="HC40" i="4"/>
  <c r="GQ40" i="4"/>
  <c r="JC39" i="4" s="1"/>
  <c r="FP40" i="4"/>
  <c r="GB40" i="4"/>
  <c r="IN39" i="4" s="1"/>
  <c r="JN38" i="4"/>
  <c r="KZ38" i="4" s="1"/>
  <c r="HW38" i="4"/>
  <c r="JK94" i="4"/>
  <c r="EJ96" i="4"/>
  <c r="JB38" i="4"/>
  <c r="HX38" i="4"/>
  <c r="ES40" i="4"/>
  <c r="ER40" i="4"/>
  <c r="DJ97" i="4"/>
  <c r="DU97" i="4"/>
  <c r="CY97" i="4"/>
  <c r="IT94" i="4"/>
  <c r="KX94" i="4" s="1"/>
  <c r="EN40" i="4"/>
  <c r="GN96" i="4"/>
  <c r="IZ95" i="4" s="1"/>
  <c r="GZ96" i="4"/>
  <c r="JM95" i="4" s="1"/>
  <c r="FM96" i="4"/>
  <c r="FY96" i="4"/>
  <c r="HL96" i="4"/>
  <c r="KT96" i="4" a="1"/>
  <c r="KT95" i="4" a="1"/>
  <c r="KT95" i="4" s="1"/>
  <c r="KT40" i="4" a="1"/>
  <c r="KE38" i="4"/>
  <c r="LK36" i="4"/>
  <c r="HU94" i="4"/>
  <c r="ER96" i="4"/>
  <c r="KE94" i="4"/>
  <c r="KO96" i="4" a="1"/>
  <c r="HN96" i="4"/>
  <c r="GA96" i="4"/>
  <c r="IM95" i="4" s="1"/>
  <c r="HB96" i="4"/>
  <c r="JO95" i="4" s="1"/>
  <c r="FO96" i="4"/>
  <c r="GP96" i="4"/>
  <c r="JB95" i="4" s="1"/>
  <c r="EO96" i="4"/>
  <c r="CM41" i="4"/>
  <c r="DT41" i="4"/>
  <c r="CX41" i="4"/>
  <c r="DI41" i="4"/>
  <c r="IO94" i="4"/>
  <c r="DF41" i="4"/>
  <c r="BN41" i="4"/>
  <c r="BC41" i="4"/>
  <c r="DQ41" i="4"/>
  <c r="CU41" i="4"/>
  <c r="BY41" i="4"/>
  <c r="AG41" i="4"/>
  <c r="AO97" i="4"/>
  <c r="BV97" i="4"/>
  <c r="CG97" i="4"/>
  <c r="DN97" i="4"/>
  <c r="BK97" i="4"/>
  <c r="AZ97" i="4"/>
  <c r="DC97" i="4"/>
  <c r="AD97" i="4"/>
  <c r="CR97" i="4"/>
  <c r="S97" i="4"/>
  <c r="GO96" i="4"/>
  <c r="JA95" i="4" s="1"/>
  <c r="HA96" i="4"/>
  <c r="JN95" i="4" s="1"/>
  <c r="FN96" i="4"/>
  <c r="HM96" i="4"/>
  <c r="FZ96" i="4"/>
  <c r="KN96" i="4" a="1"/>
  <c r="KJ95" i="4" a="1"/>
  <c r="KJ95" i="4" s="1"/>
  <c r="IN38" i="4"/>
  <c r="GN40" i="4"/>
  <c r="IZ39" i="4" s="1"/>
  <c r="FY40" i="4"/>
  <c r="IK39" i="4" s="1"/>
  <c r="HL40" i="4"/>
  <c r="JZ39" i="4" s="1"/>
  <c r="FM40" i="4"/>
  <c r="HX39" i="4" s="1"/>
  <c r="GZ40" i="4"/>
  <c r="KM40" i="4" a="1"/>
  <c r="JX38" i="4"/>
  <c r="IH94" i="4"/>
  <c r="KC94" i="4"/>
  <c r="KS95" i="4" a="1"/>
  <c r="KS95" i="4" s="1"/>
  <c r="EJ40" i="4"/>
  <c r="KS39" i="4" a="1"/>
  <c r="KS39" i="4" s="1"/>
  <c r="KR95" i="4" a="1"/>
  <c r="KR95" i="4" s="1"/>
  <c r="JP94" i="4"/>
  <c r="EL96" i="4"/>
  <c r="KC38" i="4"/>
  <c r="IO38" i="4"/>
  <c r="JA38" i="4"/>
  <c r="IA38" i="4"/>
  <c r="EQ41" i="4" l="1"/>
  <c r="LL36" i="4"/>
  <c r="KT96" i="4"/>
  <c r="KL40" i="4"/>
  <c r="KT40" i="4"/>
  <c r="LK93" i="4"/>
  <c r="LK37" i="4"/>
  <c r="KU38" i="4"/>
  <c r="KU94" i="4"/>
  <c r="KN96" i="4"/>
  <c r="KP40" i="4"/>
  <c r="KL96" i="4"/>
  <c r="LJ37" i="4"/>
  <c r="KP96" i="4"/>
  <c r="KK96" i="4"/>
  <c r="KV94" i="4"/>
  <c r="LD39" i="4"/>
  <c r="LA38" i="4"/>
  <c r="KV38" i="4"/>
  <c r="LC39" i="4"/>
  <c r="KM40" i="4"/>
  <c r="KJ40" i="4"/>
  <c r="LA94" i="4"/>
  <c r="KS96" i="4"/>
  <c r="KS40" i="4"/>
  <c r="LE40" i="4" s="1"/>
  <c r="KK40" i="4"/>
  <c r="KN40" i="4"/>
  <c r="KY38" i="4"/>
  <c r="EP97" i="4"/>
  <c r="LJ93" i="4"/>
  <c r="KO96" i="4"/>
  <c r="KZ94" i="4"/>
  <c r="KR96" i="4"/>
  <c r="LE95" i="4"/>
  <c r="LC95" i="4"/>
  <c r="EM41" i="4"/>
  <c r="EL41" i="4"/>
  <c r="KE95" i="4"/>
  <c r="JY39" i="4"/>
  <c r="DK98" i="4"/>
  <c r="CZ98" i="4"/>
  <c r="ER98" i="4" s="1"/>
  <c r="DV98" i="4"/>
  <c r="ER97" i="4"/>
  <c r="HP97" i="4"/>
  <c r="KD96" i="4" s="1"/>
  <c r="GC97" i="4"/>
  <c r="IO96" i="4" s="1"/>
  <c r="HD97" i="4"/>
  <c r="JQ96" i="4" s="1"/>
  <c r="FQ97" i="4"/>
  <c r="IB96" i="4" s="1"/>
  <c r="GR97" i="4"/>
  <c r="JD96" i="4" s="1"/>
  <c r="BW42" i="4"/>
  <c r="CS42" i="4"/>
  <c r="BA42" i="4"/>
  <c r="BL42" i="4"/>
  <c r="DD42" i="4"/>
  <c r="AE42" i="4"/>
  <c r="DO42" i="4"/>
  <c r="CV42" i="4"/>
  <c r="BD42" i="4"/>
  <c r="DG42" i="4"/>
  <c r="BZ42" i="4"/>
  <c r="BO42" i="4"/>
  <c r="DR42" i="4"/>
  <c r="CX98" i="4"/>
  <c r="DT98" i="4"/>
  <c r="CM98" i="4"/>
  <c r="DI98" i="4"/>
  <c r="BV42" i="4"/>
  <c r="CH42" i="4"/>
  <c r="CR42" i="4"/>
  <c r="DN42" i="4"/>
  <c r="BK42" i="4"/>
  <c r="CG42" i="4"/>
  <c r="DC42" i="4"/>
  <c r="S42" i="4"/>
  <c r="AD42" i="4"/>
  <c r="AZ42" i="4"/>
  <c r="AO42" i="4"/>
  <c r="HE41" i="4"/>
  <c r="GS41" i="4"/>
  <c r="JE40" i="4" s="1"/>
  <c r="GD41" i="4"/>
  <c r="IP40" i="4" s="1"/>
  <c r="HQ41" i="4"/>
  <c r="KE40" i="4" s="1"/>
  <c r="FR41" i="4"/>
  <c r="IC40" i="4" s="1"/>
  <c r="KY95" i="4"/>
  <c r="EN97" i="4"/>
  <c r="EO41" i="4"/>
  <c r="EO97" i="4"/>
  <c r="ES41" i="4"/>
  <c r="IK95" i="4"/>
  <c r="AG98" i="4"/>
  <c r="CU98" i="4"/>
  <c r="DQ98" i="4"/>
  <c r="DF98" i="4"/>
  <c r="BY98" i="4"/>
  <c r="BN98" i="4"/>
  <c r="BC98" i="4"/>
  <c r="IN95" i="4"/>
  <c r="HI97" i="4"/>
  <c r="JW96" i="4" s="1"/>
  <c r="FV97" i="4"/>
  <c r="IH96" i="4" s="1"/>
  <c r="GW97" i="4"/>
  <c r="JJ96" i="4" s="1"/>
  <c r="FJ97" i="4"/>
  <c r="HU96" i="4" s="1"/>
  <c r="GK97" i="4"/>
  <c r="GH97" i="4"/>
  <c r="FD98" i="4" a="1"/>
  <c r="FD98" i="4" s="1"/>
  <c r="EZ98" i="4" a="1"/>
  <c r="EZ98" i="4" s="1"/>
  <c r="FG98" i="4" a="1"/>
  <c r="FG98" i="4" s="1"/>
  <c r="FC98" i="4" a="1"/>
  <c r="FC98" i="4" s="1"/>
  <c r="EY98" i="4" a="1"/>
  <c r="EY98" i="4" s="1"/>
  <c r="FF98" i="4" a="1"/>
  <c r="FF98" i="4" s="1"/>
  <c r="FB98" i="4" a="1"/>
  <c r="FB98" i="4" s="1"/>
  <c r="EX98" i="4" a="1"/>
  <c r="EX98" i="4" s="1"/>
  <c r="FH97" i="4"/>
  <c r="FE98" i="4" a="1"/>
  <c r="FE98" i="4" s="1"/>
  <c r="FA98" i="4" a="1"/>
  <c r="FA98" i="4" s="1"/>
  <c r="EW98" i="4" a="1"/>
  <c r="EW98" i="4" s="1"/>
  <c r="KJ96" i="4" a="1"/>
  <c r="KJ96" i="4" s="1"/>
  <c r="CW42" i="4"/>
  <c r="BE42" i="4"/>
  <c r="DS42" i="4"/>
  <c r="CA42" i="4"/>
  <c r="DH42" i="4"/>
  <c r="BP42" i="4"/>
  <c r="DV42" i="4"/>
  <c r="DK42" i="4"/>
  <c r="CZ42" i="4"/>
  <c r="ER42" i="4" s="1"/>
  <c r="GL41" i="4"/>
  <c r="IX40" i="4" s="1"/>
  <c r="FW41" i="4"/>
  <c r="HJ41" i="4"/>
  <c r="JX40" i="4" s="1"/>
  <c r="FK41" i="4"/>
  <c r="GX41" i="4"/>
  <c r="JK40" i="4" s="1"/>
  <c r="KQ96" i="4" a="1"/>
  <c r="KQ96" i="4" s="1"/>
  <c r="BV98" i="4"/>
  <c r="AO98" i="4"/>
  <c r="DN98" i="4"/>
  <c r="AD98" i="4"/>
  <c r="BK98" i="4"/>
  <c r="S98" i="4"/>
  <c r="EJ98" i="4" s="1"/>
  <c r="DC98" i="4"/>
  <c r="CR98" i="4"/>
  <c r="AZ98" i="4"/>
  <c r="CG98" i="4"/>
  <c r="EF43" i="4" a="1"/>
  <c r="EF43" i="4" s="1"/>
  <c r="EB43" i="4" a="1"/>
  <c r="EB43" i="4" s="1"/>
  <c r="EE43" i="4" a="1"/>
  <c r="EE43" i="4" s="1"/>
  <c r="EA43" i="4" a="1"/>
  <c r="EA43" i="4" s="1"/>
  <c r="EH43" i="4" a="1"/>
  <c r="EH43" i="4" s="1"/>
  <c r="ED43" i="4" a="1"/>
  <c r="ED43" i="4" s="1"/>
  <c r="DZ43" i="4" a="1"/>
  <c r="DZ43" i="4" s="1"/>
  <c r="EG43" i="4" a="1"/>
  <c r="EG43" i="4" s="1"/>
  <c r="EC43" i="4" a="1"/>
  <c r="EC43" i="4" s="1"/>
  <c r="DY43" i="4" a="1"/>
  <c r="DY43" i="4" s="1"/>
  <c r="C44" i="4"/>
  <c r="JL39" i="4"/>
  <c r="KA95" i="4"/>
  <c r="LE39" i="4"/>
  <c r="II40" i="4"/>
  <c r="DG98" i="4"/>
  <c r="BD98" i="4"/>
  <c r="EN98" i="4" s="1"/>
  <c r="CV98" i="4"/>
  <c r="DR98" i="4"/>
  <c r="BZ98" i="4"/>
  <c r="BO98" i="4"/>
  <c r="ER41" i="4"/>
  <c r="KB95" i="4"/>
  <c r="GO97" i="4"/>
  <c r="JA96" i="4" s="1"/>
  <c r="HM97" i="4"/>
  <c r="FZ97" i="4"/>
  <c r="IL96" i="4" s="1"/>
  <c r="KN97" i="4" a="1"/>
  <c r="HA97" i="4"/>
  <c r="FN97" i="4"/>
  <c r="HY96" i="4" s="1"/>
  <c r="IW96" i="4"/>
  <c r="DW42" i="4"/>
  <c r="DA42" i="4"/>
  <c r="DL42" i="4"/>
  <c r="LB39" i="4"/>
  <c r="LI39" i="4"/>
  <c r="LH39" i="4"/>
  <c r="LF39" i="4"/>
  <c r="HN41" i="4"/>
  <c r="FO41" i="4"/>
  <c r="HB41" i="4"/>
  <c r="JO40" i="4" s="1"/>
  <c r="GP41" i="4"/>
  <c r="JB40" i="4" s="1"/>
  <c r="GA41" i="4"/>
  <c r="IM40" i="4" s="1"/>
  <c r="EQ97" i="4"/>
  <c r="DO98" i="4"/>
  <c r="BL98" i="4"/>
  <c r="DD98" i="4"/>
  <c r="CH98" i="4"/>
  <c r="AE98" i="4"/>
  <c r="BA98" i="4"/>
  <c r="CS98" i="4"/>
  <c r="BW98" i="4"/>
  <c r="HQ97" i="4"/>
  <c r="KE96" i="4" s="1"/>
  <c r="GD97" i="4"/>
  <c r="IP96" i="4" s="1"/>
  <c r="HE97" i="4"/>
  <c r="JR96" i="4" s="1"/>
  <c r="FR97" i="4"/>
  <c r="IC96" i="4" s="1"/>
  <c r="GS97" i="4"/>
  <c r="KR97" i="4" a="1"/>
  <c r="BM42" i="4"/>
  <c r="CI42" i="4"/>
  <c r="BX42" i="4"/>
  <c r="CN42" i="4"/>
  <c r="DE42" i="4"/>
  <c r="CJ42" i="4"/>
  <c r="BB42" i="4"/>
  <c r="DP42" i="4"/>
  <c r="CT42" i="4"/>
  <c r="U42" i="4"/>
  <c r="EL42" i="4" s="1"/>
  <c r="AQ42" i="4"/>
  <c r="AF42" i="4"/>
  <c r="FY41" i="4"/>
  <c r="IK40" i="4" s="1"/>
  <c r="HL41" i="4"/>
  <c r="JZ40" i="4" s="1"/>
  <c r="FM41" i="4"/>
  <c r="HX40" i="4" s="1"/>
  <c r="GZ41" i="4"/>
  <c r="GN41" i="4"/>
  <c r="IZ40" i="4" s="1"/>
  <c r="GT41" i="4"/>
  <c r="JF40" i="4" s="1"/>
  <c r="GE41" i="4"/>
  <c r="IQ40" i="4" s="1"/>
  <c r="HR41" i="4"/>
  <c r="KF40" i="4" s="1"/>
  <c r="FS41" i="4"/>
  <c r="ID40" i="4" s="1"/>
  <c r="HF41" i="4"/>
  <c r="JS40" i="4" s="1"/>
  <c r="EK97" i="4"/>
  <c r="LD95" i="4"/>
  <c r="HF97" i="4"/>
  <c r="JS96" i="4" s="1"/>
  <c r="FS97" i="4"/>
  <c r="KS97" i="4" a="1"/>
  <c r="GT97" i="4"/>
  <c r="JF96" i="4" s="1"/>
  <c r="GE97" i="4"/>
  <c r="HR97" i="4"/>
  <c r="KF96" i="4" s="1"/>
  <c r="LF95" i="4"/>
  <c r="LB95" i="4"/>
  <c r="LI95" i="4"/>
  <c r="LH95" i="4"/>
  <c r="KD39" i="4"/>
  <c r="IJ39" i="4"/>
  <c r="KC39" i="4"/>
  <c r="EL97" i="4"/>
  <c r="ES97" i="4"/>
  <c r="CA98" i="4"/>
  <c r="CW98" i="4"/>
  <c r="DS98" i="4"/>
  <c r="BE98" i="4"/>
  <c r="DH98" i="4"/>
  <c r="BP98" i="4"/>
  <c r="EJ41" i="4"/>
  <c r="GY97" i="4"/>
  <c r="FL97" i="4"/>
  <c r="HW96" i="4" s="1"/>
  <c r="KL97" i="4" a="1"/>
  <c r="GM97" i="4"/>
  <c r="IY96" i="4" s="1"/>
  <c r="HK97" i="4"/>
  <c r="JY96" i="4" s="1"/>
  <c r="FX97" i="4"/>
  <c r="GI97" i="4"/>
  <c r="IU96" i="4" s="1"/>
  <c r="CX42" i="4"/>
  <c r="CM42" i="4"/>
  <c r="DT42" i="4"/>
  <c r="DI42" i="4"/>
  <c r="JM39" i="4"/>
  <c r="HD41" i="4"/>
  <c r="JQ40" i="4" s="1"/>
  <c r="GR41" i="4"/>
  <c r="GC41" i="4"/>
  <c r="IO40" i="4" s="1"/>
  <c r="HP41" i="4"/>
  <c r="KD40" i="4" s="1"/>
  <c r="FQ41" i="4"/>
  <c r="IB40" i="4" s="1"/>
  <c r="GM41" i="4"/>
  <c r="FX41" i="4"/>
  <c r="IJ40" i="4" s="1"/>
  <c r="HK41" i="4"/>
  <c r="FL41" i="4"/>
  <c r="HW40" i="4" s="1"/>
  <c r="GY41" i="4"/>
  <c r="GN97" i="4"/>
  <c r="HL97" i="4"/>
  <c r="JZ96" i="4" s="1"/>
  <c r="FY97" i="4"/>
  <c r="IK96" i="4" s="1"/>
  <c r="KM97" i="4" a="1"/>
  <c r="GZ97" i="4"/>
  <c r="FM97" i="4"/>
  <c r="HX96" i="4" s="1"/>
  <c r="EJ97" i="4"/>
  <c r="EP41" i="4"/>
  <c r="JR39" i="4"/>
  <c r="LG39" i="4"/>
  <c r="JP95" i="4"/>
  <c r="JZ95" i="4"/>
  <c r="EM97" i="4"/>
  <c r="KR40" i="4" a="1"/>
  <c r="KR40" i="4" s="1"/>
  <c r="EE99" i="4" a="1"/>
  <c r="EE99" i="4" s="1"/>
  <c r="EA99" i="4" a="1"/>
  <c r="EA99" i="4" s="1"/>
  <c r="EH99" i="4" a="1"/>
  <c r="EH99" i="4" s="1"/>
  <c r="ED99" i="4" a="1"/>
  <c r="ED99" i="4" s="1"/>
  <c r="DZ99" i="4" a="1"/>
  <c r="DZ99" i="4" s="1"/>
  <c r="EG99" i="4" a="1"/>
  <c r="EG99" i="4" s="1"/>
  <c r="DY99" i="4" a="1"/>
  <c r="DY99" i="4" s="1"/>
  <c r="EF99" i="4" a="1"/>
  <c r="EF99" i="4" s="1"/>
  <c r="EC99" i="4" a="1"/>
  <c r="EC99" i="4" s="1"/>
  <c r="EB99" i="4" a="1"/>
  <c r="EB99" i="4" s="1"/>
  <c r="C100" i="4"/>
  <c r="DA98" i="4"/>
  <c r="DW98" i="4"/>
  <c r="DL98" i="4"/>
  <c r="JS39" i="4"/>
  <c r="KP97" i="4" a="1"/>
  <c r="HO97" i="4"/>
  <c r="GB97" i="4"/>
  <c r="GQ97" i="4"/>
  <c r="JC96" i="4" s="1"/>
  <c r="HC97" i="4"/>
  <c r="JP96" i="4" s="1"/>
  <c r="FP97" i="4"/>
  <c r="GX97" i="4"/>
  <c r="FK97" i="4"/>
  <c r="HV96" i="4" s="1"/>
  <c r="KK97" i="4" a="1"/>
  <c r="GL97" i="4"/>
  <c r="HJ97" i="4"/>
  <c r="JX96" i="4" s="1"/>
  <c r="FW97" i="4"/>
  <c r="II96" i="4" s="1"/>
  <c r="BN42" i="4"/>
  <c r="DF42" i="4"/>
  <c r="DQ42" i="4"/>
  <c r="CU42" i="4"/>
  <c r="BC42" i="4"/>
  <c r="AG42" i="4"/>
  <c r="EM42" i="4" s="1"/>
  <c r="BY42" i="4"/>
  <c r="JS95" i="4"/>
  <c r="GW41" i="4"/>
  <c r="GK41" i="4"/>
  <c r="FV41" i="4"/>
  <c r="FJ41" i="4"/>
  <c r="HI41" i="4"/>
  <c r="FH41" i="4"/>
  <c r="FE42" i="4" a="1"/>
  <c r="FE42" i="4" s="1"/>
  <c r="KR41" i="4" s="1" a="1"/>
  <c r="KR41" i="4" s="1"/>
  <c r="FA42" i="4" a="1"/>
  <c r="FA42" i="4" s="1"/>
  <c r="EW42" i="4" a="1"/>
  <c r="EW42" i="4" s="1"/>
  <c r="FD42" i="4" a="1"/>
  <c r="FD42" i="4" s="1"/>
  <c r="KQ41" i="4" s="1" a="1"/>
  <c r="KQ41" i="4" s="1"/>
  <c r="EZ42" i="4" a="1"/>
  <c r="EZ42" i="4" s="1"/>
  <c r="KM41" i="4" s="1" a="1"/>
  <c r="KM41" i="4" s="1"/>
  <c r="FG42" i="4" a="1"/>
  <c r="FG42" i="4" s="1"/>
  <c r="FC42" i="4" a="1"/>
  <c r="FC42" i="4" s="1"/>
  <c r="EY42" i="4" a="1"/>
  <c r="EY42" i="4" s="1"/>
  <c r="FF42" i="4" a="1"/>
  <c r="FF42" i="4" s="1"/>
  <c r="KS41" i="4" s="1" a="1"/>
  <c r="KS41" i="4" s="1"/>
  <c r="FB42" i="4" a="1"/>
  <c r="FB42" i="4" s="1"/>
  <c r="EX42" i="4" a="1"/>
  <c r="EX42" i="4" s="1"/>
  <c r="HO41" i="4"/>
  <c r="KC40" i="4" s="1"/>
  <c r="FP41" i="4"/>
  <c r="IA40" i="4" s="1"/>
  <c r="HC41" i="4"/>
  <c r="GQ41" i="4"/>
  <c r="JC40" i="4" s="1"/>
  <c r="KP41" i="4" a="1"/>
  <c r="GB41" i="4"/>
  <c r="LG95" i="4"/>
  <c r="HZ95" i="4"/>
  <c r="JP39" i="4"/>
  <c r="IL95" i="4"/>
  <c r="KX95" i="4"/>
  <c r="EN41" i="4"/>
  <c r="HY95" i="4"/>
  <c r="IA39" i="4"/>
  <c r="KU39" i="4" s="1"/>
  <c r="CY98" i="4"/>
  <c r="DU98" i="4"/>
  <c r="DJ98" i="4"/>
  <c r="BB98" i="4"/>
  <c r="CJ98" i="4"/>
  <c r="CI98" i="4"/>
  <c r="CN98" i="4"/>
  <c r="EQ98" i="4" s="1"/>
  <c r="U98" i="4"/>
  <c r="AQ98" i="4"/>
  <c r="BX98" i="4"/>
  <c r="CT98" i="4"/>
  <c r="DP98" i="4"/>
  <c r="DE98" i="4"/>
  <c r="BM98" i="4"/>
  <c r="AF98" i="4"/>
  <c r="EK41" i="4"/>
  <c r="HX95" i="4"/>
  <c r="KT97" i="4" a="1"/>
  <c r="KO97" i="4" a="1"/>
  <c r="HN97" i="4"/>
  <c r="KB96" i="4" s="1"/>
  <c r="GA97" i="4"/>
  <c r="GP97" i="4"/>
  <c r="HB97" i="4"/>
  <c r="FO97" i="4"/>
  <c r="DJ42" i="4"/>
  <c r="DU42" i="4"/>
  <c r="CY42" i="4"/>
  <c r="JD39" i="4"/>
  <c r="KY39" i="4" s="1"/>
  <c r="FZ41" i="4"/>
  <c r="IL40" i="4" s="1"/>
  <c r="HM41" i="4"/>
  <c r="FN41" i="4"/>
  <c r="KN41" i="4" a="1"/>
  <c r="HA41" i="4"/>
  <c r="GO41" i="4"/>
  <c r="JA40" i="4" s="1"/>
  <c r="KT41" i="4" a="1"/>
  <c r="IP39" i="4"/>
  <c r="EO98" i="4" l="1"/>
  <c r="ES42" i="4"/>
  <c r="EK42" i="4"/>
  <c r="EQ42" i="4"/>
  <c r="EO42" i="4"/>
  <c r="ES98" i="4"/>
  <c r="EP42" i="4"/>
  <c r="EL98" i="4"/>
  <c r="EJ42" i="4"/>
  <c r="EN42" i="4"/>
  <c r="EK98" i="4"/>
  <c r="EM98" i="4"/>
  <c r="EP98" i="4"/>
  <c r="LL93" i="4"/>
  <c r="LC40" i="4"/>
  <c r="LL37" i="4"/>
  <c r="KK97" i="4"/>
  <c r="LH40" i="4"/>
  <c r="LJ94" i="4"/>
  <c r="LK38" i="4"/>
  <c r="LK94" i="4"/>
  <c r="LB40" i="4"/>
  <c r="LJ38" i="4"/>
  <c r="KL97" i="4"/>
  <c r="KR97" i="4"/>
  <c r="LA95" i="4"/>
  <c r="KM97" i="4"/>
  <c r="LD96" i="4"/>
  <c r="KO97" i="4"/>
  <c r="LG40" i="4"/>
  <c r="LE96" i="4"/>
  <c r="LC96" i="4"/>
  <c r="KP41" i="4"/>
  <c r="LG41" i="4" s="1"/>
  <c r="KN41" i="4"/>
  <c r="LD41" i="4" s="1"/>
  <c r="KZ95" i="4"/>
  <c r="KU95" i="4"/>
  <c r="KS97" i="4"/>
  <c r="LF40" i="4"/>
  <c r="KP97" i="4"/>
  <c r="LA39" i="4"/>
  <c r="KT41" i="4"/>
  <c r="LD40" i="4"/>
  <c r="KT97" i="4"/>
  <c r="KZ39" i="4"/>
  <c r="LG96" i="4"/>
  <c r="KN97" i="4"/>
  <c r="CV99" i="4"/>
  <c r="BO99" i="4"/>
  <c r="DG99" i="4"/>
  <c r="BD99" i="4"/>
  <c r="DR99" i="4"/>
  <c r="BZ99" i="4"/>
  <c r="DI99" i="4"/>
  <c r="CX99" i="4"/>
  <c r="CM99" i="4"/>
  <c r="DT99" i="4"/>
  <c r="BM43" i="4"/>
  <c r="DE43" i="4"/>
  <c r="CT43" i="4"/>
  <c r="BX43" i="4"/>
  <c r="CI43" i="4"/>
  <c r="CJ43" i="4"/>
  <c r="DP43" i="4"/>
  <c r="CN43" i="4"/>
  <c r="AQ43" i="4"/>
  <c r="U43" i="4"/>
  <c r="AF43" i="4"/>
  <c r="BB43" i="4"/>
  <c r="HI98" i="4"/>
  <c r="JW97" i="4" s="1"/>
  <c r="FV98" i="4"/>
  <c r="IH97" i="4" s="1"/>
  <c r="GW98" i="4"/>
  <c r="JJ97" i="4" s="1"/>
  <c r="FJ98" i="4"/>
  <c r="HU97" i="4" s="1"/>
  <c r="GK98" i="4"/>
  <c r="GH98" i="4"/>
  <c r="IT97" i="4" s="1"/>
  <c r="FF99" i="4" a="1"/>
  <c r="FF99" i="4" s="1"/>
  <c r="FB99" i="4" a="1"/>
  <c r="FB99" i="4" s="1"/>
  <c r="EX99" i="4" a="1"/>
  <c r="EX99" i="4" s="1"/>
  <c r="FH98" i="4"/>
  <c r="FE99" i="4" a="1"/>
  <c r="FE99" i="4" s="1"/>
  <c r="FA99" i="4" a="1"/>
  <c r="FA99" i="4" s="1"/>
  <c r="EW99" i="4" a="1"/>
  <c r="EW99" i="4" s="1"/>
  <c r="FD99" i="4" a="1"/>
  <c r="FD99" i="4" s="1"/>
  <c r="EZ99" i="4" a="1"/>
  <c r="EZ99" i="4" s="1"/>
  <c r="FG99" i="4" a="1"/>
  <c r="FG99" i="4" s="1"/>
  <c r="KT99" i="4" s="1" a="1"/>
  <c r="FC99" i="4" a="1"/>
  <c r="FC99" i="4" s="1"/>
  <c r="EY99" i="4" a="1"/>
  <c r="EY99" i="4" s="1"/>
  <c r="HO98" i="4"/>
  <c r="KC97" i="4" s="1"/>
  <c r="GB98" i="4"/>
  <c r="IN97" i="4" s="1"/>
  <c r="HC98" i="4"/>
  <c r="JP97" i="4" s="1"/>
  <c r="FP98" i="4"/>
  <c r="IA97" i="4" s="1"/>
  <c r="GQ98" i="4"/>
  <c r="JC97" i="4" s="1"/>
  <c r="JL96" i="4"/>
  <c r="HN42" i="4"/>
  <c r="KB41" i="4" s="1"/>
  <c r="FO42" i="4"/>
  <c r="HZ41" i="4" s="1"/>
  <c r="HB42" i="4"/>
  <c r="JO41" i="4" s="1"/>
  <c r="GP42" i="4"/>
  <c r="JB41" i="4" s="1"/>
  <c r="GA42" i="4"/>
  <c r="IM41" i="4" s="1"/>
  <c r="HM42" i="4"/>
  <c r="KA41" i="4" s="1"/>
  <c r="FN42" i="4"/>
  <c r="HY41" i="4" s="1"/>
  <c r="HA42" i="4"/>
  <c r="JN41" i="4" s="1"/>
  <c r="GO42" i="4"/>
  <c r="JA41" i="4" s="1"/>
  <c r="FZ42" i="4"/>
  <c r="IL41" i="4" s="1"/>
  <c r="CY99" i="4"/>
  <c r="DU99" i="4"/>
  <c r="DJ99" i="4"/>
  <c r="EF44" i="4" a="1"/>
  <c r="EF44" i="4" s="1"/>
  <c r="EB44" i="4" a="1"/>
  <c r="EB44" i="4" s="1"/>
  <c r="EE44" i="4" a="1"/>
  <c r="EE44" i="4" s="1"/>
  <c r="EA44" i="4" a="1"/>
  <c r="EA44" i="4" s="1"/>
  <c r="EH44" i="4" a="1"/>
  <c r="EH44" i="4" s="1"/>
  <c r="ED44" i="4" a="1"/>
  <c r="ED44" i="4" s="1"/>
  <c r="DZ44" i="4" a="1"/>
  <c r="DZ44" i="4" s="1"/>
  <c r="EG44" i="4" a="1"/>
  <c r="EG44" i="4" s="1"/>
  <c r="EC44" i="4" a="1"/>
  <c r="EC44" i="4" s="1"/>
  <c r="DY44" i="4" a="1"/>
  <c r="DY44" i="4" s="1"/>
  <c r="C45" i="4"/>
  <c r="DT43" i="4"/>
  <c r="CX43" i="4"/>
  <c r="CM43" i="4"/>
  <c r="DI43" i="4"/>
  <c r="GO98" i="4"/>
  <c r="JA97" i="4" s="1"/>
  <c r="HA98" i="4"/>
  <c r="FN98" i="4"/>
  <c r="HY97" i="4" s="1"/>
  <c r="HM98" i="4"/>
  <c r="KA97" i="4" s="1"/>
  <c r="FZ98" i="4"/>
  <c r="KN98" i="4" a="1"/>
  <c r="JN96" i="4"/>
  <c r="GK42" i="4"/>
  <c r="KJ42" i="4" a="1"/>
  <c r="FV42" i="4"/>
  <c r="IH41" i="4" s="1"/>
  <c r="HI42" i="4"/>
  <c r="JW41" i="4" s="1"/>
  <c r="FJ42" i="4"/>
  <c r="HU41" i="4" s="1"/>
  <c r="GW42" i="4"/>
  <c r="FG43" i="4" a="1"/>
  <c r="FG43" i="4" s="1"/>
  <c r="KT43" i="4" s="1" a="1"/>
  <c r="FC43" i="4" a="1"/>
  <c r="FC43" i="4" s="1"/>
  <c r="EY43" i="4" a="1"/>
  <c r="EY43" i="4" s="1"/>
  <c r="FF43" i="4" a="1"/>
  <c r="FF43" i="4" s="1"/>
  <c r="FB43" i="4" a="1"/>
  <c r="FB43" i="4" s="1"/>
  <c r="EX43" i="4" a="1"/>
  <c r="EX43" i="4" s="1"/>
  <c r="FH42" i="4"/>
  <c r="FE43" i="4" a="1"/>
  <c r="FE43" i="4" s="1"/>
  <c r="FA43" i="4" a="1"/>
  <c r="FA43" i="4" s="1"/>
  <c r="KN42" i="4" s="1" a="1"/>
  <c r="KN42" i="4" s="1"/>
  <c r="EW43" i="4" a="1"/>
  <c r="EW43" i="4" s="1"/>
  <c r="FD43" i="4" a="1"/>
  <c r="FD43" i="4" s="1"/>
  <c r="EZ43" i="4" a="1"/>
  <c r="EZ43" i="4" s="1"/>
  <c r="GT42" i="4"/>
  <c r="JF41" i="4" s="1"/>
  <c r="GE42" i="4"/>
  <c r="IQ41" i="4" s="1"/>
  <c r="HR42" i="4"/>
  <c r="KF41" i="4" s="1"/>
  <c r="FS42" i="4"/>
  <c r="ID41" i="4" s="1"/>
  <c r="HF42" i="4"/>
  <c r="JS41" i="4" s="1"/>
  <c r="GS42" i="4"/>
  <c r="KR42" i="4" a="1"/>
  <c r="GD42" i="4"/>
  <c r="IP41" i="4" s="1"/>
  <c r="HQ42" i="4"/>
  <c r="KE41" i="4" s="1"/>
  <c r="FR42" i="4"/>
  <c r="IC41" i="4" s="1"/>
  <c r="HE42" i="4"/>
  <c r="JR41" i="4" s="1"/>
  <c r="AO99" i="4"/>
  <c r="CG99" i="4"/>
  <c r="AZ99" i="4"/>
  <c r="AD99" i="4"/>
  <c r="BV99" i="4"/>
  <c r="CR99" i="4"/>
  <c r="BK99" i="4"/>
  <c r="S99" i="4"/>
  <c r="DN99" i="4"/>
  <c r="DC99" i="4"/>
  <c r="CR43" i="4"/>
  <c r="CG43" i="4"/>
  <c r="DN43" i="4"/>
  <c r="BV43" i="4"/>
  <c r="CH43" i="4"/>
  <c r="BK43" i="4"/>
  <c r="DC43" i="4"/>
  <c r="AD43" i="4"/>
  <c r="S43" i="4"/>
  <c r="AO43" i="4"/>
  <c r="AZ43" i="4"/>
  <c r="DF43" i="4"/>
  <c r="BN43" i="4"/>
  <c r="DQ43" i="4"/>
  <c r="CU43" i="4"/>
  <c r="BC43" i="4"/>
  <c r="AG43" i="4"/>
  <c r="BY43" i="4"/>
  <c r="HQ98" i="4"/>
  <c r="GD98" i="4"/>
  <c r="HE98" i="4"/>
  <c r="JR97" i="4" s="1"/>
  <c r="FR98" i="4"/>
  <c r="IC97" i="4" s="1"/>
  <c r="KR98" i="4" a="1"/>
  <c r="GS98" i="4"/>
  <c r="JE97" i="4" s="1"/>
  <c r="GN98" i="4"/>
  <c r="GZ98" i="4"/>
  <c r="JM97" i="4" s="1"/>
  <c r="FM98" i="4"/>
  <c r="HL98" i="4"/>
  <c r="JZ97" i="4" s="1"/>
  <c r="FY98" i="4"/>
  <c r="IK97" i="4" s="1"/>
  <c r="KM98" i="4" a="1"/>
  <c r="JR40" i="4"/>
  <c r="FX42" i="4"/>
  <c r="IJ41" i="4" s="1"/>
  <c r="HK42" i="4"/>
  <c r="JY41" i="4" s="1"/>
  <c r="FL42" i="4"/>
  <c r="HW41" i="4" s="1"/>
  <c r="GY42" i="4"/>
  <c r="KL42" i="4" a="1"/>
  <c r="GM42" i="4"/>
  <c r="IY41" i="4" s="1"/>
  <c r="CZ99" i="4"/>
  <c r="DV99" i="4"/>
  <c r="DK99" i="4"/>
  <c r="KV39" i="4"/>
  <c r="IW40" i="4"/>
  <c r="BO43" i="4"/>
  <c r="DG43" i="4"/>
  <c r="CV43" i="4"/>
  <c r="BD43" i="4"/>
  <c r="BZ43" i="4"/>
  <c r="DR43" i="4"/>
  <c r="DJ43" i="4"/>
  <c r="DU43" i="4"/>
  <c r="CY43" i="4"/>
  <c r="HP98" i="4"/>
  <c r="KD97" i="4" s="1"/>
  <c r="GC98" i="4"/>
  <c r="HD98" i="4"/>
  <c r="FQ98" i="4"/>
  <c r="IB97" i="4" s="1"/>
  <c r="KQ98" i="4" a="1"/>
  <c r="GR98" i="4"/>
  <c r="JD97" i="4" s="1"/>
  <c r="HZ40" i="4"/>
  <c r="JL40" i="4"/>
  <c r="KK42" i="4" a="1"/>
  <c r="GL42" i="4"/>
  <c r="IX41" i="4" s="1"/>
  <c r="FW42" i="4"/>
  <c r="II41" i="4" s="1"/>
  <c r="HJ42" i="4"/>
  <c r="JX41" i="4" s="1"/>
  <c r="FK42" i="4"/>
  <c r="GX42" i="4"/>
  <c r="JK41" i="4" s="1"/>
  <c r="JO96" i="4"/>
  <c r="HC42" i="4"/>
  <c r="JP41" i="4" s="1"/>
  <c r="GQ42" i="4"/>
  <c r="GB42" i="4"/>
  <c r="IN41" i="4" s="1"/>
  <c r="KP42" i="4" a="1"/>
  <c r="HO42" i="4"/>
  <c r="KC41" i="4" s="1"/>
  <c r="FP42" i="4"/>
  <c r="IA41" i="4" s="1"/>
  <c r="BL99" i="4"/>
  <c r="AE99" i="4"/>
  <c r="DO99" i="4"/>
  <c r="BA99" i="4"/>
  <c r="CS99" i="4"/>
  <c r="BW99" i="4"/>
  <c r="DD99" i="4"/>
  <c r="CH99" i="4"/>
  <c r="JD40" i="4"/>
  <c r="IQ96" i="4"/>
  <c r="JM96" i="4"/>
  <c r="LI40" i="4"/>
  <c r="KO41" i="4" a="1"/>
  <c r="KO41" i="4" s="1"/>
  <c r="KV95" i="4"/>
  <c r="JM40" i="4"/>
  <c r="DV43" i="4"/>
  <c r="CZ43" i="4"/>
  <c r="DK43" i="4"/>
  <c r="GX98" i="4"/>
  <c r="JK97" i="4" s="1"/>
  <c r="FK98" i="4"/>
  <c r="KK98" i="4" a="1"/>
  <c r="GL98" i="4"/>
  <c r="IX97" i="4" s="1"/>
  <c r="HJ98" i="4"/>
  <c r="FW98" i="4"/>
  <c r="HY40" i="4"/>
  <c r="JW40" i="4"/>
  <c r="IT96" i="4"/>
  <c r="KX96" i="4" s="1"/>
  <c r="JY40" i="4"/>
  <c r="KT42" i="4" a="1"/>
  <c r="CW99" i="4"/>
  <c r="CA99" i="4"/>
  <c r="DS99" i="4"/>
  <c r="BE99" i="4"/>
  <c r="DH99" i="4"/>
  <c r="BP99" i="4"/>
  <c r="IZ96" i="4"/>
  <c r="JK96" i="4"/>
  <c r="KA40" i="4"/>
  <c r="IY40" i="4"/>
  <c r="DO43" i="4"/>
  <c r="BW43" i="4"/>
  <c r="BA43" i="4"/>
  <c r="BL43" i="4"/>
  <c r="DD43" i="4"/>
  <c r="CS43" i="4"/>
  <c r="AE43" i="4"/>
  <c r="KK41" i="4" a="1"/>
  <c r="KK41" i="4" s="1"/>
  <c r="KO98" i="4" a="1"/>
  <c r="HN98" i="4"/>
  <c r="KB97" i="4" s="1"/>
  <c r="GA98" i="4"/>
  <c r="HB98" i="4"/>
  <c r="FO98" i="4"/>
  <c r="HZ97" i="4" s="1"/>
  <c r="GP98" i="4"/>
  <c r="JB97" i="4" s="1"/>
  <c r="KJ97" i="4" a="1"/>
  <c r="KJ97" i="4" s="1"/>
  <c r="HV40" i="4"/>
  <c r="KB40" i="4"/>
  <c r="KQ97" i="4" a="1"/>
  <c r="KQ97" i="4" s="1"/>
  <c r="KA96" i="4"/>
  <c r="IN40" i="4"/>
  <c r="JN40" i="4"/>
  <c r="FY42" i="4"/>
  <c r="IK41" i="4" s="1"/>
  <c r="HL42" i="4"/>
  <c r="JZ41" i="4" s="1"/>
  <c r="FM42" i="4"/>
  <c r="KM42" i="4" a="1"/>
  <c r="GZ42" i="4"/>
  <c r="JM41" i="4" s="1"/>
  <c r="GN42" i="4"/>
  <c r="IZ41" i="4" s="1"/>
  <c r="EE100" i="4" a="1"/>
  <c r="EE100" i="4" s="1"/>
  <c r="EA100" i="4" a="1"/>
  <c r="EA100" i="4" s="1"/>
  <c r="EH100" i="4" a="1"/>
  <c r="EH100" i="4" s="1"/>
  <c r="ED100" i="4" a="1"/>
  <c r="ED100" i="4" s="1"/>
  <c r="DZ100" i="4" a="1"/>
  <c r="DZ100" i="4" s="1"/>
  <c r="EC100" i="4" a="1"/>
  <c r="EC100" i="4" s="1"/>
  <c r="EB100" i="4" a="1"/>
  <c r="EB100" i="4" s="1"/>
  <c r="EG100" i="4" a="1"/>
  <c r="EG100" i="4" s="1"/>
  <c r="DY100" i="4" a="1"/>
  <c r="DY100" i="4" s="1"/>
  <c r="EF100" i="4" a="1"/>
  <c r="EF100" i="4" s="1"/>
  <c r="C101" i="4"/>
  <c r="DW99" i="4"/>
  <c r="DA99" i="4"/>
  <c r="DL99" i="4"/>
  <c r="JJ40" i="4"/>
  <c r="IX96" i="4"/>
  <c r="IA96" i="4"/>
  <c r="JE96" i="4"/>
  <c r="DS43" i="4"/>
  <c r="CA43" i="4"/>
  <c r="CW43" i="4"/>
  <c r="BE43" i="4"/>
  <c r="EO43" i="4" s="1"/>
  <c r="BP43" i="4"/>
  <c r="DH43" i="4"/>
  <c r="HF98" i="4"/>
  <c r="FS98" i="4"/>
  <c r="ID97" i="4" s="1"/>
  <c r="KS98" i="4" a="1"/>
  <c r="GT98" i="4"/>
  <c r="JF97" i="4" s="1"/>
  <c r="HR98" i="4"/>
  <c r="GE98" i="4"/>
  <c r="IQ97" i="4" s="1"/>
  <c r="IW97" i="4"/>
  <c r="IN96" i="4"/>
  <c r="HU40" i="4"/>
  <c r="HD42" i="4"/>
  <c r="GR42" i="4"/>
  <c r="KQ42" i="4" a="1"/>
  <c r="GC42" i="4"/>
  <c r="IO41" i="4" s="1"/>
  <c r="HP42" i="4"/>
  <c r="KD41" i="4" s="1"/>
  <c r="FQ42" i="4"/>
  <c r="KJ41" i="4" a="1"/>
  <c r="KJ41" i="4" s="1"/>
  <c r="AG99" i="4"/>
  <c r="BC99" i="4"/>
  <c r="CU99" i="4"/>
  <c r="DQ99" i="4"/>
  <c r="BY99" i="4"/>
  <c r="DF99" i="4"/>
  <c r="BN99" i="4"/>
  <c r="CJ99" i="4"/>
  <c r="AQ99" i="4"/>
  <c r="CN99" i="4"/>
  <c r="CI99" i="4"/>
  <c r="AF99" i="4"/>
  <c r="U99" i="4"/>
  <c r="DE99" i="4"/>
  <c r="BM99" i="4"/>
  <c r="BB99" i="4"/>
  <c r="CT99" i="4"/>
  <c r="BX99" i="4"/>
  <c r="DP99" i="4"/>
  <c r="HZ96" i="4"/>
  <c r="KL41" i="4" a="1"/>
  <c r="KL41" i="4" s="1"/>
  <c r="IJ96" i="4"/>
  <c r="JB96" i="4"/>
  <c r="IM96" i="4"/>
  <c r="KC96" i="4"/>
  <c r="DA43" i="4"/>
  <c r="DW43" i="4"/>
  <c r="DL43" i="4"/>
  <c r="IH40" i="4"/>
  <c r="LB96" i="4"/>
  <c r="LH96" i="4"/>
  <c r="LF96" i="4"/>
  <c r="LI96" i="4"/>
  <c r="GY98" i="4"/>
  <c r="JL97" i="4" s="1"/>
  <c r="FL98" i="4"/>
  <c r="HW97" i="4" s="1"/>
  <c r="KL98" i="4" a="1"/>
  <c r="GM98" i="4"/>
  <c r="GI98" i="4"/>
  <c r="HK98" i="4"/>
  <c r="JY97" i="4" s="1"/>
  <c r="FX98" i="4"/>
  <c r="JP40" i="4"/>
  <c r="ID96" i="4"/>
  <c r="EO99" i="4" l="1"/>
  <c r="ER43" i="4"/>
  <c r="EP43" i="4"/>
  <c r="EM99" i="4"/>
  <c r="ES99" i="4"/>
  <c r="EN99" i="4"/>
  <c r="EK43" i="4"/>
  <c r="EN43" i="4"/>
  <c r="EJ99" i="4"/>
  <c r="EQ99" i="4"/>
  <c r="LE41" i="4"/>
  <c r="EK99" i="4"/>
  <c r="EM43" i="4"/>
  <c r="EJ43" i="4"/>
  <c r="EL43" i="4"/>
  <c r="EL99" i="4"/>
  <c r="EP99" i="4"/>
  <c r="LC41" i="4"/>
  <c r="ES43" i="4"/>
  <c r="ER99" i="4"/>
  <c r="EQ43" i="4"/>
  <c r="LL94" i="4"/>
  <c r="LL38" i="4"/>
  <c r="KM42" i="4"/>
  <c r="LC97" i="4"/>
  <c r="KO98" i="4"/>
  <c r="KK98" i="4"/>
  <c r="KR42" i="4"/>
  <c r="LD42" i="4" s="1"/>
  <c r="LD97" i="4"/>
  <c r="KT42" i="4"/>
  <c r="KM98" i="4"/>
  <c r="LG97" i="4"/>
  <c r="KV40" i="4"/>
  <c r="LE97" i="4"/>
  <c r="KL98" i="4"/>
  <c r="LK95" i="4"/>
  <c r="KP42" i="4"/>
  <c r="KK42" i="4"/>
  <c r="KN98" i="4"/>
  <c r="LD98" i="4" s="1"/>
  <c r="KS98" i="4"/>
  <c r="KY96" i="4"/>
  <c r="KZ96" i="4"/>
  <c r="KV96" i="4"/>
  <c r="KR98" i="4"/>
  <c r="LA96" i="4"/>
  <c r="KL42" i="4"/>
  <c r="LC42" i="4" s="1"/>
  <c r="KU96" i="4"/>
  <c r="LK39" i="4"/>
  <c r="KQ42" i="4"/>
  <c r="KQ98" i="4"/>
  <c r="KJ42" i="4"/>
  <c r="EE101" i="4" a="1"/>
  <c r="EE101" i="4" s="1"/>
  <c r="EA101" i="4" a="1"/>
  <c r="EA101" i="4" s="1"/>
  <c r="EH101" i="4" a="1"/>
  <c r="EH101" i="4" s="1"/>
  <c r="ED101" i="4" a="1"/>
  <c r="ED101" i="4" s="1"/>
  <c r="DZ101" i="4" a="1"/>
  <c r="DZ101" i="4" s="1"/>
  <c r="EG101" i="4" a="1"/>
  <c r="EG101" i="4" s="1"/>
  <c r="DY101" i="4" a="1"/>
  <c r="DY101" i="4" s="1"/>
  <c r="EF101" i="4" a="1"/>
  <c r="EF101" i="4" s="1"/>
  <c r="EC101" i="4" a="1"/>
  <c r="EC101" i="4" s="1"/>
  <c r="EB101" i="4" a="1"/>
  <c r="EB101" i="4" s="1"/>
  <c r="C102" i="4"/>
  <c r="DW100" i="4"/>
  <c r="DA100" i="4"/>
  <c r="ES100" i="4" s="1"/>
  <c r="DL100" i="4"/>
  <c r="LA41" i="4"/>
  <c r="IJ97" i="4"/>
  <c r="HB43" i="4"/>
  <c r="GP43" i="4"/>
  <c r="GA43" i="4"/>
  <c r="KO43" i="4" a="1"/>
  <c r="HN43" i="4"/>
  <c r="FO43" i="4"/>
  <c r="CA44" i="4"/>
  <c r="CW44" i="4"/>
  <c r="BE44" i="4"/>
  <c r="BP44" i="4"/>
  <c r="DH44" i="4"/>
  <c r="DS44" i="4"/>
  <c r="KP99" i="4" a="1"/>
  <c r="KP99" i="4" s="1"/>
  <c r="HO99" i="4"/>
  <c r="GB99" i="4"/>
  <c r="GQ99" i="4"/>
  <c r="HC99" i="4"/>
  <c r="FP99" i="4"/>
  <c r="GX99" i="4"/>
  <c r="FK99" i="4"/>
  <c r="KK99" i="4" a="1"/>
  <c r="KK99" i="4" s="1"/>
  <c r="GL99" i="4"/>
  <c r="HJ99" i="4"/>
  <c r="FW99" i="4"/>
  <c r="DJ100" i="4"/>
  <c r="CY100" i="4"/>
  <c r="DU100" i="4"/>
  <c r="AQ100" i="4"/>
  <c r="CJ100" i="4"/>
  <c r="CI100" i="4"/>
  <c r="CN100" i="4"/>
  <c r="BB100" i="4"/>
  <c r="AF100" i="4"/>
  <c r="DE100" i="4"/>
  <c r="BX100" i="4"/>
  <c r="DP100" i="4"/>
  <c r="BM100" i="4"/>
  <c r="CT100" i="4"/>
  <c r="U100" i="4"/>
  <c r="JO97" i="4"/>
  <c r="HL43" i="4"/>
  <c r="FM43" i="4"/>
  <c r="KM43" i="4" a="1"/>
  <c r="GZ43" i="4"/>
  <c r="GN43" i="4"/>
  <c r="FY43" i="4"/>
  <c r="GE43" i="4"/>
  <c r="HR43" i="4"/>
  <c r="FS43" i="4"/>
  <c r="HF43" i="4"/>
  <c r="GT43" i="4"/>
  <c r="KS43" i="4" a="1"/>
  <c r="DA44" i="4"/>
  <c r="ES44" i="4" s="1"/>
  <c r="DW44" i="4"/>
  <c r="DL44" i="4"/>
  <c r="JD41" i="4"/>
  <c r="KO99" i="4" a="1"/>
  <c r="HN99" i="4"/>
  <c r="GA99" i="4"/>
  <c r="GP99" i="4"/>
  <c r="HB99" i="4"/>
  <c r="FO99" i="4"/>
  <c r="AO100" i="4"/>
  <c r="AD100" i="4"/>
  <c r="S100" i="4"/>
  <c r="CR100" i="4"/>
  <c r="CG100" i="4"/>
  <c r="BK100" i="4"/>
  <c r="BV100" i="4"/>
  <c r="AZ100" i="4"/>
  <c r="DC100" i="4"/>
  <c r="DN100" i="4"/>
  <c r="DT100" i="4"/>
  <c r="CX100" i="4"/>
  <c r="DI100" i="4"/>
  <c r="CM100" i="4"/>
  <c r="IM97" i="4"/>
  <c r="KY40" i="4"/>
  <c r="HX97" i="4"/>
  <c r="GR43" i="4"/>
  <c r="KQ43" i="4" a="1"/>
  <c r="GC43" i="4"/>
  <c r="HP43" i="4"/>
  <c r="FQ43" i="4"/>
  <c r="HD43" i="4"/>
  <c r="FX43" i="4"/>
  <c r="HK43" i="4"/>
  <c r="FL43" i="4"/>
  <c r="GY43" i="4"/>
  <c r="KL43" i="4" a="1"/>
  <c r="GM43" i="4"/>
  <c r="DE44" i="4"/>
  <c r="BM44" i="4"/>
  <c r="BX44" i="4"/>
  <c r="AQ44" i="4"/>
  <c r="CI44" i="4"/>
  <c r="U44" i="4"/>
  <c r="CJ44" i="4"/>
  <c r="CT44" i="4"/>
  <c r="CN44" i="4"/>
  <c r="DP44" i="4"/>
  <c r="BB44" i="4"/>
  <c r="AF44" i="4"/>
  <c r="GN99" i="4"/>
  <c r="HL99" i="4"/>
  <c r="FY99" i="4"/>
  <c r="KM99" i="4" a="1"/>
  <c r="FM99" i="4"/>
  <c r="GZ99" i="4"/>
  <c r="HF99" i="4"/>
  <c r="FS99" i="4"/>
  <c r="KS99" i="4" a="1"/>
  <c r="KS99" i="4" s="1"/>
  <c r="GT99" i="4"/>
  <c r="GE99" i="4"/>
  <c r="HR99" i="4"/>
  <c r="JL41" i="4"/>
  <c r="KZ40" i="4"/>
  <c r="CZ100" i="4"/>
  <c r="ER100" i="4" s="1"/>
  <c r="DK100" i="4"/>
  <c r="DV100" i="4"/>
  <c r="IY97" i="4"/>
  <c r="GK43" i="4"/>
  <c r="KJ43" i="4" a="1"/>
  <c r="FV43" i="4"/>
  <c r="HI43" i="4"/>
  <c r="FJ43" i="4"/>
  <c r="GW43" i="4"/>
  <c r="FH43" i="4"/>
  <c r="FE44" i="4" a="1"/>
  <c r="FE44" i="4" s="1"/>
  <c r="FA44" i="4" a="1"/>
  <c r="FA44" i="4" s="1"/>
  <c r="EW44" i="4" a="1"/>
  <c r="EW44" i="4" s="1"/>
  <c r="FD44" i="4" a="1"/>
  <c r="FD44" i="4" s="1"/>
  <c r="EZ44" i="4" a="1"/>
  <c r="EZ44" i="4" s="1"/>
  <c r="FG44" i="4" a="1"/>
  <c r="FG44" i="4" s="1"/>
  <c r="KT44" i="4" s="1" a="1"/>
  <c r="FC44" i="4" a="1"/>
  <c r="FC44" i="4" s="1"/>
  <c r="EY44" i="4" a="1"/>
  <c r="EY44" i="4" s="1"/>
  <c r="FB44" i="4" a="1"/>
  <c r="FB44" i="4" s="1"/>
  <c r="EX44" i="4" a="1"/>
  <c r="EX44" i="4" s="1"/>
  <c r="FF44" i="4" a="1"/>
  <c r="FF44" i="4" s="1"/>
  <c r="HC43" i="4"/>
  <c r="GQ43" i="4"/>
  <c r="GB43" i="4"/>
  <c r="KP43" i="4" a="1"/>
  <c r="KP43" i="4" s="1"/>
  <c r="HO43" i="4"/>
  <c r="FP43" i="4"/>
  <c r="IO97" i="4"/>
  <c r="EE45" i="4" a="1"/>
  <c r="EE45" i="4" s="1"/>
  <c r="EA45" i="4" a="1"/>
  <c r="EA45" i="4" s="1"/>
  <c r="EH45" i="4" a="1"/>
  <c r="EH45" i="4" s="1"/>
  <c r="ED45" i="4" a="1"/>
  <c r="ED45" i="4" s="1"/>
  <c r="DZ45" i="4" a="1"/>
  <c r="DZ45" i="4" s="1"/>
  <c r="EG45" i="4" a="1"/>
  <c r="EG45" i="4" s="1"/>
  <c r="EC45" i="4" a="1"/>
  <c r="EC45" i="4" s="1"/>
  <c r="DY45" i="4" a="1"/>
  <c r="DY45" i="4" s="1"/>
  <c r="EF45" i="4" a="1"/>
  <c r="EF45" i="4" s="1"/>
  <c r="EB45" i="4" a="1"/>
  <c r="EB45" i="4" s="1"/>
  <c r="C46" i="4"/>
  <c r="DT44" i="4"/>
  <c r="DI44" i="4"/>
  <c r="CX44" i="4"/>
  <c r="CM44" i="4"/>
  <c r="IP97" i="4"/>
  <c r="KO42" i="4" a="1"/>
  <c r="KO42" i="4" s="1"/>
  <c r="HP99" i="4"/>
  <c r="GC99" i="4"/>
  <c r="HD99" i="4"/>
  <c r="FQ99" i="4"/>
  <c r="GR99" i="4"/>
  <c r="KQ99" i="4" a="1"/>
  <c r="IZ97" i="4"/>
  <c r="LB41" i="4"/>
  <c r="LI41" i="4"/>
  <c r="LH41" i="4"/>
  <c r="LF41" i="4"/>
  <c r="AG100" i="4"/>
  <c r="CU100" i="4"/>
  <c r="DF100" i="4"/>
  <c r="BN100" i="4"/>
  <c r="BC100" i="4"/>
  <c r="DQ100" i="4"/>
  <c r="BY100" i="4"/>
  <c r="IB41" i="4"/>
  <c r="JX97" i="4"/>
  <c r="HM43" i="4"/>
  <c r="FN43" i="4"/>
  <c r="KN43" i="4" a="1"/>
  <c r="KN43" i="4" s="1"/>
  <c r="LD43" i="4" s="1"/>
  <c r="HA43" i="4"/>
  <c r="GO43" i="4"/>
  <c r="FZ43" i="4"/>
  <c r="JE41" i="4"/>
  <c r="DN44" i="4"/>
  <c r="BV44" i="4"/>
  <c r="CR44" i="4"/>
  <c r="CG44" i="4"/>
  <c r="DC44" i="4"/>
  <c r="BK44" i="4"/>
  <c r="CH44" i="4"/>
  <c r="AO44" i="4"/>
  <c r="AZ44" i="4"/>
  <c r="S44" i="4"/>
  <c r="AD44" i="4"/>
  <c r="BN44" i="4"/>
  <c r="DF44" i="4"/>
  <c r="BC44" i="4"/>
  <c r="BY44" i="4"/>
  <c r="AG44" i="4"/>
  <c r="CU44" i="4"/>
  <c r="DQ44" i="4"/>
  <c r="KF97" i="4"/>
  <c r="HI99" i="4"/>
  <c r="FV99" i="4"/>
  <c r="GW99" i="4"/>
  <c r="FJ99" i="4"/>
  <c r="GK99" i="4"/>
  <c r="KJ99" i="4" a="1"/>
  <c r="GH99" i="4"/>
  <c r="FD100" i="4" a="1"/>
  <c r="FD100" i="4" s="1"/>
  <c r="EZ100" i="4" a="1"/>
  <c r="EZ100" i="4" s="1"/>
  <c r="FG100" i="4" a="1"/>
  <c r="FG100" i="4" s="1"/>
  <c r="KT100" i="4" s="1" a="1"/>
  <c r="FC100" i="4" a="1"/>
  <c r="FC100" i="4" s="1"/>
  <c r="EY100" i="4" a="1"/>
  <c r="EY100" i="4" s="1"/>
  <c r="FF100" i="4" a="1"/>
  <c r="FF100" i="4" s="1"/>
  <c r="FB100" i="4" a="1"/>
  <c r="FB100" i="4" s="1"/>
  <c r="EX100" i="4" a="1"/>
  <c r="EX100" i="4" s="1"/>
  <c r="FH99" i="4"/>
  <c r="FE100" i="4" a="1"/>
  <c r="FE100" i="4" s="1"/>
  <c r="FA100" i="4" a="1"/>
  <c r="FA100" i="4" s="1"/>
  <c r="EW100" i="4" a="1"/>
  <c r="EW100" i="4" s="1"/>
  <c r="KJ98" i="4" a="1"/>
  <c r="KJ98" i="4" s="1"/>
  <c r="DG100" i="4"/>
  <c r="BO100" i="4"/>
  <c r="CV100" i="4"/>
  <c r="BD100" i="4"/>
  <c r="DR100" i="4"/>
  <c r="BZ100" i="4"/>
  <c r="KV41" i="4"/>
  <c r="LF97" i="4"/>
  <c r="LB97" i="4"/>
  <c r="LI97" i="4"/>
  <c r="LH97" i="4"/>
  <c r="IL97" i="4"/>
  <c r="GS43" i="4"/>
  <c r="KR43" i="4" a="1"/>
  <c r="KR43" i="4" s="1"/>
  <c r="GD43" i="4"/>
  <c r="HQ43" i="4"/>
  <c r="FR43" i="4"/>
  <c r="HE43" i="4"/>
  <c r="BO44" i="4"/>
  <c r="DG44" i="4"/>
  <c r="BZ44" i="4"/>
  <c r="CV44" i="4"/>
  <c r="DR44" i="4"/>
  <c r="BD44" i="4"/>
  <c r="DJ44" i="4"/>
  <c r="DU44" i="4"/>
  <c r="CY44" i="4"/>
  <c r="GO99" i="4"/>
  <c r="HM99" i="4"/>
  <c r="FZ99" i="4"/>
  <c r="KN99" i="4" a="1"/>
  <c r="FN99" i="4"/>
  <c r="HA99" i="4"/>
  <c r="LJ95" i="4"/>
  <c r="BW100" i="4"/>
  <c r="DO100" i="4"/>
  <c r="CH100" i="4"/>
  <c r="AE100" i="4"/>
  <c r="CS100" i="4"/>
  <c r="BL100" i="4"/>
  <c r="BA100" i="4"/>
  <c r="DD100" i="4"/>
  <c r="IU97" i="4"/>
  <c r="KX97" i="4" s="1"/>
  <c r="HV41" i="4"/>
  <c r="DV44" i="4"/>
  <c r="CZ44" i="4"/>
  <c r="DK44" i="4"/>
  <c r="JQ97" i="4"/>
  <c r="KP98" i="4" a="1"/>
  <c r="KP98" i="4" s="1"/>
  <c r="LG98" i="4" s="1"/>
  <c r="HQ99" i="4"/>
  <c r="GD99" i="4"/>
  <c r="HE99" i="4"/>
  <c r="FR99" i="4"/>
  <c r="GS99" i="4"/>
  <c r="KR99" i="4" a="1"/>
  <c r="HV97" i="4"/>
  <c r="KU40" i="4"/>
  <c r="JS97" i="4"/>
  <c r="CW100" i="4"/>
  <c r="CA100" i="4"/>
  <c r="DS100" i="4"/>
  <c r="BE100" i="4"/>
  <c r="DH100" i="4"/>
  <c r="BP100" i="4"/>
  <c r="HX41" i="4"/>
  <c r="LA40" i="4"/>
  <c r="II97" i="4"/>
  <c r="JC41" i="4"/>
  <c r="KE97" i="4"/>
  <c r="JQ41" i="4"/>
  <c r="KS42" i="4" a="1"/>
  <c r="KS42" i="4" s="1"/>
  <c r="FW43" i="4"/>
  <c r="HJ43" i="4"/>
  <c r="FK43" i="4"/>
  <c r="GX43" i="4"/>
  <c r="KK43" i="4" a="1"/>
  <c r="KK43" i="4" s="1"/>
  <c r="GL43" i="4"/>
  <c r="KT98" i="4" a="1"/>
  <c r="KT98" i="4" s="1"/>
  <c r="CS44" i="4"/>
  <c r="BA44" i="4"/>
  <c r="DO44" i="4"/>
  <c r="AE44" i="4"/>
  <c r="BL44" i="4"/>
  <c r="BW44" i="4"/>
  <c r="DD44" i="4"/>
  <c r="JJ41" i="4"/>
  <c r="GY99" i="4"/>
  <c r="FL99" i="4"/>
  <c r="KL99" i="4" a="1"/>
  <c r="KL99" i="4" s="1"/>
  <c r="GM99" i="4"/>
  <c r="HK99" i="4"/>
  <c r="FX99" i="4"/>
  <c r="GI99" i="4"/>
  <c r="JN97" i="4"/>
  <c r="IW41" i="4"/>
  <c r="LJ39" i="4"/>
  <c r="JX43" i="4" l="1"/>
  <c r="EN100" i="4"/>
  <c r="LE42" i="4"/>
  <c r="KJ43" i="4"/>
  <c r="KS43" i="4"/>
  <c r="KO43" i="4"/>
  <c r="LE98" i="4"/>
  <c r="KR99" i="4"/>
  <c r="LI99" i="4" s="1"/>
  <c r="EJ44" i="4"/>
  <c r="IW43" i="4"/>
  <c r="EJ100" i="4"/>
  <c r="KM43" i="4"/>
  <c r="IM43" i="4"/>
  <c r="ER44" i="4"/>
  <c r="KJ99" i="4"/>
  <c r="KQ99" i="4"/>
  <c r="LG99" i="4" s="1"/>
  <c r="EP44" i="4"/>
  <c r="JB43" i="4"/>
  <c r="KT43" i="4"/>
  <c r="EO100" i="4"/>
  <c r="KN99" i="4"/>
  <c r="EM44" i="4"/>
  <c r="EQ44" i="4"/>
  <c r="KO99" i="4"/>
  <c r="LE99" i="4" s="1"/>
  <c r="EO44" i="4"/>
  <c r="LG42" i="4"/>
  <c r="JR99" i="4"/>
  <c r="EK100" i="4"/>
  <c r="EN44" i="4"/>
  <c r="EM100" i="4"/>
  <c r="IB99" i="4"/>
  <c r="KM99" i="4"/>
  <c r="LC99" i="4" s="1"/>
  <c r="KF43" i="4"/>
  <c r="LF42" i="4"/>
  <c r="JY99" i="4"/>
  <c r="JQ99" i="4"/>
  <c r="KL43" i="4"/>
  <c r="LC43" i="4" s="1"/>
  <c r="IQ43" i="4"/>
  <c r="EL100" i="4"/>
  <c r="EQ100" i="4"/>
  <c r="EK44" i="4"/>
  <c r="KT100" i="4"/>
  <c r="JZ99" i="4"/>
  <c r="EL44" i="4"/>
  <c r="KQ43" i="4"/>
  <c r="LG43" i="4" s="1"/>
  <c r="EP100" i="4"/>
  <c r="KC99" i="4"/>
  <c r="LC98" i="4"/>
  <c r="KT99" i="4"/>
  <c r="KC98" i="4"/>
  <c r="IX98" i="4"/>
  <c r="IP42" i="4"/>
  <c r="JC42" i="4"/>
  <c r="JP98" i="4"/>
  <c r="JZ42" i="4"/>
  <c r="ID42" i="4"/>
  <c r="JX98" i="4"/>
  <c r="JK98" i="4"/>
  <c r="JF42" i="4"/>
  <c r="IM42" i="4"/>
  <c r="IJ42" i="4"/>
  <c r="JW42" i="4"/>
  <c r="KU97" i="4"/>
  <c r="JJ98" i="4"/>
  <c r="KD42" i="4"/>
  <c r="HZ42" i="4"/>
  <c r="IK42" i="4"/>
  <c r="IA98" i="4"/>
  <c r="JS42" i="4"/>
  <c r="JB42" i="4"/>
  <c r="JF98" i="4"/>
  <c r="LJ40" i="4"/>
  <c r="HU98" i="4"/>
  <c r="JR98" i="4"/>
  <c r="KF98" i="4"/>
  <c r="JB98" i="4"/>
  <c r="IB42" i="4"/>
  <c r="IZ42" i="4"/>
  <c r="HZ98" i="4"/>
  <c r="ID98" i="4"/>
  <c r="IW98" i="4"/>
  <c r="KA42" i="4"/>
  <c r="KV97" i="4"/>
  <c r="LH42" i="4"/>
  <c r="HV98" i="4"/>
  <c r="JJ42" i="4"/>
  <c r="LI42" i="4"/>
  <c r="LB42" i="4"/>
  <c r="LK96" i="4"/>
  <c r="KU41" i="4"/>
  <c r="LJ41" i="4" s="1"/>
  <c r="IZ98" i="4"/>
  <c r="LA97" i="4"/>
  <c r="IC42" i="4"/>
  <c r="KF42" i="4"/>
  <c r="JY42" i="4"/>
  <c r="JD98" i="4"/>
  <c r="IO42" i="4"/>
  <c r="II98" i="4"/>
  <c r="LJ96" i="4"/>
  <c r="JP42" i="4"/>
  <c r="HY42" i="4"/>
  <c r="KB42" i="4"/>
  <c r="JC98" i="4"/>
  <c r="HU42" i="4"/>
  <c r="JA98" i="4"/>
  <c r="IQ42" i="4"/>
  <c r="KY97" i="4"/>
  <c r="IW42" i="4"/>
  <c r="KE42" i="4"/>
  <c r="KY41" i="4"/>
  <c r="HW42" i="4"/>
  <c r="IO98" i="4"/>
  <c r="IK98" i="4"/>
  <c r="JM42" i="4"/>
  <c r="KB98" i="4"/>
  <c r="KZ97" i="4"/>
  <c r="IN98" i="4"/>
  <c r="IN42" i="4"/>
  <c r="IQ98" i="4"/>
  <c r="HI100" i="4"/>
  <c r="FV100" i="4"/>
  <c r="GW100" i="4"/>
  <c r="JJ99" i="4" s="1"/>
  <c r="FJ100" i="4"/>
  <c r="HU99" i="4" s="1"/>
  <c r="GK100" i="4"/>
  <c r="KJ100" i="4" a="1"/>
  <c r="GH100" i="4"/>
  <c r="FF101" i="4" a="1"/>
  <c r="FF101" i="4" s="1"/>
  <c r="FB101" i="4" a="1"/>
  <c r="FB101" i="4" s="1"/>
  <c r="EX101" i="4" a="1"/>
  <c r="EX101" i="4" s="1"/>
  <c r="FH100" i="4"/>
  <c r="FE101" i="4" a="1"/>
  <c r="FE101" i="4" s="1"/>
  <c r="FA101" i="4" a="1"/>
  <c r="FA101" i="4" s="1"/>
  <c r="EW101" i="4" a="1"/>
  <c r="EW101" i="4" s="1"/>
  <c r="FD101" i="4" a="1"/>
  <c r="FD101" i="4" s="1"/>
  <c r="EZ101" i="4" a="1"/>
  <c r="EZ101" i="4" s="1"/>
  <c r="FG101" i="4" a="1"/>
  <c r="FG101" i="4" s="1"/>
  <c r="KT101" i="4" s="1" a="1"/>
  <c r="FC101" i="4" a="1"/>
  <c r="FC101" i="4" s="1"/>
  <c r="EY101" i="4" a="1"/>
  <c r="EY101" i="4" s="1"/>
  <c r="KP100" i="4" a="1"/>
  <c r="HO100" i="4"/>
  <c r="GB100" i="4"/>
  <c r="HC100" i="4"/>
  <c r="FP100" i="4"/>
  <c r="IA99" i="4" s="1"/>
  <c r="GQ100" i="4"/>
  <c r="JN98" i="4"/>
  <c r="EE46" i="4" a="1"/>
  <c r="EE46" i="4" s="1"/>
  <c r="EA46" i="4" a="1"/>
  <c r="EA46" i="4" s="1"/>
  <c r="EH46" i="4" a="1"/>
  <c r="EH46" i="4" s="1"/>
  <c r="ED46" i="4" a="1"/>
  <c r="ED46" i="4" s="1"/>
  <c r="DZ46" i="4" a="1"/>
  <c r="DZ46" i="4" s="1"/>
  <c r="EG46" i="4" a="1"/>
  <c r="EG46" i="4" s="1"/>
  <c r="EC46" i="4" a="1"/>
  <c r="EC46" i="4" s="1"/>
  <c r="DY46" i="4" a="1"/>
  <c r="DY46" i="4" s="1"/>
  <c r="EF46" i="4" a="1"/>
  <c r="EF46" i="4" s="1"/>
  <c r="EB46" i="4" a="1"/>
  <c r="EB46" i="4" s="1"/>
  <c r="C47" i="4"/>
  <c r="DA45" i="4"/>
  <c r="DW45" i="4"/>
  <c r="DL45" i="4"/>
  <c r="BE101" i="4"/>
  <c r="CA101" i="4"/>
  <c r="DH101" i="4"/>
  <c r="DS101" i="4"/>
  <c r="BP101" i="4"/>
  <c r="CW101" i="4"/>
  <c r="GO100" i="4"/>
  <c r="JA99" i="4" s="1"/>
  <c r="HA100" i="4"/>
  <c r="FN100" i="4"/>
  <c r="HM100" i="4"/>
  <c r="FZ100" i="4"/>
  <c r="IL99" i="4" s="1"/>
  <c r="KN100" i="4" a="1"/>
  <c r="KN100" i="4" s="1"/>
  <c r="LD100" i="4" s="1"/>
  <c r="JR42" i="4"/>
  <c r="DF45" i="4"/>
  <c r="BN45" i="4"/>
  <c r="CU45" i="4"/>
  <c r="BY45" i="4"/>
  <c r="DQ45" i="4"/>
  <c r="BC45" i="4"/>
  <c r="AG45" i="4"/>
  <c r="BM45" i="4"/>
  <c r="DE45" i="4"/>
  <c r="DP45" i="4"/>
  <c r="CI45" i="4"/>
  <c r="CN45" i="4"/>
  <c r="EQ45" i="4" s="1"/>
  <c r="BX45" i="4"/>
  <c r="CT45" i="4"/>
  <c r="CJ45" i="4"/>
  <c r="BB45" i="4"/>
  <c r="AQ45" i="4"/>
  <c r="AF45" i="4"/>
  <c r="U45" i="4"/>
  <c r="HL44" i="4"/>
  <c r="FM44" i="4"/>
  <c r="HX43" i="4" s="1"/>
  <c r="KM44" i="4" a="1"/>
  <c r="GZ44" i="4"/>
  <c r="JM43" i="4" s="1"/>
  <c r="GN44" i="4"/>
  <c r="FY44" i="4"/>
  <c r="IK43" i="4" s="1"/>
  <c r="JM98" i="4"/>
  <c r="IA42" i="4"/>
  <c r="EG102" i="4" a="1"/>
  <c r="EG102" i="4" s="1"/>
  <c r="EC102" i="4" a="1"/>
  <c r="EC102" i="4" s="1"/>
  <c r="DY102" i="4" a="1"/>
  <c r="DY102" i="4" s="1"/>
  <c r="EF102" i="4" a="1"/>
  <c r="EF102" i="4" s="1"/>
  <c r="EB102" i="4" a="1"/>
  <c r="EB102" i="4" s="1"/>
  <c r="ED102" i="4" a="1"/>
  <c r="ED102" i="4" s="1"/>
  <c r="EA102" i="4" a="1"/>
  <c r="EA102" i="4" s="1"/>
  <c r="EH102" i="4" a="1"/>
  <c r="EH102" i="4" s="1"/>
  <c r="EE102" i="4" a="1"/>
  <c r="EE102" i="4" s="1"/>
  <c r="DZ102" i="4" a="1"/>
  <c r="DZ102" i="4" s="1"/>
  <c r="C103" i="4"/>
  <c r="DW101" i="4"/>
  <c r="DA101" i="4"/>
  <c r="DL101" i="4"/>
  <c r="HQ100" i="4"/>
  <c r="KE99" i="4" s="1"/>
  <c r="GD100" i="4"/>
  <c r="HE100" i="4"/>
  <c r="FR100" i="4"/>
  <c r="KR100" i="4" a="1"/>
  <c r="KR100" i="4" s="1"/>
  <c r="GS100" i="4"/>
  <c r="GN100" i="4"/>
  <c r="IZ99" i="4" s="1"/>
  <c r="GZ100" i="4"/>
  <c r="FM100" i="4"/>
  <c r="HX99" i="4" s="1"/>
  <c r="HL100" i="4"/>
  <c r="FY100" i="4"/>
  <c r="KM100" i="4" a="1"/>
  <c r="KM100" i="4" s="1"/>
  <c r="JE98" i="4"/>
  <c r="IT98" i="4"/>
  <c r="DJ45" i="4"/>
  <c r="CY45" i="4"/>
  <c r="DU45" i="4"/>
  <c r="CM45" i="4"/>
  <c r="DT45" i="4"/>
  <c r="CX45" i="4"/>
  <c r="DI45" i="4"/>
  <c r="GR44" i="4"/>
  <c r="KQ44" i="4" a="1"/>
  <c r="GC44" i="4"/>
  <c r="IO43" i="4" s="1"/>
  <c r="HP44" i="4"/>
  <c r="KD43" i="4" s="1"/>
  <c r="FQ44" i="4"/>
  <c r="HD44" i="4"/>
  <c r="JN42" i="4"/>
  <c r="JL42" i="4"/>
  <c r="IU98" i="4"/>
  <c r="IY42" i="4"/>
  <c r="AG101" i="4"/>
  <c r="DQ101" i="4"/>
  <c r="BY101" i="4"/>
  <c r="CU101" i="4"/>
  <c r="DF101" i="4"/>
  <c r="BN101" i="4"/>
  <c r="BC101" i="4"/>
  <c r="CI101" i="4"/>
  <c r="CN101" i="4"/>
  <c r="CJ101" i="4"/>
  <c r="AQ101" i="4"/>
  <c r="CT101" i="4"/>
  <c r="BX101" i="4"/>
  <c r="BM101" i="4"/>
  <c r="BB101" i="4"/>
  <c r="DP101" i="4"/>
  <c r="AF101" i="4"/>
  <c r="U101" i="4"/>
  <c r="DE101" i="4"/>
  <c r="IX42" i="4"/>
  <c r="IC98" i="4"/>
  <c r="HP100" i="4"/>
  <c r="KD99" i="4" s="1"/>
  <c r="GC100" i="4"/>
  <c r="IO99" i="4" s="1"/>
  <c r="HD100" i="4"/>
  <c r="FQ100" i="4"/>
  <c r="KQ100" i="4" a="1"/>
  <c r="KQ100" i="4" s="1"/>
  <c r="GR100" i="4"/>
  <c r="CG45" i="4"/>
  <c r="DN45" i="4"/>
  <c r="BV45" i="4"/>
  <c r="CH45" i="4"/>
  <c r="BK45" i="4"/>
  <c r="DC45" i="4"/>
  <c r="CR45" i="4"/>
  <c r="AO45" i="4"/>
  <c r="AZ45" i="4"/>
  <c r="S45" i="4"/>
  <c r="EJ45" i="4" s="1"/>
  <c r="AD45" i="4"/>
  <c r="HY98" i="4"/>
  <c r="GE44" i="4"/>
  <c r="HR44" i="4"/>
  <c r="FS44" i="4"/>
  <c r="HF44" i="4"/>
  <c r="GT44" i="4"/>
  <c r="KS44" i="4" a="1"/>
  <c r="KS44" i="4" s="1"/>
  <c r="KJ44" i="4" a="1"/>
  <c r="FV44" i="4"/>
  <c r="HI44" i="4"/>
  <c r="JW43" i="4" s="1"/>
  <c r="FJ44" i="4"/>
  <c r="GW44" i="4"/>
  <c r="GK44" i="4"/>
  <c r="FG45" i="4" a="1"/>
  <c r="FG45" i="4" s="1"/>
  <c r="KT45" i="4" s="1" a="1"/>
  <c r="FC45" i="4" a="1"/>
  <c r="FC45" i="4" s="1"/>
  <c r="EY45" i="4" a="1"/>
  <c r="EY45" i="4" s="1"/>
  <c r="FF45" i="4" a="1"/>
  <c r="FF45" i="4" s="1"/>
  <c r="FB45" i="4" a="1"/>
  <c r="FB45" i="4" s="1"/>
  <c r="EX45" i="4" a="1"/>
  <c r="EX45" i="4" s="1"/>
  <c r="FH44" i="4"/>
  <c r="FE45" i="4" a="1"/>
  <c r="FE45" i="4" s="1"/>
  <c r="FA45" i="4" a="1"/>
  <c r="FA45" i="4" s="1"/>
  <c r="EW45" i="4" a="1"/>
  <c r="EW45" i="4" s="1"/>
  <c r="FD45" i="4" a="1"/>
  <c r="FD45" i="4" s="1"/>
  <c r="EZ45" i="4" a="1"/>
  <c r="EZ45" i="4" s="1"/>
  <c r="LB43" i="4"/>
  <c r="LH43" i="4"/>
  <c r="JK42" i="4"/>
  <c r="IL98" i="4"/>
  <c r="IM98" i="4"/>
  <c r="IP98" i="4"/>
  <c r="BO101" i="4"/>
  <c r="DG101" i="4"/>
  <c r="BD101" i="4"/>
  <c r="CV101" i="4"/>
  <c r="BZ101" i="4"/>
  <c r="DR101" i="4"/>
  <c r="DT101" i="4"/>
  <c r="DI101" i="4"/>
  <c r="CX101" i="4"/>
  <c r="CM101" i="4"/>
  <c r="II42" i="4"/>
  <c r="LL95" i="4"/>
  <c r="LL9" i="4" s="1"/>
  <c r="D33" i="5" s="1"/>
  <c r="GX100" i="4"/>
  <c r="JK99" i="4" s="1"/>
  <c r="FK100" i="4"/>
  <c r="HV99" i="4" s="1"/>
  <c r="KK100" i="4" a="1"/>
  <c r="GL100" i="4"/>
  <c r="IX99" i="4" s="1"/>
  <c r="HJ100" i="4"/>
  <c r="FW100" i="4"/>
  <c r="BD45" i="4"/>
  <c r="DR45" i="4"/>
  <c r="BO45" i="4"/>
  <c r="BZ45" i="4"/>
  <c r="CV45" i="4"/>
  <c r="DG45" i="4"/>
  <c r="FW44" i="4"/>
  <c r="HJ44" i="4"/>
  <c r="FK44" i="4"/>
  <c r="GX44" i="4"/>
  <c r="KK44" i="4" a="1"/>
  <c r="KK44" i="4" s="1"/>
  <c r="GL44" i="4"/>
  <c r="IX43" i="4" s="1"/>
  <c r="KN44" i="4" a="1"/>
  <c r="HA44" i="4"/>
  <c r="GO44" i="4"/>
  <c r="JA43" i="4" s="1"/>
  <c r="FZ44" i="4"/>
  <c r="IL43" i="4" s="1"/>
  <c r="HM44" i="4"/>
  <c r="FN44" i="4"/>
  <c r="HY43" i="4" s="1"/>
  <c r="LK40" i="4"/>
  <c r="JE42" i="4"/>
  <c r="HX42" i="4"/>
  <c r="JQ42" i="4"/>
  <c r="JO42" i="4"/>
  <c r="IH42" i="4"/>
  <c r="JZ98" i="4"/>
  <c r="DU101" i="4"/>
  <c r="CY101" i="4"/>
  <c r="DJ101" i="4"/>
  <c r="JS98" i="4"/>
  <c r="KZ41" i="4"/>
  <c r="KO100" i="4" a="1"/>
  <c r="KO100" i="4" s="1"/>
  <c r="HN100" i="4"/>
  <c r="GA100" i="4"/>
  <c r="HB100" i="4"/>
  <c r="JO99" i="4" s="1"/>
  <c r="FO100" i="4"/>
  <c r="GP100" i="4"/>
  <c r="JB99" i="4" s="1"/>
  <c r="LF99" i="4"/>
  <c r="LB99" i="4"/>
  <c r="LH99" i="4"/>
  <c r="DK45" i="4"/>
  <c r="DV45" i="4"/>
  <c r="CZ45" i="4"/>
  <c r="ER45" i="4" s="1"/>
  <c r="HB44" i="4"/>
  <c r="JO43" i="4" s="1"/>
  <c r="GP44" i="4"/>
  <c r="GA44" i="4"/>
  <c r="KO44" i="4" a="1"/>
  <c r="KO44" i="4" s="1"/>
  <c r="HN44" i="4"/>
  <c r="KB43" i="4" s="1"/>
  <c r="FO44" i="4"/>
  <c r="KR44" i="4" a="1"/>
  <c r="KR44" i="4" s="1"/>
  <c r="GD44" i="4"/>
  <c r="HQ44" i="4"/>
  <c r="KE43" i="4" s="1"/>
  <c r="FR44" i="4"/>
  <c r="HE44" i="4"/>
  <c r="JR43" i="4" s="1"/>
  <c r="GS44" i="4"/>
  <c r="JE43" i="4" s="1"/>
  <c r="JQ98" i="4"/>
  <c r="JW98" i="4"/>
  <c r="KE98" i="4"/>
  <c r="JY98" i="4"/>
  <c r="IL42" i="4"/>
  <c r="JO98" i="4"/>
  <c r="DN101" i="4"/>
  <c r="CR101" i="4"/>
  <c r="S101" i="4"/>
  <c r="BK101" i="4"/>
  <c r="AO101" i="4"/>
  <c r="DC101" i="4"/>
  <c r="CG101" i="4"/>
  <c r="AZ101" i="4"/>
  <c r="AD101" i="4"/>
  <c r="BV101" i="4"/>
  <c r="JD42" i="4"/>
  <c r="LL39" i="4"/>
  <c r="LL8" i="4" s="1"/>
  <c r="C33" i="5" s="1"/>
  <c r="JL98" i="4"/>
  <c r="JX42" i="4"/>
  <c r="HW98" i="4"/>
  <c r="HF100" i="4"/>
  <c r="FS100" i="4"/>
  <c r="KS100" i="4" a="1"/>
  <c r="KS100" i="4" s="1"/>
  <c r="GT100" i="4"/>
  <c r="JF99" i="4" s="1"/>
  <c r="HR100" i="4"/>
  <c r="GE100" i="4"/>
  <c r="KD98" i="4"/>
  <c r="DO45" i="4"/>
  <c r="CS45" i="4"/>
  <c r="BA45" i="4"/>
  <c r="BW45" i="4"/>
  <c r="AE45" i="4"/>
  <c r="DD45" i="4"/>
  <c r="BL45" i="4"/>
  <c r="HK44" i="4"/>
  <c r="JY43" i="4" s="1"/>
  <c r="FL44" i="4"/>
  <c r="GY44" i="4"/>
  <c r="KL44" i="4" a="1"/>
  <c r="KL44" i="4" s="1"/>
  <c r="GM44" i="4"/>
  <c r="FX44" i="4"/>
  <c r="IY98" i="4"/>
  <c r="KC42" i="4"/>
  <c r="JA42" i="4"/>
  <c r="HX98" i="4"/>
  <c r="IH98" i="4"/>
  <c r="DK101" i="4"/>
  <c r="CZ101" i="4"/>
  <c r="DV101" i="4"/>
  <c r="IJ98" i="4"/>
  <c r="LB98" i="4"/>
  <c r="LI98" i="4"/>
  <c r="LH98" i="4"/>
  <c r="LF98" i="4"/>
  <c r="GY100" i="4"/>
  <c r="FL100" i="4"/>
  <c r="KL100" i="4" a="1"/>
  <c r="KL100" i="4" s="1"/>
  <c r="GM100" i="4"/>
  <c r="GI100" i="4"/>
  <c r="IU99" i="4" s="1"/>
  <c r="HK100" i="4"/>
  <c r="FX100" i="4"/>
  <c r="IJ99" i="4" s="1"/>
  <c r="HV42" i="4"/>
  <c r="DS45" i="4"/>
  <c r="CW45" i="4"/>
  <c r="CA45" i="4"/>
  <c r="BE45" i="4"/>
  <c r="EO45" i="4" s="1"/>
  <c r="BP45" i="4"/>
  <c r="DH45" i="4"/>
  <c r="GQ44" i="4"/>
  <c r="JC43" i="4" s="1"/>
  <c r="GB44" i="4"/>
  <c r="KP44" i="4" a="1"/>
  <c r="HO44" i="4"/>
  <c r="KC43" i="4" s="1"/>
  <c r="FP44" i="4"/>
  <c r="HC44" i="4"/>
  <c r="KA98" i="4"/>
  <c r="IB98" i="4"/>
  <c r="DD101" i="4"/>
  <c r="DO101" i="4"/>
  <c r="BA101" i="4"/>
  <c r="BL101" i="4"/>
  <c r="CH101" i="4"/>
  <c r="AE101" i="4"/>
  <c r="EK101" i="4" s="1"/>
  <c r="CS101" i="4"/>
  <c r="BW101" i="4"/>
  <c r="JR100" i="4" l="1"/>
  <c r="EO101" i="4"/>
  <c r="KU42" i="4"/>
  <c r="LJ42" i="4" s="1"/>
  <c r="JP44" i="4"/>
  <c r="LE43" i="4"/>
  <c r="HV44" i="4"/>
  <c r="EN45" i="4"/>
  <c r="LF43" i="4"/>
  <c r="EP45" i="4"/>
  <c r="JZ100" i="4"/>
  <c r="EL45" i="4"/>
  <c r="LA42" i="4"/>
  <c r="KA100" i="4"/>
  <c r="EK45" i="4"/>
  <c r="KP44" i="4"/>
  <c r="ER101" i="4"/>
  <c r="EJ101" i="4"/>
  <c r="KV42" i="4"/>
  <c r="EN101" i="4"/>
  <c r="JJ44" i="4"/>
  <c r="EL101" i="4"/>
  <c r="IT100" i="4"/>
  <c r="KY98" i="4"/>
  <c r="KU98" i="4"/>
  <c r="HZ99" i="4"/>
  <c r="HV43" i="4"/>
  <c r="IK99" i="4"/>
  <c r="IP43" i="4"/>
  <c r="JW99" i="4"/>
  <c r="LA99" i="4" s="1"/>
  <c r="IY43" i="4"/>
  <c r="KY43" i="4" s="1"/>
  <c r="JP43" i="4"/>
  <c r="JP99" i="4"/>
  <c r="JD99" i="4"/>
  <c r="JS43" i="4"/>
  <c r="JF43" i="4"/>
  <c r="KA43" i="4"/>
  <c r="IC100" i="4"/>
  <c r="LC100" i="4"/>
  <c r="LE44" i="4"/>
  <c r="LE100" i="4"/>
  <c r="EP101" i="4"/>
  <c r="LI43" i="4"/>
  <c r="KF44" i="4"/>
  <c r="EQ101" i="4"/>
  <c r="EM101" i="4"/>
  <c r="ES45" i="4"/>
  <c r="IN100" i="4"/>
  <c r="KJ100" i="4"/>
  <c r="LH100" i="4" s="1"/>
  <c r="IN99" i="4"/>
  <c r="IQ99" i="4"/>
  <c r="KA99" i="4"/>
  <c r="JZ43" i="4"/>
  <c r="LA43" i="4" s="1"/>
  <c r="HW99" i="4"/>
  <c r="KU99" i="4" s="1"/>
  <c r="KB99" i="4"/>
  <c r="HY99" i="4"/>
  <c r="IM99" i="4"/>
  <c r="IC99" i="4"/>
  <c r="IA44" i="4"/>
  <c r="LA98" i="4"/>
  <c r="KV98" i="4"/>
  <c r="JL44" i="4"/>
  <c r="KQ44" i="4"/>
  <c r="ES101" i="4"/>
  <c r="KY42" i="4"/>
  <c r="LK42" i="4" s="1"/>
  <c r="LL42" i="4" s="1"/>
  <c r="IY99" i="4"/>
  <c r="JX99" i="4"/>
  <c r="HU43" i="4"/>
  <c r="IP99" i="4"/>
  <c r="KF99" i="4"/>
  <c r="ID43" i="4"/>
  <c r="IW99" i="4"/>
  <c r="KY99" i="4" s="1"/>
  <c r="IZ43" i="4"/>
  <c r="JQ43" i="4"/>
  <c r="IT99" i="4"/>
  <c r="KX99" i="4" s="1"/>
  <c r="II43" i="4"/>
  <c r="IJ100" i="4"/>
  <c r="KN44" i="4"/>
  <c r="LD44" i="4" s="1"/>
  <c r="KK100" i="4"/>
  <c r="KX98" i="4"/>
  <c r="EM45" i="4"/>
  <c r="KP100" i="4"/>
  <c r="LG100" i="4" s="1"/>
  <c r="KZ42" i="4"/>
  <c r="JL43" i="4"/>
  <c r="JN43" i="4"/>
  <c r="JD43" i="4"/>
  <c r="KT44" i="4"/>
  <c r="JC99" i="4"/>
  <c r="JJ43" i="4"/>
  <c r="IC43" i="4"/>
  <c r="JM99" i="4"/>
  <c r="JE99" i="4"/>
  <c r="IJ43" i="4"/>
  <c r="ID99" i="4"/>
  <c r="HW43" i="4"/>
  <c r="JY44" i="4"/>
  <c r="KJ44" i="4"/>
  <c r="LB44" i="4" s="1"/>
  <c r="KM44" i="4"/>
  <c r="KZ98" i="4"/>
  <c r="HZ43" i="4"/>
  <c r="IH99" i="4"/>
  <c r="IN43" i="4"/>
  <c r="JK43" i="4"/>
  <c r="II99" i="4"/>
  <c r="IB43" i="4"/>
  <c r="LD99" i="4"/>
  <c r="IA43" i="4"/>
  <c r="JL99" i="4"/>
  <c r="KZ99" i="4" s="1"/>
  <c r="JS99" i="4"/>
  <c r="JN99" i="4"/>
  <c r="IH43" i="4"/>
  <c r="LJ97" i="4"/>
  <c r="LL40" i="4"/>
  <c r="LK41" i="4"/>
  <c r="LL41" i="4" s="1"/>
  <c r="LL96" i="4"/>
  <c r="LK97" i="4"/>
  <c r="FV45" i="4"/>
  <c r="IH44" i="4" s="1"/>
  <c r="HI45" i="4"/>
  <c r="JW44" i="4" s="1"/>
  <c r="FJ45" i="4"/>
  <c r="HU44" i="4" s="1"/>
  <c r="GW45" i="4"/>
  <c r="GK45" i="4"/>
  <c r="KJ45" i="4" a="1"/>
  <c r="KJ45" i="4" s="1"/>
  <c r="FH45" i="4"/>
  <c r="FE46" i="4" a="1"/>
  <c r="FE46" i="4" s="1"/>
  <c r="FA46" i="4" a="1"/>
  <c r="FA46" i="4" s="1"/>
  <c r="EW46" i="4" a="1"/>
  <c r="EW46" i="4" s="1"/>
  <c r="FD46" i="4" a="1"/>
  <c r="FD46" i="4" s="1"/>
  <c r="EZ46" i="4" a="1"/>
  <c r="EZ46" i="4" s="1"/>
  <c r="FG46" i="4" a="1"/>
  <c r="FG46" i="4" s="1"/>
  <c r="KT46" i="4" s="1" a="1"/>
  <c r="FC46" i="4" a="1"/>
  <c r="FC46" i="4" s="1"/>
  <c r="EY46" i="4" a="1"/>
  <c r="EY46" i="4" s="1"/>
  <c r="FF46" i="4" a="1"/>
  <c r="FF46" i="4" s="1"/>
  <c r="FB46" i="4" a="1"/>
  <c r="FB46" i="4" s="1"/>
  <c r="EX46" i="4" a="1"/>
  <c r="EX46" i="4" s="1"/>
  <c r="GQ45" i="4"/>
  <c r="GB45" i="4"/>
  <c r="KP45" i="4" a="1"/>
  <c r="HO45" i="4"/>
  <c r="FP45" i="4"/>
  <c r="HC45" i="4"/>
  <c r="DJ102" i="4"/>
  <c r="DU102" i="4"/>
  <c r="CY102" i="4"/>
  <c r="DF46" i="4"/>
  <c r="BN46" i="4"/>
  <c r="BC46" i="4"/>
  <c r="DQ46" i="4"/>
  <c r="AG46" i="4"/>
  <c r="CU46" i="4"/>
  <c r="BY46" i="4"/>
  <c r="DE46" i="4"/>
  <c r="BM46" i="4"/>
  <c r="DP46" i="4"/>
  <c r="AQ46" i="4"/>
  <c r="CJ46" i="4"/>
  <c r="CT46" i="4"/>
  <c r="BB46" i="4"/>
  <c r="CI46" i="4"/>
  <c r="BX46" i="4"/>
  <c r="CN46" i="4"/>
  <c r="U46" i="4"/>
  <c r="AF46" i="4"/>
  <c r="HQ101" i="4"/>
  <c r="KE100" i="4" s="1"/>
  <c r="GD101" i="4"/>
  <c r="HE101" i="4"/>
  <c r="FR101" i="4"/>
  <c r="GS101" i="4"/>
  <c r="KR101" i="4" a="1"/>
  <c r="HA45" i="4"/>
  <c r="JN44" i="4" s="1"/>
  <c r="GO45" i="4"/>
  <c r="JA44" i="4" s="1"/>
  <c r="FZ45" i="4"/>
  <c r="IL44" i="4" s="1"/>
  <c r="KN45" i="4" a="1"/>
  <c r="KN45" i="4" s="1"/>
  <c r="HM45" i="4"/>
  <c r="KA44" i="4" s="1"/>
  <c r="FN45" i="4"/>
  <c r="HY44" i="4" s="1"/>
  <c r="EG103" i="4" a="1"/>
  <c r="EG103" i="4" s="1"/>
  <c r="EC103" i="4" a="1"/>
  <c r="EC103" i="4" s="1"/>
  <c r="DY103" i="4" a="1"/>
  <c r="DY103" i="4" s="1"/>
  <c r="EF103" i="4" a="1"/>
  <c r="EF103" i="4" s="1"/>
  <c r="EB103" i="4" a="1"/>
  <c r="EB103" i="4" s="1"/>
  <c r="EE103" i="4" a="1"/>
  <c r="EE103" i="4" s="1"/>
  <c r="ED103" i="4" a="1"/>
  <c r="ED103" i="4" s="1"/>
  <c r="EA103" i="4" a="1"/>
  <c r="EA103" i="4" s="1"/>
  <c r="EH103" i="4" a="1"/>
  <c r="EH103" i="4" s="1"/>
  <c r="DZ103" i="4" a="1"/>
  <c r="DZ103" i="4" s="1"/>
  <c r="C104" i="4"/>
  <c r="DN102" i="4"/>
  <c r="S102" i="4"/>
  <c r="BV102" i="4"/>
  <c r="CR102" i="4"/>
  <c r="AO102" i="4"/>
  <c r="AZ102" i="4"/>
  <c r="DC102" i="4"/>
  <c r="BK102" i="4"/>
  <c r="CG102" i="4"/>
  <c r="AD102" i="4"/>
  <c r="DJ46" i="4"/>
  <c r="DU46" i="4"/>
  <c r="CY46" i="4"/>
  <c r="DT46" i="4"/>
  <c r="CM46" i="4"/>
  <c r="CX46" i="4"/>
  <c r="DI46" i="4"/>
  <c r="GY101" i="4"/>
  <c r="JL100" i="4" s="1"/>
  <c r="FL101" i="4"/>
  <c r="HW100" i="4" s="1"/>
  <c r="KL101" i="4" a="1"/>
  <c r="GM101" i="4"/>
  <c r="HK101" i="4"/>
  <c r="JY100" i="4" s="1"/>
  <c r="FX101" i="4"/>
  <c r="GI101" i="4"/>
  <c r="IU100" i="4" s="1"/>
  <c r="T19" i="3"/>
  <c r="F39" i="5"/>
  <c r="F40" i="5"/>
  <c r="E33" i="5"/>
  <c r="U19" i="3"/>
  <c r="GD45" i="4"/>
  <c r="HQ45" i="4"/>
  <c r="FR45" i="4"/>
  <c r="HE45" i="4"/>
  <c r="JR44" i="4" s="1"/>
  <c r="GS45" i="4"/>
  <c r="JE44" i="4" s="1"/>
  <c r="KR45" i="4" a="1"/>
  <c r="KR45" i="4" s="1"/>
  <c r="KR8" i="4" s="1"/>
  <c r="C13" i="5" s="1"/>
  <c r="CS102" i="4"/>
  <c r="DD102" i="4"/>
  <c r="CH102" i="4"/>
  <c r="BL102" i="4"/>
  <c r="DO102" i="4"/>
  <c r="BA102" i="4"/>
  <c r="BW102" i="4"/>
  <c r="AE102" i="4"/>
  <c r="DG102" i="4"/>
  <c r="BD102" i="4"/>
  <c r="BZ102" i="4"/>
  <c r="DR102" i="4"/>
  <c r="BO102" i="4"/>
  <c r="CV102" i="4"/>
  <c r="BV46" i="4"/>
  <c r="CH46" i="4"/>
  <c r="DN46" i="4"/>
  <c r="CG46" i="4"/>
  <c r="DC46" i="4"/>
  <c r="BK46" i="4"/>
  <c r="CR46" i="4"/>
  <c r="AD46" i="4"/>
  <c r="AZ46" i="4"/>
  <c r="S46" i="4"/>
  <c r="AO46" i="4"/>
  <c r="KP101" i="4" a="1"/>
  <c r="HO101" i="4"/>
  <c r="GB101" i="4"/>
  <c r="GQ101" i="4"/>
  <c r="JC100" i="4" s="1"/>
  <c r="HC101" i="4"/>
  <c r="JP100" i="4" s="1"/>
  <c r="FP101" i="4"/>
  <c r="IA100" i="4" s="1"/>
  <c r="GX101" i="4"/>
  <c r="FK101" i="4"/>
  <c r="HV100" i="4" s="1"/>
  <c r="KK101" i="4" a="1"/>
  <c r="GL101" i="4"/>
  <c r="HJ101" i="4"/>
  <c r="FW101" i="4"/>
  <c r="II100" i="4" s="1"/>
  <c r="CX102" i="4"/>
  <c r="CM102" i="4"/>
  <c r="EP102" i="4" s="1"/>
  <c r="DI102" i="4"/>
  <c r="DT102" i="4"/>
  <c r="DK102" i="4"/>
  <c r="CZ102" i="4"/>
  <c r="DV102" i="4"/>
  <c r="DR46" i="4"/>
  <c r="BZ46" i="4"/>
  <c r="DG46" i="4"/>
  <c r="BO46" i="4"/>
  <c r="BD46" i="4"/>
  <c r="CV46" i="4"/>
  <c r="KO101" i="4" a="1"/>
  <c r="HN101" i="4"/>
  <c r="GA101" i="4"/>
  <c r="GP101" i="4"/>
  <c r="JB100" i="4" s="1"/>
  <c r="HB101" i="4"/>
  <c r="JO100" i="4" s="1"/>
  <c r="FO101" i="4"/>
  <c r="HJ45" i="4"/>
  <c r="JX44" i="4" s="1"/>
  <c r="FK45" i="4"/>
  <c r="GX45" i="4"/>
  <c r="KK45" i="4" a="1"/>
  <c r="KK45" i="4" s="1"/>
  <c r="KK8" i="4" s="1"/>
  <c r="C6" i="5" s="1"/>
  <c r="GL45" i="4"/>
  <c r="FW45" i="4"/>
  <c r="II44" i="4" s="1"/>
  <c r="DW102" i="4"/>
  <c r="DA102" i="4"/>
  <c r="DL102" i="4"/>
  <c r="DK46" i="4"/>
  <c r="DV46" i="4"/>
  <c r="CZ46" i="4"/>
  <c r="ER46" i="4" s="1"/>
  <c r="GN101" i="4"/>
  <c r="IZ100" i="4" s="1"/>
  <c r="HL101" i="4"/>
  <c r="FY101" i="4"/>
  <c r="IK100" i="4" s="1"/>
  <c r="KM101" i="4" a="1"/>
  <c r="FM101" i="4"/>
  <c r="GZ101" i="4"/>
  <c r="HF101" i="4"/>
  <c r="FS101" i="4"/>
  <c r="KS101" i="4" a="1"/>
  <c r="GT101" i="4"/>
  <c r="JF100" i="4" s="1"/>
  <c r="HR101" i="4"/>
  <c r="GE101" i="4"/>
  <c r="GP45" i="4"/>
  <c r="JB44" i="4" s="1"/>
  <c r="GA45" i="4"/>
  <c r="KO45" i="4" a="1"/>
  <c r="KO45" i="4" s="1"/>
  <c r="LE45" i="4" s="1"/>
  <c r="LE8" i="4" s="1"/>
  <c r="C26" i="5" s="1"/>
  <c r="HN45" i="4"/>
  <c r="KB44" i="4" s="1"/>
  <c r="FO45" i="4"/>
  <c r="HZ44" i="4" s="1"/>
  <c r="HB45" i="4"/>
  <c r="CN102" i="4"/>
  <c r="EQ102" i="4" s="1"/>
  <c r="CJ102" i="4"/>
  <c r="CI102" i="4"/>
  <c r="U102" i="4"/>
  <c r="DP102" i="4"/>
  <c r="BB102" i="4"/>
  <c r="AQ102" i="4"/>
  <c r="BX102" i="4"/>
  <c r="CT102" i="4"/>
  <c r="DE102" i="4"/>
  <c r="BM102" i="4"/>
  <c r="AF102" i="4"/>
  <c r="CS46" i="4"/>
  <c r="BW46" i="4"/>
  <c r="AE46" i="4"/>
  <c r="BA46" i="4"/>
  <c r="BL46" i="4"/>
  <c r="DO46" i="4"/>
  <c r="DD46" i="4"/>
  <c r="HP101" i="4"/>
  <c r="KD100" i="4" s="1"/>
  <c r="GC101" i="4"/>
  <c r="HD101" i="4"/>
  <c r="FQ101" i="4"/>
  <c r="GR101" i="4"/>
  <c r="JD100" i="4" s="1"/>
  <c r="KQ101" i="4" a="1"/>
  <c r="KM45" i="4" a="1"/>
  <c r="KM45" i="4" s="1"/>
  <c r="KM8" i="4" s="1"/>
  <c r="C8" i="5" s="1"/>
  <c r="GZ45" i="4"/>
  <c r="GN45" i="4"/>
  <c r="FY45" i="4"/>
  <c r="HL45" i="4"/>
  <c r="FM45" i="4"/>
  <c r="HX44" i="4" s="1"/>
  <c r="HR45" i="4"/>
  <c r="FS45" i="4"/>
  <c r="HF45" i="4"/>
  <c r="KS45" i="4" a="1"/>
  <c r="KS45" i="4" s="1"/>
  <c r="KS8" i="4" s="1"/>
  <c r="C14" i="5" s="1"/>
  <c r="GT45" i="4"/>
  <c r="GE45" i="4"/>
  <c r="CA102" i="4"/>
  <c r="BE102" i="4"/>
  <c r="BP102" i="4"/>
  <c r="DS102" i="4"/>
  <c r="DH102" i="4"/>
  <c r="CW102" i="4"/>
  <c r="BE46" i="4"/>
  <c r="CW46" i="4"/>
  <c r="DS46" i="4"/>
  <c r="CA46" i="4"/>
  <c r="BP46" i="4"/>
  <c r="DH46" i="4"/>
  <c r="HI101" i="4"/>
  <c r="JW100" i="4" s="1"/>
  <c r="FV101" i="4"/>
  <c r="IH100" i="4" s="1"/>
  <c r="GW101" i="4"/>
  <c r="FJ101" i="4"/>
  <c r="HU100" i="4" s="1"/>
  <c r="GK101" i="4"/>
  <c r="KJ101" i="4" a="1"/>
  <c r="GH101" i="4"/>
  <c r="FD102" i="4" a="1"/>
  <c r="FD102" i="4" s="1"/>
  <c r="EZ102" i="4" a="1"/>
  <c r="EZ102" i="4" s="1"/>
  <c r="FG102" i="4" a="1"/>
  <c r="FG102" i="4" s="1"/>
  <c r="KT102" i="4" s="1" a="1"/>
  <c r="FC102" i="4" a="1"/>
  <c r="FC102" i="4" s="1"/>
  <c r="EY102" i="4" a="1"/>
  <c r="EY102" i="4" s="1"/>
  <c r="FF102" i="4" a="1"/>
  <c r="FF102" i="4" s="1"/>
  <c r="FB102" i="4" a="1"/>
  <c r="FB102" i="4" s="1"/>
  <c r="EX102" i="4" a="1"/>
  <c r="EX102" i="4" s="1"/>
  <c r="FH101" i="4"/>
  <c r="FE102" i="4" a="1"/>
  <c r="FE102" i="4" s="1"/>
  <c r="FA102" i="4" a="1"/>
  <c r="FA102" i="4" s="1"/>
  <c r="EW102" i="4" a="1"/>
  <c r="EW102" i="4" s="1"/>
  <c r="LI100" i="4"/>
  <c r="KQ45" i="4" a="1"/>
  <c r="KQ45" i="4" s="1"/>
  <c r="KQ8" i="4" s="1"/>
  <c r="C12" i="5" s="1"/>
  <c r="GC45" i="4"/>
  <c r="HP45" i="4"/>
  <c r="FQ45" i="4"/>
  <c r="HD45" i="4"/>
  <c r="JQ44" i="4" s="1"/>
  <c r="GR45" i="4"/>
  <c r="JD44" i="4" s="1"/>
  <c r="HK45" i="4"/>
  <c r="FL45" i="4"/>
  <c r="GY45" i="4"/>
  <c r="KL45" i="4" a="1"/>
  <c r="KL45" i="4" s="1"/>
  <c r="KL8" i="4" s="1"/>
  <c r="C7" i="5" s="1"/>
  <c r="GM45" i="4"/>
  <c r="IY44" i="4" s="1"/>
  <c r="FX45" i="4"/>
  <c r="LH44" i="4"/>
  <c r="AG102" i="4"/>
  <c r="BY102" i="4"/>
  <c r="DQ102" i="4"/>
  <c r="BC102" i="4"/>
  <c r="CU102" i="4"/>
  <c r="DF102" i="4"/>
  <c r="BN102" i="4"/>
  <c r="EH47" i="4" a="1"/>
  <c r="EH47" i="4" s="1"/>
  <c r="ED47" i="4" a="1"/>
  <c r="ED47" i="4" s="1"/>
  <c r="DZ47" i="4" a="1"/>
  <c r="DZ47" i="4" s="1"/>
  <c r="EG47" i="4" a="1"/>
  <c r="EG47" i="4" s="1"/>
  <c r="EC47" i="4" a="1"/>
  <c r="EC47" i="4" s="1"/>
  <c r="DY47" i="4" a="1"/>
  <c r="DY47" i="4" s="1"/>
  <c r="EF47" i="4" a="1"/>
  <c r="EF47" i="4" s="1"/>
  <c r="EB47" i="4" a="1"/>
  <c r="EB47" i="4" s="1"/>
  <c r="EE47" i="4" a="1"/>
  <c r="EE47" i="4" s="1"/>
  <c r="EA47" i="4" a="1"/>
  <c r="EA47" i="4" s="1"/>
  <c r="C48" i="4"/>
  <c r="DW46" i="4"/>
  <c r="DA46" i="4"/>
  <c r="DL46" i="4"/>
  <c r="GO101" i="4"/>
  <c r="HM101" i="4"/>
  <c r="FZ101" i="4"/>
  <c r="KN101" i="4" a="1"/>
  <c r="KN101" i="4" s="1"/>
  <c r="FN101" i="4"/>
  <c r="HA101" i="4"/>
  <c r="LB100" i="4" l="1"/>
  <c r="LF100" i="4"/>
  <c r="LI44" i="4"/>
  <c r="I8" i="5"/>
  <c r="T12" i="3"/>
  <c r="KX100" i="4"/>
  <c r="KE45" i="4"/>
  <c r="EP46" i="4"/>
  <c r="EL46" i="4"/>
  <c r="KP45" i="4"/>
  <c r="LG45" i="4" s="1"/>
  <c r="KV43" i="4"/>
  <c r="IQ44" i="4"/>
  <c r="ID100" i="4"/>
  <c r="IB45" i="4"/>
  <c r="EO46" i="4"/>
  <c r="EL102" i="4"/>
  <c r="JM101" i="4"/>
  <c r="KO101" i="4"/>
  <c r="ER102" i="4"/>
  <c r="KR101" i="4"/>
  <c r="KR9" i="4" s="1"/>
  <c r="D13" i="5" s="1"/>
  <c r="E13" i="5" s="1"/>
  <c r="EQ46" i="4"/>
  <c r="KJ8" i="4"/>
  <c r="C5" i="5" s="1"/>
  <c r="IO100" i="4"/>
  <c r="IW100" i="4"/>
  <c r="IK44" i="4"/>
  <c r="JA100" i="4"/>
  <c r="IB44" i="4"/>
  <c r="KO8" i="4"/>
  <c r="C10" i="5" s="1"/>
  <c r="ES46" i="4"/>
  <c r="KT102" i="4"/>
  <c r="KK101" i="4"/>
  <c r="KK9" i="4" s="1"/>
  <c r="D6" i="5" s="1"/>
  <c r="E6" i="5" s="1"/>
  <c r="KP101" i="4"/>
  <c r="EN102" i="4"/>
  <c r="KV99" i="4"/>
  <c r="LJ99" i="4" s="1"/>
  <c r="KC100" i="4"/>
  <c r="IX100" i="4"/>
  <c r="JC44" i="4"/>
  <c r="JM100" i="4"/>
  <c r="IN44" i="4"/>
  <c r="KT101" i="4"/>
  <c r="KT9" i="4" s="1"/>
  <c r="D15" i="5" s="1"/>
  <c r="JF44" i="4"/>
  <c r="IX45" i="4"/>
  <c r="LK98" i="4"/>
  <c r="JQ100" i="4"/>
  <c r="LF44" i="4"/>
  <c r="HU101" i="4"/>
  <c r="LC45" i="4"/>
  <c r="IQ101" i="4"/>
  <c r="IQ9" i="4" s="1"/>
  <c r="KM101" i="4"/>
  <c r="KM9" i="4" s="1"/>
  <c r="D8" i="5" s="1"/>
  <c r="E8" i="5" s="1"/>
  <c r="ES102" i="4"/>
  <c r="EN46" i="4"/>
  <c r="KL101" i="4"/>
  <c r="IC101" i="4"/>
  <c r="IX44" i="4"/>
  <c r="KC44" i="4"/>
  <c r="KZ43" i="4"/>
  <c r="LK43" i="4" s="1"/>
  <c r="IZ44" i="4"/>
  <c r="IO44" i="4"/>
  <c r="JX100" i="4"/>
  <c r="LA100" i="4" s="1"/>
  <c r="IM100" i="4"/>
  <c r="HX100" i="4"/>
  <c r="KU100" i="4" s="1"/>
  <c r="JS44" i="4"/>
  <c r="KT45" i="4"/>
  <c r="KT8" i="4" s="1"/>
  <c r="C15" i="5" s="1"/>
  <c r="EM102" i="4"/>
  <c r="JL45" i="4"/>
  <c r="KQ101" i="4"/>
  <c r="KQ9" i="4" s="1"/>
  <c r="D12" i="5" s="1"/>
  <c r="E12" i="5" s="1"/>
  <c r="EJ46" i="4"/>
  <c r="EK102" i="4"/>
  <c r="LD45" i="4"/>
  <c r="LD8" i="4" s="1"/>
  <c r="C25" i="5" s="1"/>
  <c r="KN8" i="4"/>
  <c r="C9" i="5" s="1"/>
  <c r="LK99" i="4"/>
  <c r="KU43" i="4"/>
  <c r="IM44" i="4"/>
  <c r="LC44" i="4"/>
  <c r="LC8" i="4" s="1"/>
  <c r="C24" i="5" s="1"/>
  <c r="LJ98" i="4"/>
  <c r="LL98" i="4" s="1"/>
  <c r="KD44" i="4"/>
  <c r="LG44" i="4"/>
  <c r="KP8" i="4"/>
  <c r="C11" i="5" s="1"/>
  <c r="JN100" i="4"/>
  <c r="IW44" i="4"/>
  <c r="JK100" i="4"/>
  <c r="JK44" i="4"/>
  <c r="KZ44" i="4" s="1"/>
  <c r="KN9" i="4"/>
  <c r="D9" i="5" s="1"/>
  <c r="JO45" i="4"/>
  <c r="EJ102" i="4"/>
  <c r="IL45" i="4"/>
  <c r="IL8" i="4" s="1"/>
  <c r="EM46" i="4"/>
  <c r="JJ100" i="4"/>
  <c r="JO44" i="4"/>
  <c r="JM44" i="4"/>
  <c r="IC44" i="4"/>
  <c r="KF100" i="4"/>
  <c r="HZ100" i="4"/>
  <c r="HY100" i="4"/>
  <c r="HW45" i="4"/>
  <c r="KJ101" i="4"/>
  <c r="KJ9" i="4" s="1"/>
  <c r="D5" i="5" s="1"/>
  <c r="E5" i="5" s="1"/>
  <c r="EO102" i="4"/>
  <c r="EK46" i="4"/>
  <c r="KS101" i="4"/>
  <c r="KS9" i="4" s="1"/>
  <c r="D14" i="5" s="1"/>
  <c r="E14" i="5" s="1"/>
  <c r="JB101" i="4"/>
  <c r="JR45" i="4"/>
  <c r="IL100" i="4"/>
  <c r="KV100" i="4" s="1"/>
  <c r="KE44" i="4"/>
  <c r="JE100" i="4"/>
  <c r="HW44" i="4"/>
  <c r="KU44" i="4" s="1"/>
  <c r="JS100" i="4"/>
  <c r="IJ44" i="4"/>
  <c r="KV44" i="4" s="1"/>
  <c r="IB100" i="4"/>
  <c r="ID44" i="4"/>
  <c r="KB100" i="4"/>
  <c r="IY100" i="4"/>
  <c r="IP100" i="4"/>
  <c r="IQ100" i="4"/>
  <c r="JZ44" i="4"/>
  <c r="LA44" i="4" s="1"/>
  <c r="IP44" i="4"/>
  <c r="LL97" i="4"/>
  <c r="DF47" i="4"/>
  <c r="AG47" i="4"/>
  <c r="CU47" i="4"/>
  <c r="BC47" i="4"/>
  <c r="BN47" i="4"/>
  <c r="BY47" i="4"/>
  <c r="DQ47" i="4"/>
  <c r="HJ102" i="4"/>
  <c r="JX101" i="4" s="1"/>
  <c r="FW102" i="4"/>
  <c r="II101" i="4" s="1"/>
  <c r="II9" i="4" s="1"/>
  <c r="GX102" i="4"/>
  <c r="JK101" i="4" s="1"/>
  <c r="KK102" i="4" a="1"/>
  <c r="FK102" i="4"/>
  <c r="GL102" i="4"/>
  <c r="AG103" i="4"/>
  <c r="DF103" i="4"/>
  <c r="BC103" i="4"/>
  <c r="BY103" i="4"/>
  <c r="DQ103" i="4"/>
  <c r="CU103" i="4"/>
  <c r="BN103" i="4"/>
  <c r="HR46" i="4"/>
  <c r="FS46" i="4"/>
  <c r="HF46" i="4"/>
  <c r="JS45" i="4" s="1"/>
  <c r="KS46" i="4" a="1"/>
  <c r="GT46" i="4"/>
  <c r="JF45" i="4" s="1"/>
  <c r="GE46" i="4"/>
  <c r="HQ46" i="4"/>
  <c r="FR46" i="4"/>
  <c r="HE46" i="4"/>
  <c r="GS46" i="4"/>
  <c r="GD46" i="4"/>
  <c r="KR46" i="4" a="1"/>
  <c r="DJ103" i="4"/>
  <c r="CY103" i="4"/>
  <c r="DU103" i="4"/>
  <c r="GY46" i="4"/>
  <c r="KL46" i="4" a="1"/>
  <c r="GM46" i="4"/>
  <c r="FX46" i="4"/>
  <c r="IJ45" i="4" s="1"/>
  <c r="IJ8" i="4" s="1"/>
  <c r="HK46" i="4"/>
  <c r="FL46" i="4"/>
  <c r="HB102" i="4"/>
  <c r="FO102" i="4"/>
  <c r="HZ101" i="4" s="1"/>
  <c r="GP102" i="4"/>
  <c r="GA102" i="4"/>
  <c r="IM101" i="4" s="1"/>
  <c r="IM9" i="4" s="1"/>
  <c r="HN102" i="4"/>
  <c r="KB101" i="4" s="1"/>
  <c r="KO102" i="4" a="1"/>
  <c r="DN47" i="4"/>
  <c r="CH47" i="4"/>
  <c r="BV47" i="4"/>
  <c r="CR47" i="4"/>
  <c r="CG47" i="4"/>
  <c r="DC47" i="4"/>
  <c r="BK47" i="4"/>
  <c r="AZ47" i="4"/>
  <c r="AD47" i="4"/>
  <c r="S47" i="4"/>
  <c r="AO47" i="4"/>
  <c r="HR102" i="4"/>
  <c r="GE102" i="4"/>
  <c r="FS102" i="4"/>
  <c r="ID101" i="4" s="1"/>
  <c r="GT102" i="4"/>
  <c r="KS102" i="4" a="1"/>
  <c r="HF102" i="4"/>
  <c r="EG104" i="4" a="1"/>
  <c r="EG104" i="4" s="1"/>
  <c r="EC104" i="4" a="1"/>
  <c r="EC104" i="4" s="1"/>
  <c r="DY104" i="4" a="1"/>
  <c r="DY104" i="4" s="1"/>
  <c r="EF104" i="4" a="1"/>
  <c r="EF104" i="4" s="1"/>
  <c r="EB104" i="4" a="1"/>
  <c r="EB104" i="4" s="1"/>
  <c r="EH104" i="4" a="1"/>
  <c r="EH104" i="4" s="1"/>
  <c r="EE104" i="4" a="1"/>
  <c r="EE104" i="4" s="1"/>
  <c r="ED104" i="4" a="1"/>
  <c r="ED104" i="4" s="1"/>
  <c r="EA104" i="4" a="1"/>
  <c r="EA104" i="4" s="1"/>
  <c r="DZ104" i="4" a="1"/>
  <c r="DZ104" i="4" s="1"/>
  <c r="C105" i="4"/>
  <c r="AD103" i="4"/>
  <c r="AZ103" i="4"/>
  <c r="S103" i="4"/>
  <c r="CR103" i="4"/>
  <c r="AO103" i="4"/>
  <c r="CG103" i="4"/>
  <c r="DC103" i="4"/>
  <c r="DN103" i="4"/>
  <c r="BK103" i="4"/>
  <c r="BV103" i="4"/>
  <c r="GB46" i="4"/>
  <c r="KP46" i="4" a="1"/>
  <c r="HO46" i="4"/>
  <c r="KC45" i="4" s="1"/>
  <c r="FP46" i="4"/>
  <c r="HC46" i="4"/>
  <c r="GQ46" i="4"/>
  <c r="LB45" i="4"/>
  <c r="LB8" i="4" s="1"/>
  <c r="C23" i="5" s="1"/>
  <c r="LI45" i="4"/>
  <c r="LI8" i="4" s="1"/>
  <c r="C30" i="5" s="1"/>
  <c r="LH45" i="4"/>
  <c r="LH8" i="4" s="1"/>
  <c r="C29" i="5" s="1"/>
  <c r="LF45" i="4"/>
  <c r="LF8" i="4" s="1"/>
  <c r="C27" i="5" s="1"/>
  <c r="DJ47" i="4"/>
  <c r="CY47" i="4"/>
  <c r="DU47" i="4"/>
  <c r="BD47" i="4"/>
  <c r="EN47" i="4" s="1"/>
  <c r="CV47" i="4"/>
  <c r="DR47" i="4"/>
  <c r="DG47" i="4"/>
  <c r="BZ47" i="4"/>
  <c r="BO47" i="4"/>
  <c r="GI102" i="4"/>
  <c r="HK102" i="4"/>
  <c r="FX102" i="4"/>
  <c r="GY102" i="4"/>
  <c r="JL101" i="4" s="1"/>
  <c r="FL102" i="4"/>
  <c r="GM102" i="4"/>
  <c r="KL102" i="4" a="1"/>
  <c r="KL102" i="4" s="1"/>
  <c r="BA103" i="4"/>
  <c r="CS103" i="4"/>
  <c r="CH103" i="4"/>
  <c r="AE103" i="4"/>
  <c r="DD103" i="4"/>
  <c r="DO103" i="4"/>
  <c r="BL103" i="4"/>
  <c r="BW103" i="4"/>
  <c r="DG103" i="4"/>
  <c r="CV103" i="4"/>
  <c r="BD103" i="4"/>
  <c r="EN103" i="4" s="1"/>
  <c r="BO103" i="4"/>
  <c r="DR103" i="4"/>
  <c r="BZ103" i="4"/>
  <c r="DV47" i="4"/>
  <c r="DK47" i="4"/>
  <c r="CZ47" i="4"/>
  <c r="GK102" i="4"/>
  <c r="KJ102" i="4" a="1"/>
  <c r="KJ102" i="4" s="1"/>
  <c r="GH102" i="4"/>
  <c r="HI102" i="4"/>
  <c r="JW101" i="4" s="1"/>
  <c r="FV102" i="4"/>
  <c r="GW102" i="4"/>
  <c r="FJ102" i="4"/>
  <c r="FF103" i="4" a="1"/>
  <c r="FF103" i="4" s="1"/>
  <c r="FB103" i="4" a="1"/>
  <c r="FB103" i="4" s="1"/>
  <c r="EX103" i="4" a="1"/>
  <c r="EX103" i="4" s="1"/>
  <c r="FH102" i="4"/>
  <c r="FE103" i="4" a="1"/>
  <c r="FE103" i="4" s="1"/>
  <c r="FA103" i="4" a="1"/>
  <c r="FA103" i="4" s="1"/>
  <c r="EW103" i="4" a="1"/>
  <c r="EW103" i="4" s="1"/>
  <c r="FD103" i="4" a="1"/>
  <c r="FD103" i="4" s="1"/>
  <c r="EZ103" i="4" a="1"/>
  <c r="EZ103" i="4" s="1"/>
  <c r="FG103" i="4" a="1"/>
  <c r="FG103" i="4" s="1"/>
  <c r="KT103" i="4" s="1" a="1"/>
  <c r="FC103" i="4" a="1"/>
  <c r="FC103" i="4" s="1"/>
  <c r="EY103" i="4" a="1"/>
  <c r="EY103" i="4" s="1"/>
  <c r="HC102" i="4"/>
  <c r="JP101" i="4" s="1"/>
  <c r="FP102" i="4"/>
  <c r="IA101" i="4" s="1"/>
  <c r="GQ102" i="4"/>
  <c r="JC101" i="4" s="1"/>
  <c r="HO102" i="4"/>
  <c r="KP102" i="4" a="1"/>
  <c r="GB102" i="4"/>
  <c r="DW103" i="4"/>
  <c r="DA103" i="4"/>
  <c r="DL103" i="4"/>
  <c r="DK103" i="4"/>
  <c r="CZ103" i="4"/>
  <c r="DV103" i="4"/>
  <c r="KM46" i="4" a="1"/>
  <c r="GZ46" i="4"/>
  <c r="GN46" i="4"/>
  <c r="FY46" i="4"/>
  <c r="HL46" i="4"/>
  <c r="JZ45" i="4" s="1"/>
  <c r="FM46" i="4"/>
  <c r="EH48" i="4" a="1"/>
  <c r="EH48" i="4" s="1"/>
  <c r="ED48" i="4" a="1"/>
  <c r="ED48" i="4" s="1"/>
  <c r="DZ48" i="4" a="1"/>
  <c r="DZ48" i="4" s="1"/>
  <c r="EG48" i="4" a="1"/>
  <c r="EG48" i="4" s="1"/>
  <c r="EC48" i="4" a="1"/>
  <c r="EC48" i="4" s="1"/>
  <c r="DY48" i="4" a="1"/>
  <c r="DY48" i="4" s="1"/>
  <c r="EF48" i="4" a="1"/>
  <c r="EF48" i="4" s="1"/>
  <c r="EB48" i="4" a="1"/>
  <c r="EB48" i="4" s="1"/>
  <c r="EE48" i="4" a="1"/>
  <c r="EE48" i="4" s="1"/>
  <c r="EA48" i="4" a="1"/>
  <c r="EA48" i="4" s="1"/>
  <c r="C49" i="4"/>
  <c r="DO47" i="4"/>
  <c r="BW47" i="4"/>
  <c r="CS47" i="4"/>
  <c r="BA47" i="4"/>
  <c r="AE47" i="4"/>
  <c r="DD47" i="4"/>
  <c r="BL47" i="4"/>
  <c r="HM102" i="4"/>
  <c r="FZ102" i="4"/>
  <c r="IL101" i="4" s="1"/>
  <c r="IL9" i="4" s="1"/>
  <c r="KN102" i="4" a="1"/>
  <c r="KN102" i="4" s="1"/>
  <c r="HA102" i="4"/>
  <c r="FN102" i="4"/>
  <c r="GO102" i="4"/>
  <c r="CI103" i="4"/>
  <c r="CT103" i="4"/>
  <c r="CN103" i="4"/>
  <c r="CJ103" i="4"/>
  <c r="BM103" i="4"/>
  <c r="DP103" i="4"/>
  <c r="BB103" i="4"/>
  <c r="DE103" i="4"/>
  <c r="U103" i="4"/>
  <c r="EL103" i="4" s="1"/>
  <c r="AF103" i="4"/>
  <c r="BX103" i="4"/>
  <c r="AQ103" i="4"/>
  <c r="KQ46" i="4" a="1"/>
  <c r="GC46" i="4"/>
  <c r="HP46" i="4"/>
  <c r="KD45" i="4" s="1"/>
  <c r="FQ46" i="4"/>
  <c r="HD46" i="4"/>
  <c r="JQ45" i="4" s="1"/>
  <c r="GR46" i="4"/>
  <c r="JD45" i="4" s="1"/>
  <c r="BM47" i="4"/>
  <c r="BB47" i="4"/>
  <c r="CN47" i="4"/>
  <c r="EQ47" i="4" s="1"/>
  <c r="CI47" i="4"/>
  <c r="BX47" i="4"/>
  <c r="CJ47" i="4"/>
  <c r="DP47" i="4"/>
  <c r="DE47" i="4"/>
  <c r="CT47" i="4"/>
  <c r="U47" i="4"/>
  <c r="AQ47" i="4"/>
  <c r="AF47" i="4"/>
  <c r="DS47" i="4"/>
  <c r="CA47" i="4"/>
  <c r="CW47" i="4"/>
  <c r="BE47" i="4"/>
  <c r="DH47" i="4"/>
  <c r="BP47" i="4"/>
  <c r="GS102" i="4"/>
  <c r="KR102" i="4" a="1"/>
  <c r="KR102" i="4" s="1"/>
  <c r="HQ102" i="4"/>
  <c r="GD102" i="4"/>
  <c r="FR102" i="4"/>
  <c r="HE102" i="4"/>
  <c r="JR101" i="4" s="1"/>
  <c r="HL102" i="4"/>
  <c r="FY102" i="4"/>
  <c r="KM102" i="4" a="1"/>
  <c r="KM102" i="4" s="1"/>
  <c r="GZ102" i="4"/>
  <c r="FM102" i="4"/>
  <c r="GN102" i="4"/>
  <c r="IZ101" i="4" s="1"/>
  <c r="V19" i="3"/>
  <c r="F41" i="5"/>
  <c r="CW103" i="4"/>
  <c r="DS103" i="4"/>
  <c r="BE103" i="4"/>
  <c r="DH103" i="4"/>
  <c r="BP103" i="4"/>
  <c r="CA103" i="4"/>
  <c r="HJ46" i="4"/>
  <c r="JX45" i="4" s="1"/>
  <c r="FK46" i="4"/>
  <c r="HV45" i="4" s="1"/>
  <c r="GX46" i="4"/>
  <c r="KK46" i="4" a="1"/>
  <c r="GL46" i="4"/>
  <c r="FW46" i="4"/>
  <c r="HI46" i="4"/>
  <c r="FJ46" i="4"/>
  <c r="GW46" i="4"/>
  <c r="JJ45" i="4" s="1"/>
  <c r="GK46" i="4"/>
  <c r="IW45" i="4" s="1"/>
  <c r="KJ46" i="4" a="1"/>
  <c r="KJ46" i="4" s="1"/>
  <c r="FV46" i="4"/>
  <c r="IH45" i="4" s="1"/>
  <c r="FG47" i="4" a="1"/>
  <c r="FG47" i="4" s="1"/>
  <c r="KT47" i="4" s="1" a="1"/>
  <c r="FC47" i="4" a="1"/>
  <c r="FC47" i="4" s="1"/>
  <c r="EY47" i="4" a="1"/>
  <c r="EY47" i="4" s="1"/>
  <c r="FF47" i="4" a="1"/>
  <c r="FF47" i="4" s="1"/>
  <c r="FB47" i="4" a="1"/>
  <c r="FB47" i="4" s="1"/>
  <c r="EX47" i="4" a="1"/>
  <c r="EX47" i="4" s="1"/>
  <c r="FH46" i="4"/>
  <c r="FE47" i="4" a="1"/>
  <c r="FE47" i="4" s="1"/>
  <c r="FA47" i="4" a="1"/>
  <c r="FA47" i="4" s="1"/>
  <c r="EW47" i="4" a="1"/>
  <c r="EW47" i="4" s="1"/>
  <c r="EZ47" i="4" a="1"/>
  <c r="EZ47" i="4" s="1"/>
  <c r="FD47" i="4" a="1"/>
  <c r="FD47" i="4" s="1"/>
  <c r="DT47" i="4"/>
  <c r="CX47" i="4"/>
  <c r="DI47" i="4"/>
  <c r="CM47" i="4"/>
  <c r="DA47" i="4"/>
  <c r="DW47" i="4"/>
  <c r="DL47" i="4"/>
  <c r="GR102" i="4"/>
  <c r="JD101" i="4" s="1"/>
  <c r="KQ102" i="4" a="1"/>
  <c r="KQ102" i="4" s="1"/>
  <c r="HP102" i="4"/>
  <c r="KD101" i="4" s="1"/>
  <c r="FQ102" i="4"/>
  <c r="IB101" i="4" s="1"/>
  <c r="HD102" i="4"/>
  <c r="GC102" i="4"/>
  <c r="CX103" i="4"/>
  <c r="CM103" i="4"/>
  <c r="DI103" i="4"/>
  <c r="DT103" i="4"/>
  <c r="GP46" i="4"/>
  <c r="JB45" i="4" s="1"/>
  <c r="GA46" i="4"/>
  <c r="IM45" i="4" s="1"/>
  <c r="IM8" i="4" s="1"/>
  <c r="KO46" i="4" a="1"/>
  <c r="KO46" i="4" s="1"/>
  <c r="HN46" i="4"/>
  <c r="KB45" i="4" s="1"/>
  <c r="FO46" i="4"/>
  <c r="HB46" i="4"/>
  <c r="GO46" i="4"/>
  <c r="FZ46" i="4"/>
  <c r="HM46" i="4"/>
  <c r="KA45" i="4" s="1"/>
  <c r="FN46" i="4"/>
  <c r="KN46" i="4" a="1"/>
  <c r="KN46" i="4" s="1"/>
  <c r="HA46" i="4"/>
  <c r="JN45" i="4" s="1"/>
  <c r="LH101" i="4" l="1"/>
  <c r="LH9" i="4" s="1"/>
  <c r="D29" i="5" s="1"/>
  <c r="LB101" i="4"/>
  <c r="LB9" i="4" s="1"/>
  <c r="D23" i="5" s="1"/>
  <c r="LF101" i="4"/>
  <c r="LF9" i="4" s="1"/>
  <c r="D27" i="5" s="1"/>
  <c r="J9" i="5" s="1"/>
  <c r="LL99" i="4"/>
  <c r="LJ44" i="4"/>
  <c r="IH8" i="4"/>
  <c r="LJ100" i="4"/>
  <c r="EK47" i="4"/>
  <c r="KT103" i="4"/>
  <c r="EM103" i="4"/>
  <c r="LG101" i="4"/>
  <c r="LG9" i="4" s="1"/>
  <c r="D28" i="5" s="1"/>
  <c r="KP9" i="4"/>
  <c r="D11" i="5" s="1"/>
  <c r="E11" i="5" s="1"/>
  <c r="JY101" i="4"/>
  <c r="LA101" i="4" s="1"/>
  <c r="LA9" i="4" s="1"/>
  <c r="D22" i="5" s="1"/>
  <c r="IN101" i="4"/>
  <c r="IN9" i="4" s="1"/>
  <c r="KP102" i="4"/>
  <c r="ER47" i="4"/>
  <c r="IU102" i="4"/>
  <c r="EJ47" i="4"/>
  <c r="HX45" i="4"/>
  <c r="IU101" i="4"/>
  <c r="KF45" i="4"/>
  <c r="LC101" i="4"/>
  <c r="LC9" i="4" s="1"/>
  <c r="D24" i="5" s="1"/>
  <c r="KL9" i="4"/>
  <c r="D7" i="5" s="1"/>
  <c r="E7" i="5" s="1"/>
  <c r="KY100" i="4"/>
  <c r="IP45" i="4"/>
  <c r="IP8" i="4" s="1"/>
  <c r="KF102" i="4"/>
  <c r="LJ43" i="4"/>
  <c r="EP103" i="4"/>
  <c r="ES47" i="4"/>
  <c r="EO103" i="4"/>
  <c r="U15" i="3"/>
  <c r="J11" i="5"/>
  <c r="E29" i="5"/>
  <c r="IC46" i="4"/>
  <c r="KZ100" i="4"/>
  <c r="JE45" i="4"/>
  <c r="E9" i="5"/>
  <c r="HV101" i="4"/>
  <c r="KU101" i="4" s="1"/>
  <c r="IO45" i="4"/>
  <c r="IO8" i="4" s="1"/>
  <c r="HU45" i="4"/>
  <c r="IO9" i="4"/>
  <c r="KC101" i="4"/>
  <c r="IW101" i="4"/>
  <c r="KT46" i="4"/>
  <c r="JQ102" i="4"/>
  <c r="EP47" i="4"/>
  <c r="KK46" i="4"/>
  <c r="EL47" i="4"/>
  <c r="KQ46" i="4"/>
  <c r="LD102" i="4"/>
  <c r="IZ46" i="4"/>
  <c r="ER103" i="4"/>
  <c r="LC102" i="4"/>
  <c r="I9" i="5"/>
  <c r="T13" i="3"/>
  <c r="KP46" i="4"/>
  <c r="KS102" i="4"/>
  <c r="LI102" i="4" s="1"/>
  <c r="KO102" i="4"/>
  <c r="LI101" i="4"/>
  <c r="LI9" i="4" s="1"/>
  <c r="D30" i="5" s="1"/>
  <c r="KK102" i="4"/>
  <c r="II45" i="4"/>
  <c r="II8" i="4" s="1"/>
  <c r="LD101" i="4"/>
  <c r="LD9" i="4" s="1"/>
  <c r="D25" i="5" s="1"/>
  <c r="IK101" i="4"/>
  <c r="IK9" i="4" s="1"/>
  <c r="E15" i="5"/>
  <c r="JC45" i="4"/>
  <c r="HX101" i="4"/>
  <c r="JQ101" i="4"/>
  <c r="IX101" i="4"/>
  <c r="IZ45" i="4"/>
  <c r="JA101" i="4"/>
  <c r="LG8" i="4"/>
  <c r="C28" i="5" s="1"/>
  <c r="JS101" i="4"/>
  <c r="IB102" i="4"/>
  <c r="I11" i="5"/>
  <c r="T15" i="3"/>
  <c r="EJ103" i="4"/>
  <c r="J5" i="5"/>
  <c r="U9" i="3"/>
  <c r="E23" i="5"/>
  <c r="JK102" i="4"/>
  <c r="EM47" i="4"/>
  <c r="JY45" i="4"/>
  <c r="JP45" i="4"/>
  <c r="JO101" i="4"/>
  <c r="KF101" i="4"/>
  <c r="HY101" i="4"/>
  <c r="JE101" i="4"/>
  <c r="IO101" i="4"/>
  <c r="LK100" i="4"/>
  <c r="IW46" i="4"/>
  <c r="EO47" i="4"/>
  <c r="EQ103" i="4"/>
  <c r="E39" i="5"/>
  <c r="I12" i="5"/>
  <c r="T16" i="3"/>
  <c r="KL46" i="4"/>
  <c r="E27" i="5"/>
  <c r="U13" i="3"/>
  <c r="JF46" i="4"/>
  <c r="IA45" i="4"/>
  <c r="KA101" i="4"/>
  <c r="JZ101" i="4"/>
  <c r="T10" i="3"/>
  <c r="I6" i="5"/>
  <c r="I7" i="5"/>
  <c r="T11" i="3"/>
  <c r="IY45" i="4"/>
  <c r="KY45" i="4" s="1"/>
  <c r="HY45" i="4"/>
  <c r="JM45" i="4"/>
  <c r="IN45" i="4"/>
  <c r="IN8" i="4" s="1"/>
  <c r="LE101" i="4"/>
  <c r="LE9" i="4" s="1"/>
  <c r="D26" i="5" s="1"/>
  <c r="KO9" i="4"/>
  <c r="D10" i="5" s="1"/>
  <c r="E10" i="5" s="1"/>
  <c r="IK45" i="4"/>
  <c r="IK8" i="4" s="1"/>
  <c r="JA45" i="4"/>
  <c r="KM46" i="4"/>
  <c r="IL46" i="4"/>
  <c r="ES103" i="4"/>
  <c r="EK103" i="4"/>
  <c r="JL102" i="4"/>
  <c r="I5" i="5"/>
  <c r="T9" i="3"/>
  <c r="IQ102" i="4"/>
  <c r="KR46" i="4"/>
  <c r="LD46" i="4" s="1"/>
  <c r="KS46" i="4"/>
  <c r="LE46" i="4" s="1"/>
  <c r="JX102" i="4"/>
  <c r="KE101" i="4"/>
  <c r="HZ45" i="4"/>
  <c r="IT101" i="4"/>
  <c r="IP101" i="4"/>
  <c r="IP9" i="4" s="1"/>
  <c r="JF101" i="4"/>
  <c r="KY44" i="4"/>
  <c r="LK44" i="4" s="1"/>
  <c r="HW101" i="4"/>
  <c r="ID45" i="4"/>
  <c r="JW45" i="4"/>
  <c r="LA45" i="4" s="1"/>
  <c r="LA8" i="4" s="1"/>
  <c r="C22" i="5" s="1"/>
  <c r="JN101" i="4"/>
  <c r="IC45" i="4"/>
  <c r="IY101" i="4"/>
  <c r="IH101" i="4"/>
  <c r="JK45" i="4"/>
  <c r="KZ45" i="4" s="1"/>
  <c r="KZ8" i="4" s="1"/>
  <c r="C21" i="5" s="1"/>
  <c r="JJ101" i="4"/>
  <c r="KZ101" i="4" s="1"/>
  <c r="KZ9" i="4" s="1"/>
  <c r="D21" i="5" s="1"/>
  <c r="IJ101" i="4"/>
  <c r="IJ9" i="4" s="1"/>
  <c r="IQ45" i="4"/>
  <c r="IQ8" i="4" s="1"/>
  <c r="DE48" i="4"/>
  <c r="BM48" i="4"/>
  <c r="CT48" i="4"/>
  <c r="CN48" i="4"/>
  <c r="EQ48" i="4" s="1"/>
  <c r="CJ48" i="4"/>
  <c r="BX48" i="4"/>
  <c r="DP48" i="4"/>
  <c r="CI48" i="4"/>
  <c r="U48" i="4"/>
  <c r="EL48" i="4" s="1"/>
  <c r="AF48" i="4"/>
  <c r="BB48" i="4"/>
  <c r="AQ48" i="4"/>
  <c r="DS48" i="4"/>
  <c r="CA48" i="4"/>
  <c r="CW48" i="4"/>
  <c r="BE48" i="4"/>
  <c r="EO48" i="4" s="1"/>
  <c r="DH48" i="4"/>
  <c r="BP48" i="4"/>
  <c r="GI103" i="4"/>
  <c r="HK103" i="4"/>
  <c r="FX103" i="4"/>
  <c r="GY103" i="4"/>
  <c r="FL103" i="4"/>
  <c r="HW102" i="4" s="1"/>
  <c r="KL103" i="4" a="1"/>
  <c r="GM103" i="4"/>
  <c r="IY102" i="4" s="1"/>
  <c r="DU104" i="4"/>
  <c r="CY104" i="4"/>
  <c r="DJ104" i="4"/>
  <c r="HF47" i="4"/>
  <c r="KS47" i="4" a="1"/>
  <c r="KS47" i="4" s="1"/>
  <c r="GT47" i="4"/>
  <c r="GE47" i="4"/>
  <c r="HR47" i="4"/>
  <c r="KF46" i="4" s="1"/>
  <c r="FS47" i="4"/>
  <c r="ID46" i="4" s="1"/>
  <c r="CX48" i="4"/>
  <c r="DI48" i="4"/>
  <c r="DT48" i="4"/>
  <c r="CM48" i="4"/>
  <c r="EP48" i="4" s="1"/>
  <c r="DA48" i="4"/>
  <c r="ES48" i="4" s="1"/>
  <c r="DW48" i="4"/>
  <c r="DL48" i="4"/>
  <c r="HC103" i="4"/>
  <c r="FP103" i="4"/>
  <c r="GQ103" i="4"/>
  <c r="GB103" i="4"/>
  <c r="HO103" i="4"/>
  <c r="KP103" i="4" a="1"/>
  <c r="HJ103" i="4"/>
  <c r="FW103" i="4"/>
  <c r="GX103" i="4"/>
  <c r="KK103" i="4" a="1"/>
  <c r="FK103" i="4"/>
  <c r="GL103" i="4"/>
  <c r="LB102" i="4"/>
  <c r="LH102" i="4"/>
  <c r="LF102" i="4"/>
  <c r="EG105" i="4" a="1"/>
  <c r="EG105" i="4" s="1"/>
  <c r="EC105" i="4" a="1"/>
  <c r="EC105" i="4" s="1"/>
  <c r="DY105" i="4" a="1"/>
  <c r="DY105" i="4" s="1"/>
  <c r="EF105" i="4" a="1"/>
  <c r="EF105" i="4" s="1"/>
  <c r="EB105" i="4" a="1"/>
  <c r="EB105" i="4" s="1"/>
  <c r="EH105" i="4" a="1"/>
  <c r="EH105" i="4" s="1"/>
  <c r="EE105" i="4" a="1"/>
  <c r="EE105" i="4" s="1"/>
  <c r="ED105" i="4" a="1"/>
  <c r="ED105" i="4" s="1"/>
  <c r="EA105" i="4" a="1"/>
  <c r="EA105" i="4" s="1"/>
  <c r="DZ105" i="4" a="1"/>
  <c r="DZ105" i="4" s="1"/>
  <c r="C106" i="4"/>
  <c r="CG104" i="4"/>
  <c r="AD104" i="4"/>
  <c r="AZ104" i="4"/>
  <c r="DN104" i="4"/>
  <c r="S104" i="4"/>
  <c r="EJ104" i="4" s="1"/>
  <c r="BV104" i="4"/>
  <c r="CR104" i="4"/>
  <c r="DC104" i="4"/>
  <c r="AO104" i="4"/>
  <c r="BK104" i="4"/>
  <c r="GY47" i="4"/>
  <c r="JL46" i="4" s="1"/>
  <c r="KL47" i="4" a="1"/>
  <c r="GM47" i="4"/>
  <c r="IY46" i="4" s="1"/>
  <c r="FX47" i="4"/>
  <c r="HK47" i="4"/>
  <c r="FL47" i="4"/>
  <c r="BN48" i="4"/>
  <c r="DF48" i="4"/>
  <c r="CU48" i="4"/>
  <c r="DQ48" i="4"/>
  <c r="AG48" i="4"/>
  <c r="EM48" i="4" s="1"/>
  <c r="BC48" i="4"/>
  <c r="BY48" i="4"/>
  <c r="HB103" i="4"/>
  <c r="FO103" i="4"/>
  <c r="GP103" i="4"/>
  <c r="JB102" i="4" s="1"/>
  <c r="GA103" i="4"/>
  <c r="IM102" i="4" s="1"/>
  <c r="HN103" i="4"/>
  <c r="KB102" i="4" s="1"/>
  <c r="KO103" i="4" a="1"/>
  <c r="BL104" i="4"/>
  <c r="DO104" i="4"/>
  <c r="AE104" i="4"/>
  <c r="EK104" i="4" s="1"/>
  <c r="BW104" i="4"/>
  <c r="CH104" i="4"/>
  <c r="BA104" i="4"/>
  <c r="CS104" i="4"/>
  <c r="DD104" i="4"/>
  <c r="BD104" i="4"/>
  <c r="EN104" i="4" s="1"/>
  <c r="DG104" i="4"/>
  <c r="CV104" i="4"/>
  <c r="BO104" i="4"/>
  <c r="BZ104" i="4"/>
  <c r="DR104" i="4"/>
  <c r="HP47" i="4"/>
  <c r="KD46" i="4" s="1"/>
  <c r="FQ47" i="4"/>
  <c r="IB46" i="4" s="1"/>
  <c r="HD47" i="4"/>
  <c r="JQ46" i="4" s="1"/>
  <c r="GR47" i="4"/>
  <c r="GC47" i="4"/>
  <c r="KQ47" i="4" a="1"/>
  <c r="DJ48" i="4"/>
  <c r="DU48" i="4"/>
  <c r="CY48" i="4"/>
  <c r="HL103" i="4"/>
  <c r="FY103" i="4"/>
  <c r="KM103" i="4" a="1"/>
  <c r="GZ103" i="4"/>
  <c r="FM103" i="4"/>
  <c r="GN103" i="4"/>
  <c r="HR103" i="4"/>
  <c r="GE103" i="4"/>
  <c r="FS103" i="4"/>
  <c r="GT103" i="4"/>
  <c r="HF103" i="4"/>
  <c r="KS103" i="4" a="1"/>
  <c r="CN104" i="4"/>
  <c r="EQ104" i="4" s="1"/>
  <c r="CI104" i="4"/>
  <c r="AF104" i="4"/>
  <c r="CT104" i="4"/>
  <c r="BB104" i="4"/>
  <c r="U104" i="4"/>
  <c r="EL104" i="4" s="1"/>
  <c r="CJ104" i="4"/>
  <c r="DP104" i="4"/>
  <c r="BX104" i="4"/>
  <c r="DE104" i="4"/>
  <c r="AQ104" i="4"/>
  <c r="BM104" i="4"/>
  <c r="DK104" i="4"/>
  <c r="CZ104" i="4"/>
  <c r="ER104" i="4" s="1"/>
  <c r="DV104" i="4"/>
  <c r="HI47" i="4"/>
  <c r="FJ47" i="4"/>
  <c r="GW47" i="4"/>
  <c r="GK47" i="4"/>
  <c r="KJ47" i="4" a="1"/>
  <c r="FV47" i="4"/>
  <c r="FH47" i="4"/>
  <c r="FE48" i="4" a="1"/>
  <c r="FE48" i="4" s="1"/>
  <c r="FA48" i="4" a="1"/>
  <c r="FA48" i="4" s="1"/>
  <c r="EW48" i="4" a="1"/>
  <c r="EW48" i="4" s="1"/>
  <c r="FD48" i="4" a="1"/>
  <c r="FD48" i="4" s="1"/>
  <c r="EZ48" i="4" a="1"/>
  <c r="EZ48" i="4" s="1"/>
  <c r="FG48" i="4" a="1"/>
  <c r="FG48" i="4" s="1"/>
  <c r="KT48" i="4" s="1" a="1"/>
  <c r="FC48" i="4" a="1"/>
  <c r="FC48" i="4" s="1"/>
  <c r="EY48" i="4" a="1"/>
  <c r="EY48" i="4" s="1"/>
  <c r="FF48" i="4" a="1"/>
  <c r="FF48" i="4" s="1"/>
  <c r="FB48" i="4" a="1"/>
  <c r="FB48" i="4" s="1"/>
  <c r="EX48" i="4" a="1"/>
  <c r="EX48" i="4" s="1"/>
  <c r="GO47" i="4"/>
  <c r="JA46" i="4" s="1"/>
  <c r="FZ47" i="4"/>
  <c r="HM47" i="4"/>
  <c r="KA46" i="4" s="1"/>
  <c r="FN47" i="4"/>
  <c r="HY46" i="4" s="1"/>
  <c r="KN47" i="4" a="1"/>
  <c r="HA47" i="4"/>
  <c r="JN46" i="4" s="1"/>
  <c r="BV48" i="4"/>
  <c r="CH48" i="4"/>
  <c r="CG48" i="4"/>
  <c r="BK48" i="4"/>
  <c r="DN48" i="4"/>
  <c r="DC48" i="4"/>
  <c r="CR48" i="4"/>
  <c r="S48" i="4"/>
  <c r="EJ48" i="4" s="1"/>
  <c r="AO48" i="4"/>
  <c r="AD48" i="4"/>
  <c r="AZ48" i="4"/>
  <c r="GR103" i="4"/>
  <c r="KQ103" i="4" a="1"/>
  <c r="HD103" i="4"/>
  <c r="HP103" i="4"/>
  <c r="KD102" i="4" s="1"/>
  <c r="FQ103" i="4"/>
  <c r="GC103" i="4"/>
  <c r="IO102" i="4" s="1"/>
  <c r="DS104" i="4"/>
  <c r="CW104" i="4"/>
  <c r="BE104" i="4"/>
  <c r="EO104" i="4" s="1"/>
  <c r="CA104" i="4"/>
  <c r="DH104" i="4"/>
  <c r="BP104" i="4"/>
  <c r="GN47" i="4"/>
  <c r="FY47" i="4"/>
  <c r="HL47" i="4"/>
  <c r="JZ46" i="4" s="1"/>
  <c r="FM47" i="4"/>
  <c r="HX46" i="4" s="1"/>
  <c r="KM47" i="4" a="1"/>
  <c r="GZ47" i="4"/>
  <c r="JM46" i="4" s="1"/>
  <c r="HQ47" i="4"/>
  <c r="FR47" i="4"/>
  <c r="HE47" i="4"/>
  <c r="GS47" i="4"/>
  <c r="KR47" i="4" a="1"/>
  <c r="KR47" i="4" s="1"/>
  <c r="GD47" i="4"/>
  <c r="IP46" i="4" s="1"/>
  <c r="CV48" i="4"/>
  <c r="BO48" i="4"/>
  <c r="DR48" i="4"/>
  <c r="BD48" i="4"/>
  <c r="EN48" i="4" s="1"/>
  <c r="BZ48" i="4"/>
  <c r="DG48" i="4"/>
  <c r="GK103" i="4"/>
  <c r="KJ103" i="4" a="1"/>
  <c r="KJ103" i="4" s="1"/>
  <c r="GH103" i="4"/>
  <c r="IT102" i="4" s="1"/>
  <c r="KX102" i="4" s="1"/>
  <c r="HI103" i="4"/>
  <c r="JW102" i="4" s="1"/>
  <c r="FV103" i="4"/>
  <c r="IH102" i="4" s="1"/>
  <c r="GW103" i="4"/>
  <c r="FJ103" i="4"/>
  <c r="FD104" i="4" a="1"/>
  <c r="FD104" i="4" s="1"/>
  <c r="EZ104" i="4" a="1"/>
  <c r="EZ104" i="4" s="1"/>
  <c r="FG104" i="4" a="1"/>
  <c r="FG104" i="4" s="1"/>
  <c r="KT104" i="4" s="1" a="1"/>
  <c r="FC104" i="4" a="1"/>
  <c r="FC104" i="4" s="1"/>
  <c r="EY104" i="4" a="1"/>
  <c r="EY104" i="4" s="1"/>
  <c r="FF104" i="4" a="1"/>
  <c r="FF104" i="4" s="1"/>
  <c r="FB104" i="4" a="1"/>
  <c r="FB104" i="4" s="1"/>
  <c r="EX104" i="4" a="1"/>
  <c r="EX104" i="4" s="1"/>
  <c r="FH103" i="4"/>
  <c r="FE104" i="4" a="1"/>
  <c r="FE104" i="4" s="1"/>
  <c r="FA104" i="4" a="1"/>
  <c r="FA104" i="4" s="1"/>
  <c r="EW104" i="4" a="1"/>
  <c r="EW104" i="4" s="1"/>
  <c r="DI104" i="4"/>
  <c r="CX104" i="4"/>
  <c r="DT104" i="4"/>
  <c r="CM104" i="4"/>
  <c r="EP104" i="4" s="1"/>
  <c r="GB47" i="4"/>
  <c r="KP47" i="4" a="1"/>
  <c r="KP47" i="4" s="1"/>
  <c r="HO47" i="4"/>
  <c r="KC46" i="4" s="1"/>
  <c r="FP47" i="4"/>
  <c r="HC47" i="4"/>
  <c r="GQ47" i="4"/>
  <c r="LF46" i="4"/>
  <c r="LB46" i="4"/>
  <c r="LI46" i="4"/>
  <c r="LH46" i="4"/>
  <c r="CZ48" i="4"/>
  <c r="ER48" i="4" s="1"/>
  <c r="DK48" i="4"/>
  <c r="DV48" i="4"/>
  <c r="HM103" i="4"/>
  <c r="FZ103" i="4"/>
  <c r="KN103" i="4" a="1"/>
  <c r="HA103" i="4"/>
  <c r="FN103" i="4"/>
  <c r="HY102" i="4" s="1"/>
  <c r="GO103" i="4"/>
  <c r="JA102" i="4" s="1"/>
  <c r="DW104" i="4"/>
  <c r="DA104" i="4"/>
  <c r="ES104" i="4" s="1"/>
  <c r="DL104" i="4"/>
  <c r="GA47" i="4"/>
  <c r="IM46" i="4" s="1"/>
  <c r="KO47" i="4" a="1"/>
  <c r="KO47" i="4" s="1"/>
  <c r="HN47" i="4"/>
  <c r="FO47" i="4"/>
  <c r="HB47" i="4"/>
  <c r="JO46" i="4" s="1"/>
  <c r="GP47" i="4"/>
  <c r="JB46" i="4" s="1"/>
  <c r="GX47" i="4"/>
  <c r="KK47" i="4" a="1"/>
  <c r="GL47" i="4"/>
  <c r="FW47" i="4"/>
  <c r="HJ47" i="4"/>
  <c r="FK47" i="4"/>
  <c r="HV46" i="4" s="1"/>
  <c r="EG49" i="4" a="1"/>
  <c r="EG49" i="4" s="1"/>
  <c r="EC49" i="4" a="1"/>
  <c r="EC49" i="4" s="1"/>
  <c r="DY49" i="4" a="1"/>
  <c r="DY49" i="4" s="1"/>
  <c r="EF49" i="4" a="1"/>
  <c r="EF49" i="4" s="1"/>
  <c r="EB49" i="4" a="1"/>
  <c r="EB49" i="4" s="1"/>
  <c r="EE49" i="4" a="1"/>
  <c r="EE49" i="4" s="1"/>
  <c r="EA49" i="4" a="1"/>
  <c r="EA49" i="4" s="1"/>
  <c r="ED49" i="4" a="1"/>
  <c r="ED49" i="4" s="1"/>
  <c r="DZ49" i="4" a="1"/>
  <c r="DZ49" i="4" s="1"/>
  <c r="EH49" i="4" a="1"/>
  <c r="EH49" i="4" s="1"/>
  <c r="C50" i="4"/>
  <c r="AE48" i="4"/>
  <c r="EK48" i="4" s="1"/>
  <c r="DO48" i="4"/>
  <c r="BA48" i="4"/>
  <c r="BL48" i="4"/>
  <c r="BW48" i="4"/>
  <c r="CS48" i="4"/>
  <c r="DD48" i="4"/>
  <c r="GS103" i="4"/>
  <c r="JE102" i="4" s="1"/>
  <c r="KR103" i="4" a="1"/>
  <c r="HQ103" i="4"/>
  <c r="GD103" i="4"/>
  <c r="FR103" i="4"/>
  <c r="HE103" i="4"/>
  <c r="JR102" i="4" s="1"/>
  <c r="BC104" i="4"/>
  <c r="AG104" i="4"/>
  <c r="EM104" i="4" s="1"/>
  <c r="CU104" i="4"/>
  <c r="BN104" i="4"/>
  <c r="DF104" i="4"/>
  <c r="BY104" i="4"/>
  <c r="DQ104" i="4"/>
  <c r="LL100" i="4" l="1"/>
  <c r="LK45" i="4"/>
  <c r="LK8" i="4" s="1"/>
  <c r="C32" i="5" s="1"/>
  <c r="KY8" i="4"/>
  <c r="C20" i="5" s="1"/>
  <c r="KU9" i="4"/>
  <c r="D16" i="5" s="1"/>
  <c r="E22" i="5"/>
  <c r="KC102" i="4"/>
  <c r="KQ47" i="4"/>
  <c r="LG47" i="4" s="1"/>
  <c r="E21" i="5"/>
  <c r="J7" i="5"/>
  <c r="E25" i="5"/>
  <c r="U11" i="3"/>
  <c r="LG46" i="4"/>
  <c r="KU45" i="4"/>
  <c r="K11" i="5"/>
  <c r="V15" i="3"/>
  <c r="IK46" i="4"/>
  <c r="IN102" i="4"/>
  <c r="HZ47" i="4"/>
  <c r="T14" i="3"/>
  <c r="I10" i="5"/>
  <c r="U14" i="3"/>
  <c r="J10" i="5"/>
  <c r="E28" i="5"/>
  <c r="KB47" i="4"/>
  <c r="LE47" i="4"/>
  <c r="KN103" i="4"/>
  <c r="LD103" i="4" s="1"/>
  <c r="JW47" i="4"/>
  <c r="KS103" i="4"/>
  <c r="JY103" i="4"/>
  <c r="J8" i="5"/>
  <c r="E26" i="5"/>
  <c r="U12" i="3"/>
  <c r="K9" i="5"/>
  <c r="V13" i="3"/>
  <c r="JN102" i="4"/>
  <c r="KB46" i="4"/>
  <c r="IX102" i="4"/>
  <c r="LG102" i="4"/>
  <c r="JW46" i="4"/>
  <c r="HZ46" i="4"/>
  <c r="IL103" i="4"/>
  <c r="KM103" i="4"/>
  <c r="JY47" i="4"/>
  <c r="KK103" i="4"/>
  <c r="KV101" i="4"/>
  <c r="KV9" i="4" s="1"/>
  <c r="D17" i="5" s="1"/>
  <c r="IH9" i="4"/>
  <c r="IA102" i="4"/>
  <c r="IO46" i="4"/>
  <c r="HX102" i="4"/>
  <c r="JE46" i="4"/>
  <c r="IM47" i="4"/>
  <c r="KR103" i="4"/>
  <c r="KK47" i="4"/>
  <c r="KN47" i="4"/>
  <c r="LD47" i="4" s="1"/>
  <c r="JD46" i="4"/>
  <c r="LC46" i="4"/>
  <c r="JP102" i="4"/>
  <c r="HZ102" i="4"/>
  <c r="JF102" i="4"/>
  <c r="KE102" i="4"/>
  <c r="KE46" i="4"/>
  <c r="IK102" i="4"/>
  <c r="IP102" i="4"/>
  <c r="JY46" i="4"/>
  <c r="JR46" i="4"/>
  <c r="JC46" i="4"/>
  <c r="JO102" i="4"/>
  <c r="KV45" i="4"/>
  <c r="KV8" i="4" s="1"/>
  <c r="C17" i="5" s="1"/>
  <c r="HY47" i="4"/>
  <c r="KO103" i="4"/>
  <c r="LE103" i="4" s="1"/>
  <c r="IY103" i="4"/>
  <c r="KX101" i="4"/>
  <c r="IC102" i="4"/>
  <c r="KA102" i="4"/>
  <c r="IL102" i="4"/>
  <c r="E40" i="5"/>
  <c r="E30" i="5"/>
  <c r="J12" i="5"/>
  <c r="U16" i="3"/>
  <c r="JJ102" i="4"/>
  <c r="JS102" i="4"/>
  <c r="U10" i="3"/>
  <c r="E24" i="5"/>
  <c r="J6" i="5"/>
  <c r="HW46" i="4"/>
  <c r="JP46" i="4"/>
  <c r="IJ102" i="4"/>
  <c r="JK47" i="4"/>
  <c r="JB47" i="4"/>
  <c r="KM47" i="4"/>
  <c r="KQ103" i="4"/>
  <c r="KJ47" i="4"/>
  <c r="LH47" i="4" s="1"/>
  <c r="IQ103" i="4"/>
  <c r="KL47" i="4"/>
  <c r="KL103" i="4"/>
  <c r="LC103" i="4" s="1"/>
  <c r="JX46" i="4"/>
  <c r="IZ102" i="4"/>
  <c r="ID102" i="4"/>
  <c r="IQ46" i="4"/>
  <c r="IN46" i="4"/>
  <c r="JZ102" i="4"/>
  <c r="JS46" i="4"/>
  <c r="IJ46" i="4"/>
  <c r="JC102" i="4"/>
  <c r="IH46" i="4"/>
  <c r="KY101" i="4"/>
  <c r="KY9" i="4" s="1"/>
  <c r="D20" i="5" s="1"/>
  <c r="IX46" i="4"/>
  <c r="KY46" i="4" s="1"/>
  <c r="JM102" i="4"/>
  <c r="JY102" i="4"/>
  <c r="LA102" i="4" s="1"/>
  <c r="HU46" i="4"/>
  <c r="KU46" i="4" s="1"/>
  <c r="LL44" i="4"/>
  <c r="JR103" i="4"/>
  <c r="JA103" i="4"/>
  <c r="IP47" i="4"/>
  <c r="IL47" i="4"/>
  <c r="KP103" i="4"/>
  <c r="LG103" i="4" s="1"/>
  <c r="JJ46" i="4"/>
  <c r="JD102" i="4"/>
  <c r="II102" i="4"/>
  <c r="KV102" i="4" s="1"/>
  <c r="K5" i="5"/>
  <c r="V9" i="3"/>
  <c r="JK46" i="4"/>
  <c r="LE102" i="4"/>
  <c r="HV102" i="4"/>
  <c r="HU102" i="4"/>
  <c r="KT47" i="4"/>
  <c r="LL43" i="4"/>
  <c r="IA46" i="4"/>
  <c r="II46" i="4"/>
  <c r="IW102" i="4"/>
  <c r="CV49" i="4"/>
  <c r="DR49" i="4"/>
  <c r="BD49" i="4"/>
  <c r="EN49" i="4" s="1"/>
  <c r="BZ49" i="4"/>
  <c r="BO49" i="4"/>
  <c r="DG49" i="4"/>
  <c r="GK104" i="4"/>
  <c r="KJ104" i="4" a="1"/>
  <c r="GH104" i="4"/>
  <c r="HI104" i="4"/>
  <c r="JW103" i="4" s="1"/>
  <c r="FV104" i="4"/>
  <c r="IH103" i="4" s="1"/>
  <c r="GW104" i="4"/>
  <c r="FJ104" i="4"/>
  <c r="FF105" i="4" a="1"/>
  <c r="FF105" i="4" s="1"/>
  <c r="FB105" i="4" a="1"/>
  <c r="FB105" i="4" s="1"/>
  <c r="EX105" i="4" a="1"/>
  <c r="EX105" i="4" s="1"/>
  <c r="FH104" i="4"/>
  <c r="FE105" i="4" a="1"/>
  <c r="FE105" i="4" s="1"/>
  <c r="FA105" i="4" a="1"/>
  <c r="FA105" i="4" s="1"/>
  <c r="EW105" i="4" a="1"/>
  <c r="EW105" i="4" s="1"/>
  <c r="FD105" i="4" a="1"/>
  <c r="FD105" i="4" s="1"/>
  <c r="EZ105" i="4" a="1"/>
  <c r="EZ105" i="4" s="1"/>
  <c r="FG105" i="4" a="1"/>
  <c r="FG105" i="4" s="1"/>
  <c r="KT105" i="4" s="1" a="1"/>
  <c r="KT105" i="4" s="1"/>
  <c r="FC105" i="4" a="1"/>
  <c r="FC105" i="4" s="1"/>
  <c r="EY105" i="4" a="1"/>
  <c r="EY105" i="4" s="1"/>
  <c r="HC104" i="4"/>
  <c r="JP103" i="4" s="1"/>
  <c r="FP104" i="4"/>
  <c r="GQ104" i="4"/>
  <c r="JC103" i="4" s="1"/>
  <c r="GB104" i="4"/>
  <c r="HO104" i="4"/>
  <c r="KP104" i="4" a="1"/>
  <c r="KP104" i="4" s="1"/>
  <c r="LG104" i="4" s="1"/>
  <c r="LB47" i="4"/>
  <c r="DT105" i="4"/>
  <c r="DI105" i="4"/>
  <c r="CX105" i="4"/>
  <c r="CM105" i="4"/>
  <c r="EP105" i="4" s="1"/>
  <c r="DK49" i="4"/>
  <c r="CZ49" i="4"/>
  <c r="ER49" i="4" s="1"/>
  <c r="DV49" i="4"/>
  <c r="HM104" i="4"/>
  <c r="FZ104" i="4"/>
  <c r="KN104" i="4" a="1"/>
  <c r="KN104" i="4" s="1"/>
  <c r="LD104" i="4" s="1"/>
  <c r="HA104" i="4"/>
  <c r="FN104" i="4"/>
  <c r="HY103" i="4" s="1"/>
  <c r="GO104" i="4"/>
  <c r="LH103" i="4"/>
  <c r="GN48" i="4"/>
  <c r="FY48" i="4"/>
  <c r="HL48" i="4"/>
  <c r="FM48" i="4"/>
  <c r="KM48" i="4" a="1"/>
  <c r="GZ48" i="4"/>
  <c r="JM47" i="4" s="1"/>
  <c r="DA105" i="4"/>
  <c r="ES105" i="4" s="1"/>
  <c r="DL105" i="4"/>
  <c r="DW105" i="4"/>
  <c r="GS104" i="4"/>
  <c r="KR104" i="4" a="1"/>
  <c r="KR104" i="4" s="1"/>
  <c r="HQ104" i="4"/>
  <c r="KE103" i="4" s="1"/>
  <c r="GD104" i="4"/>
  <c r="IP103" i="4" s="1"/>
  <c r="HE104" i="4"/>
  <c r="FR104" i="4"/>
  <c r="IC103" i="4" s="1"/>
  <c r="HL104" i="4"/>
  <c r="FY104" i="4"/>
  <c r="KM104" i="4" a="1"/>
  <c r="KM104" i="4" s="1"/>
  <c r="GZ104" i="4"/>
  <c r="JM103" i="4" s="1"/>
  <c r="FM104" i="4"/>
  <c r="HX103" i="4" s="1"/>
  <c r="GN104" i="4"/>
  <c r="HP48" i="4"/>
  <c r="FQ48" i="4"/>
  <c r="HD48" i="4"/>
  <c r="GR48" i="4"/>
  <c r="JD47" i="4" s="1"/>
  <c r="GC48" i="4"/>
  <c r="KQ48" i="4" a="1"/>
  <c r="AG105" i="4"/>
  <c r="EM105" i="4" s="1"/>
  <c r="DF105" i="4"/>
  <c r="DQ105" i="4"/>
  <c r="CU105" i="4"/>
  <c r="BY105" i="4"/>
  <c r="BN105" i="4"/>
  <c r="BC105" i="4"/>
  <c r="BM49" i="4"/>
  <c r="DE49" i="4"/>
  <c r="CI49" i="4"/>
  <c r="BX49" i="4"/>
  <c r="AF49" i="4"/>
  <c r="CT49" i="4"/>
  <c r="CJ49" i="4"/>
  <c r="CN49" i="4"/>
  <c r="EQ49" i="4" s="1"/>
  <c r="U49" i="4"/>
  <c r="EL49" i="4" s="1"/>
  <c r="DP49" i="4"/>
  <c r="BB49" i="4"/>
  <c r="AQ49" i="4"/>
  <c r="GR104" i="4"/>
  <c r="KQ104" i="4" a="1"/>
  <c r="KQ104" i="4" s="1"/>
  <c r="GC104" i="4"/>
  <c r="IO103" i="4" s="1"/>
  <c r="HD104" i="4"/>
  <c r="HP104" i="4"/>
  <c r="KD103" i="4" s="1"/>
  <c r="FQ104" i="4"/>
  <c r="IB103" i="4" s="1"/>
  <c r="GX48" i="4"/>
  <c r="KK48" i="4" a="1"/>
  <c r="GL48" i="4"/>
  <c r="IX47" i="4" s="1"/>
  <c r="FW48" i="4"/>
  <c r="HJ48" i="4"/>
  <c r="FK48" i="4"/>
  <c r="GW48" i="4"/>
  <c r="GK48" i="4"/>
  <c r="IW47" i="4" s="1"/>
  <c r="KJ48" i="4" a="1"/>
  <c r="FV48" i="4"/>
  <c r="IH47" i="4" s="1"/>
  <c r="HI48" i="4"/>
  <c r="FJ48" i="4"/>
  <c r="HU47" i="4" s="1"/>
  <c r="FG49" i="4" a="1"/>
  <c r="FG49" i="4" s="1"/>
  <c r="KT49" i="4" s="1" a="1"/>
  <c r="KT49" i="4" s="1"/>
  <c r="FC49" i="4" a="1"/>
  <c r="FC49" i="4" s="1"/>
  <c r="EY49" i="4" a="1"/>
  <c r="EY49" i="4" s="1"/>
  <c r="FF49" i="4" a="1"/>
  <c r="FF49" i="4" s="1"/>
  <c r="FB49" i="4" a="1"/>
  <c r="FB49" i="4" s="1"/>
  <c r="EX49" i="4" a="1"/>
  <c r="EX49" i="4" s="1"/>
  <c r="FH48" i="4"/>
  <c r="FE49" i="4" a="1"/>
  <c r="FE49" i="4" s="1"/>
  <c r="FA49" i="4" a="1"/>
  <c r="FA49" i="4" s="1"/>
  <c r="EW49" i="4" a="1"/>
  <c r="EW49" i="4" s="1"/>
  <c r="FD49" i="4" a="1"/>
  <c r="FD49" i="4" s="1"/>
  <c r="EZ49" i="4" a="1"/>
  <c r="EZ49" i="4" s="1"/>
  <c r="DJ105" i="4"/>
  <c r="DU105" i="4"/>
  <c r="CY105" i="4"/>
  <c r="DA49" i="4"/>
  <c r="ES49" i="4" s="1"/>
  <c r="DW49" i="4"/>
  <c r="DL49" i="4"/>
  <c r="DT49" i="4"/>
  <c r="CX49" i="4"/>
  <c r="CM49" i="4"/>
  <c r="EP49" i="4" s="1"/>
  <c r="DI49" i="4"/>
  <c r="HJ104" i="4"/>
  <c r="FW104" i="4"/>
  <c r="GX104" i="4"/>
  <c r="KK104" i="4" a="1"/>
  <c r="KK104" i="4" s="1"/>
  <c r="FK104" i="4"/>
  <c r="HV103" i="4" s="1"/>
  <c r="GL104" i="4"/>
  <c r="GA48" i="4"/>
  <c r="KO48" i="4" a="1"/>
  <c r="KO48" i="4" s="1"/>
  <c r="LE48" i="4" s="1"/>
  <c r="HN48" i="4"/>
  <c r="FO48" i="4"/>
  <c r="HB48" i="4"/>
  <c r="GP48" i="4"/>
  <c r="FZ48" i="4"/>
  <c r="HM48" i="4"/>
  <c r="KA47" i="4" s="1"/>
  <c r="FN48" i="4"/>
  <c r="KN48" i="4" a="1"/>
  <c r="HA48" i="4"/>
  <c r="GO48" i="4"/>
  <c r="EG106" i="4" a="1"/>
  <c r="EG106" i="4" s="1"/>
  <c r="EC106" i="4" a="1"/>
  <c r="EC106" i="4" s="1"/>
  <c r="DY106" i="4" a="1"/>
  <c r="DY106" i="4" s="1"/>
  <c r="EF106" i="4" a="1"/>
  <c r="EF106" i="4" s="1"/>
  <c r="EB106" i="4" a="1"/>
  <c r="EB106" i="4" s="1"/>
  <c r="DZ106" i="4" a="1"/>
  <c r="DZ106" i="4" s="1"/>
  <c r="EH106" i="4" a="1"/>
  <c r="EH106" i="4" s="1"/>
  <c r="EE106" i="4" a="1"/>
  <c r="EE106" i="4" s="1"/>
  <c r="ED106" i="4" a="1"/>
  <c r="ED106" i="4" s="1"/>
  <c r="EA106" i="4" a="1"/>
  <c r="EA106" i="4" s="1"/>
  <c r="C107" i="4"/>
  <c r="AD105" i="4"/>
  <c r="AZ105" i="4"/>
  <c r="DN105" i="4"/>
  <c r="S105" i="4"/>
  <c r="EJ105" i="4" s="1"/>
  <c r="BV105" i="4"/>
  <c r="CR105" i="4"/>
  <c r="AO105" i="4"/>
  <c r="CG105" i="4"/>
  <c r="DC105" i="4"/>
  <c r="BK105" i="4"/>
  <c r="DF49" i="4"/>
  <c r="BN49" i="4"/>
  <c r="CU49" i="4"/>
  <c r="AG49" i="4"/>
  <c r="EM49" i="4" s="1"/>
  <c r="BC49" i="4"/>
  <c r="DQ49" i="4"/>
  <c r="BY49" i="4"/>
  <c r="HB104" i="4"/>
  <c r="FO104" i="4"/>
  <c r="GP104" i="4"/>
  <c r="KO104" i="4" a="1"/>
  <c r="GA104" i="4"/>
  <c r="IM103" i="4" s="1"/>
  <c r="HN104" i="4"/>
  <c r="KB103" i="4" s="1"/>
  <c r="HF48" i="4"/>
  <c r="JS47" i="4" s="1"/>
  <c r="KS48" i="4" a="1"/>
  <c r="KS48" i="4" s="1"/>
  <c r="GT48" i="4"/>
  <c r="GE48" i="4"/>
  <c r="HR48" i="4"/>
  <c r="KF47" i="4" s="1"/>
  <c r="FS48" i="4"/>
  <c r="HE48" i="4"/>
  <c r="GS48" i="4"/>
  <c r="JE47" i="4" s="1"/>
  <c r="KR48" i="4" a="1"/>
  <c r="GD48" i="4"/>
  <c r="HQ48" i="4"/>
  <c r="KE47" i="4" s="1"/>
  <c r="FR48" i="4"/>
  <c r="BW105" i="4"/>
  <c r="BA105" i="4"/>
  <c r="DD105" i="4"/>
  <c r="CS105" i="4"/>
  <c r="CH105" i="4"/>
  <c r="BL105" i="4"/>
  <c r="AE105" i="4"/>
  <c r="EK105" i="4" s="1"/>
  <c r="DO105" i="4"/>
  <c r="CV105" i="4"/>
  <c r="BD105" i="4"/>
  <c r="EN105" i="4" s="1"/>
  <c r="DG105" i="4"/>
  <c r="BO105" i="4"/>
  <c r="DR105" i="4"/>
  <c r="BZ105" i="4"/>
  <c r="DS49" i="4"/>
  <c r="CA49" i="4"/>
  <c r="CW49" i="4"/>
  <c r="DH49" i="4"/>
  <c r="BP49" i="4"/>
  <c r="BE49" i="4"/>
  <c r="EO49" i="4" s="1"/>
  <c r="DJ49" i="4"/>
  <c r="CY49" i="4"/>
  <c r="DU49" i="4"/>
  <c r="HR104" i="4"/>
  <c r="GE104" i="4"/>
  <c r="FS104" i="4"/>
  <c r="HF104" i="4"/>
  <c r="JS103" i="4" s="1"/>
  <c r="GT104" i="4"/>
  <c r="KS104" i="4" a="1"/>
  <c r="KS104" i="4" s="1"/>
  <c r="KL48" i="4" a="1"/>
  <c r="GM48" i="4"/>
  <c r="IY47" i="4" s="1"/>
  <c r="FX48" i="4"/>
  <c r="HK48" i="4"/>
  <c r="FL48" i="4"/>
  <c r="GY48" i="4"/>
  <c r="JL47" i="4" s="1"/>
  <c r="CJ105" i="4"/>
  <c r="CN105" i="4"/>
  <c r="EQ105" i="4" s="1"/>
  <c r="CI105" i="4"/>
  <c r="U105" i="4"/>
  <c r="EL105" i="4" s="1"/>
  <c r="AQ105" i="4"/>
  <c r="BM105" i="4"/>
  <c r="BB105" i="4"/>
  <c r="DP105" i="4"/>
  <c r="BX105" i="4"/>
  <c r="DE105" i="4"/>
  <c r="AF105" i="4"/>
  <c r="CT105" i="4"/>
  <c r="DK105" i="4"/>
  <c r="CZ105" i="4"/>
  <c r="ER105" i="4" s="1"/>
  <c r="DV105" i="4"/>
  <c r="BA49" i="4"/>
  <c r="DO49" i="4"/>
  <c r="CS49" i="4"/>
  <c r="BW49" i="4"/>
  <c r="AE49" i="4"/>
  <c r="EK49" i="4" s="1"/>
  <c r="DD49" i="4"/>
  <c r="BL49" i="4"/>
  <c r="EG50" i="4" a="1"/>
  <c r="EG50" i="4" s="1"/>
  <c r="EC50" i="4" a="1"/>
  <c r="EC50" i="4" s="1"/>
  <c r="DY50" i="4" a="1"/>
  <c r="DY50" i="4" s="1"/>
  <c r="EF50" i="4" a="1"/>
  <c r="EF50" i="4" s="1"/>
  <c r="EB50" i="4" a="1"/>
  <c r="EB50" i="4" s="1"/>
  <c r="EE50" i="4" a="1"/>
  <c r="EE50" i="4" s="1"/>
  <c r="EA50" i="4" a="1"/>
  <c r="EA50" i="4" s="1"/>
  <c r="ED50" i="4" a="1"/>
  <c r="ED50" i="4" s="1"/>
  <c r="DZ50" i="4" a="1"/>
  <c r="DZ50" i="4" s="1"/>
  <c r="EH50" i="4" a="1"/>
  <c r="EH50" i="4" s="1"/>
  <c r="C51" i="4"/>
  <c r="CR49" i="4"/>
  <c r="DN49" i="4"/>
  <c r="BV49" i="4"/>
  <c r="CH49" i="4"/>
  <c r="CG49" i="4"/>
  <c r="DC49" i="4"/>
  <c r="BK49" i="4"/>
  <c r="AZ49" i="4"/>
  <c r="S49" i="4"/>
  <c r="EJ49" i="4" s="1"/>
  <c r="AO49" i="4"/>
  <c r="AD49" i="4"/>
  <c r="GI104" i="4"/>
  <c r="HK104" i="4"/>
  <c r="FX104" i="4"/>
  <c r="GY104" i="4"/>
  <c r="JL103" i="4" s="1"/>
  <c r="FL104" i="4"/>
  <c r="HW103" i="4" s="1"/>
  <c r="KL104" i="4" a="1"/>
  <c r="KL104" i="4" s="1"/>
  <c r="LC104" i="4" s="1"/>
  <c r="GM104" i="4"/>
  <c r="KP48" i="4" a="1"/>
  <c r="KP48" i="4" s="1"/>
  <c r="LG48" i="4" s="1"/>
  <c r="HO48" i="4"/>
  <c r="KC47" i="4" s="1"/>
  <c r="FP48" i="4"/>
  <c r="HC48" i="4"/>
  <c r="JP47" i="4" s="1"/>
  <c r="GQ48" i="4"/>
  <c r="GB48" i="4"/>
  <c r="IN47" i="4" s="1"/>
  <c r="CW105" i="4"/>
  <c r="DS105" i="4"/>
  <c r="CA105" i="4"/>
  <c r="BP105" i="4"/>
  <c r="BE105" i="4"/>
  <c r="EO105" i="4" s="1"/>
  <c r="DH105" i="4"/>
  <c r="E17" i="5" l="1"/>
  <c r="KO104" i="4"/>
  <c r="LE104" i="4" s="1"/>
  <c r="HV48" i="4"/>
  <c r="KT104" i="4"/>
  <c r="ID47" i="4"/>
  <c r="KQ48" i="4"/>
  <c r="K7" i="5"/>
  <c r="V11" i="3"/>
  <c r="JB104" i="4"/>
  <c r="IZ48" i="4"/>
  <c r="KT48" i="4"/>
  <c r="JQ103" i="4"/>
  <c r="E41" i="5"/>
  <c r="V16" i="3"/>
  <c r="K12" i="5"/>
  <c r="II103" i="4"/>
  <c r="KV103" i="4" s="1"/>
  <c r="JX47" i="4"/>
  <c r="IZ47" i="4"/>
  <c r="KY47" i="4" s="1"/>
  <c r="K10" i="5"/>
  <c r="V14" i="3"/>
  <c r="KN48" i="4"/>
  <c r="LD48" i="4" s="1"/>
  <c r="JX104" i="4"/>
  <c r="KF103" i="4"/>
  <c r="IQ47" i="4"/>
  <c r="JK103" i="4"/>
  <c r="HW47" i="4"/>
  <c r="JR47" i="4"/>
  <c r="IJ103" i="4"/>
  <c r="IK47" i="4"/>
  <c r="LJ101" i="4"/>
  <c r="JS104" i="4"/>
  <c r="HY48" i="4"/>
  <c r="LI103" i="4"/>
  <c r="LF47" i="4"/>
  <c r="JO47" i="4"/>
  <c r="JX103" i="4"/>
  <c r="LA103" i="4" s="1"/>
  <c r="K6" i="5"/>
  <c r="V10" i="3"/>
  <c r="IJ47" i="4"/>
  <c r="JC47" i="4"/>
  <c r="JN47" i="4"/>
  <c r="JO103" i="4"/>
  <c r="HU103" i="4"/>
  <c r="IA48" i="4"/>
  <c r="KK48" i="4"/>
  <c r="LB103" i="4"/>
  <c r="JP104" i="4"/>
  <c r="KU102" i="4"/>
  <c r="LJ102" i="4" s="1"/>
  <c r="KZ46" i="4"/>
  <c r="LK46" i="4" s="1"/>
  <c r="JB103" i="4"/>
  <c r="LC47" i="4"/>
  <c r="IB47" i="4"/>
  <c r="JQ47" i="4"/>
  <c r="KA103" i="4"/>
  <c r="IW103" i="4"/>
  <c r="IU103" i="4"/>
  <c r="IO47" i="4"/>
  <c r="LJ45" i="4"/>
  <c r="KU8" i="4"/>
  <c r="C16" i="5" s="1"/>
  <c r="E16" i="5" s="1"/>
  <c r="IN103" i="4"/>
  <c r="JN103" i="4"/>
  <c r="JL104" i="4"/>
  <c r="KV46" i="4"/>
  <c r="LJ46" i="4" s="1"/>
  <c r="KR48" i="4"/>
  <c r="KJ48" i="4"/>
  <c r="LF48" i="4" s="1"/>
  <c r="KM48" i="4"/>
  <c r="LF103" i="4"/>
  <c r="LI47" i="4"/>
  <c r="JD103" i="4"/>
  <c r="JJ47" i="4"/>
  <c r="IT103" i="4"/>
  <c r="KX103" i="4" s="1"/>
  <c r="JE103" i="4"/>
  <c r="JZ103" i="4"/>
  <c r="IK103" i="4"/>
  <c r="HV47" i="4"/>
  <c r="KU47" i="4" s="1"/>
  <c r="LJ47" i="4" s="1"/>
  <c r="IA103" i="4"/>
  <c r="IC47" i="4"/>
  <c r="LA46" i="4"/>
  <c r="K8" i="5"/>
  <c r="V12" i="3"/>
  <c r="IX103" i="4"/>
  <c r="E20" i="5"/>
  <c r="JP48" i="4"/>
  <c r="KL48" i="4"/>
  <c r="LC48" i="4" s="1"/>
  <c r="KB104" i="4"/>
  <c r="JA104" i="4"/>
  <c r="KJ104" i="4"/>
  <c r="KY102" i="4"/>
  <c r="LK102" i="4" s="1"/>
  <c r="JF47" i="4"/>
  <c r="HX47" i="4"/>
  <c r="JZ47" i="4"/>
  <c r="LA47" i="4" s="1"/>
  <c r="KD47" i="4"/>
  <c r="IA47" i="4"/>
  <c r="JA47" i="4"/>
  <c r="KZ102" i="4"/>
  <c r="LK101" i="4"/>
  <c r="LK9" i="4" s="1"/>
  <c r="D32" i="5" s="1"/>
  <c r="KX9" i="4"/>
  <c r="D19" i="5" s="1"/>
  <c r="E19" i="5" s="1"/>
  <c r="ID103" i="4"/>
  <c r="JF103" i="4"/>
  <c r="JJ103" i="4"/>
  <c r="II47" i="4"/>
  <c r="KV47" i="4" s="1"/>
  <c r="IZ103" i="4"/>
  <c r="HZ103" i="4"/>
  <c r="KC103" i="4"/>
  <c r="I14" i="5"/>
  <c r="T18" i="3"/>
  <c r="D39" i="5"/>
  <c r="C75" i="5"/>
  <c r="EF51" i="4" a="1"/>
  <c r="EF51" i="4" s="1"/>
  <c r="EB51" i="4" a="1"/>
  <c r="EB51" i="4" s="1"/>
  <c r="EE51" i="4" a="1"/>
  <c r="EE51" i="4" s="1"/>
  <c r="EA51" i="4" a="1"/>
  <c r="EA51" i="4" s="1"/>
  <c r="EH51" i="4" a="1"/>
  <c r="EH51" i="4" s="1"/>
  <c r="ED51" i="4" a="1"/>
  <c r="ED51" i="4" s="1"/>
  <c r="DZ51" i="4" a="1"/>
  <c r="DZ51" i="4" s="1"/>
  <c r="EC51" i="4" a="1"/>
  <c r="EC51" i="4" s="1"/>
  <c r="DY51" i="4" a="1"/>
  <c r="DY51" i="4" s="1"/>
  <c r="EG51" i="4" a="1"/>
  <c r="EG51" i="4" s="1"/>
  <c r="C52" i="4"/>
  <c r="DN50" i="4"/>
  <c r="CH50" i="4"/>
  <c r="CR50" i="4"/>
  <c r="BV50" i="4"/>
  <c r="CG50" i="4"/>
  <c r="DC50" i="4"/>
  <c r="BK50" i="4"/>
  <c r="AD50" i="4"/>
  <c r="AO50" i="4"/>
  <c r="AZ50" i="4"/>
  <c r="S50" i="4"/>
  <c r="EJ50" i="4" s="1"/>
  <c r="CN106" i="4"/>
  <c r="EQ106" i="4" s="1"/>
  <c r="CJ106" i="4"/>
  <c r="CI106" i="4"/>
  <c r="BB106" i="4"/>
  <c r="DP106" i="4"/>
  <c r="DE106" i="4"/>
  <c r="CT106" i="4"/>
  <c r="BX106" i="4"/>
  <c r="BM106" i="4"/>
  <c r="AQ106" i="4"/>
  <c r="U106" i="4"/>
  <c r="EL106" i="4" s="1"/>
  <c r="AF106" i="4"/>
  <c r="BO106" i="4"/>
  <c r="CV106" i="4"/>
  <c r="DG106" i="4"/>
  <c r="BD106" i="4"/>
  <c r="EN106" i="4" s="1"/>
  <c r="BZ106" i="4"/>
  <c r="DR106" i="4"/>
  <c r="FY49" i="4"/>
  <c r="IK49" i="4" s="1"/>
  <c r="HL49" i="4"/>
  <c r="JZ49" i="4" s="1"/>
  <c r="FM49" i="4"/>
  <c r="HX49" i="4" s="1"/>
  <c r="KM49" i="4" a="1"/>
  <c r="KM49" i="4" s="1"/>
  <c r="GZ49" i="4"/>
  <c r="JM49" i="4" s="1"/>
  <c r="GN49" i="4"/>
  <c r="IZ49" i="4" s="1"/>
  <c r="KS49" i="4" a="1"/>
  <c r="KS49" i="4" s="1"/>
  <c r="GT49" i="4"/>
  <c r="JF49" i="4" s="1"/>
  <c r="GE49" i="4"/>
  <c r="IQ49" i="4" s="1"/>
  <c r="HR49" i="4"/>
  <c r="KF49" i="4" s="1"/>
  <c r="FS49" i="4"/>
  <c r="ID49" i="4" s="1"/>
  <c r="HF49" i="4"/>
  <c r="JS49" i="4" s="1"/>
  <c r="HC105" i="4"/>
  <c r="JP105" i="4" s="1"/>
  <c r="FP105" i="4"/>
  <c r="IA105" i="4" s="1"/>
  <c r="GQ105" i="4"/>
  <c r="JC105" i="4" s="1"/>
  <c r="GB105" i="4"/>
  <c r="IN105" i="4" s="1"/>
  <c r="HO105" i="4"/>
  <c r="KC105" i="4" s="1"/>
  <c r="KP105" i="4" a="1"/>
  <c r="KP105" i="4" s="1"/>
  <c r="LG105" i="4" s="1"/>
  <c r="HJ105" i="4"/>
  <c r="JX105" i="4" s="1"/>
  <c r="FW105" i="4"/>
  <c r="II105" i="4" s="1"/>
  <c r="GL105" i="4"/>
  <c r="IX105" i="4" s="1"/>
  <c r="GX105" i="4"/>
  <c r="JK105" i="4" s="1"/>
  <c r="KK105" i="4" a="1"/>
  <c r="KK105" i="4" s="1"/>
  <c r="FK105" i="4"/>
  <c r="HV105" i="4" s="1"/>
  <c r="LB104" i="4"/>
  <c r="LI104" i="4"/>
  <c r="LH104" i="4"/>
  <c r="LF104" i="4"/>
  <c r="DA50" i="4"/>
  <c r="ES50" i="4" s="1"/>
  <c r="DW50" i="4"/>
  <c r="DL50" i="4"/>
  <c r="DG50" i="4"/>
  <c r="CV50" i="4"/>
  <c r="BD50" i="4"/>
  <c r="EN50" i="4" s="1"/>
  <c r="DR50" i="4"/>
  <c r="BO50" i="4"/>
  <c r="BZ50" i="4"/>
  <c r="CW106" i="4"/>
  <c r="BE106" i="4"/>
  <c r="EO106" i="4" s="1"/>
  <c r="CA106" i="4"/>
  <c r="DS106" i="4"/>
  <c r="DH106" i="4"/>
  <c r="BP106" i="4"/>
  <c r="DK106" i="4"/>
  <c r="DV106" i="4"/>
  <c r="CZ106" i="4"/>
  <c r="ER106" i="4" s="1"/>
  <c r="HD49" i="4"/>
  <c r="JQ49" i="4" s="1"/>
  <c r="GR49" i="4"/>
  <c r="JD49" i="4" s="1"/>
  <c r="KQ49" i="4" a="1"/>
  <c r="KQ49" i="4" s="1"/>
  <c r="GC49" i="4"/>
  <c r="IO49" i="4" s="1"/>
  <c r="HP49" i="4"/>
  <c r="KD49" i="4" s="1"/>
  <c r="FQ49" i="4"/>
  <c r="IB49" i="4" s="1"/>
  <c r="GM49" i="4"/>
  <c r="IY49" i="4" s="1"/>
  <c r="FX49" i="4"/>
  <c r="IJ49" i="4" s="1"/>
  <c r="HK49" i="4"/>
  <c r="JY49" i="4" s="1"/>
  <c r="FL49" i="4"/>
  <c r="HW49" i="4" s="1"/>
  <c r="KL49" i="4" a="1"/>
  <c r="KL49" i="4" s="1"/>
  <c r="LC49" i="4" s="1"/>
  <c r="GY49" i="4"/>
  <c r="JL49" i="4" s="1"/>
  <c r="HB105" i="4"/>
  <c r="JO105" i="4" s="1"/>
  <c r="FO105" i="4"/>
  <c r="HZ105" i="4" s="1"/>
  <c r="GP105" i="4"/>
  <c r="JB105" i="4" s="1"/>
  <c r="KO105" i="4" a="1"/>
  <c r="KO105" i="4" s="1"/>
  <c r="LE105" i="4" s="1"/>
  <c r="GA105" i="4"/>
  <c r="IM105" i="4" s="1"/>
  <c r="HN105" i="4"/>
  <c r="KB105" i="4" s="1"/>
  <c r="CS50" i="4"/>
  <c r="DO50" i="4"/>
  <c r="BA50" i="4"/>
  <c r="BW50" i="4"/>
  <c r="AE50" i="4"/>
  <c r="EK50" i="4" s="1"/>
  <c r="DD50" i="4"/>
  <c r="BL50" i="4"/>
  <c r="CZ50" i="4"/>
  <c r="ER50" i="4" s="1"/>
  <c r="DV50" i="4"/>
  <c r="DK50" i="4"/>
  <c r="DI106" i="4"/>
  <c r="CX106" i="4"/>
  <c r="CM106" i="4"/>
  <c r="EP106" i="4" s="1"/>
  <c r="DT106" i="4"/>
  <c r="GW49" i="4"/>
  <c r="JJ49" i="4" s="1"/>
  <c r="KZ49" i="4" s="1"/>
  <c r="GK49" i="4"/>
  <c r="IW49" i="4" s="1"/>
  <c r="KY49" i="4" s="1"/>
  <c r="LK49" i="4" s="1"/>
  <c r="KJ49" i="4" a="1"/>
  <c r="KJ49" i="4" s="1"/>
  <c r="FV49" i="4"/>
  <c r="IH49" i="4" s="1"/>
  <c r="KV49" i="4" s="1"/>
  <c r="HI49" i="4"/>
  <c r="JW49" i="4" s="1"/>
  <c r="LA49" i="4" s="1"/>
  <c r="FJ49" i="4"/>
  <c r="HU49" i="4" s="1"/>
  <c r="KU49" i="4" s="1"/>
  <c r="LJ49" i="4" s="1"/>
  <c r="FH49" i="4"/>
  <c r="FE50" i="4" a="1"/>
  <c r="FE50" i="4" s="1"/>
  <c r="FA50" i="4" a="1"/>
  <c r="FA50" i="4" s="1"/>
  <c r="EW50" i="4" a="1"/>
  <c r="EW50" i="4" s="1"/>
  <c r="FD50" i="4" a="1"/>
  <c r="FD50" i="4" s="1"/>
  <c r="EZ50" i="4" a="1"/>
  <c r="EZ50" i="4" s="1"/>
  <c r="FG50" i="4" a="1"/>
  <c r="FG50" i="4" s="1"/>
  <c r="KT50" i="4" s="1" a="1"/>
  <c r="KT50" i="4" s="1"/>
  <c r="FC50" i="4" a="1"/>
  <c r="FC50" i="4" s="1"/>
  <c r="EY50" i="4" a="1"/>
  <c r="EY50" i="4" s="1"/>
  <c r="EX50" i="4" a="1"/>
  <c r="EX50" i="4" s="1"/>
  <c r="FF50" i="4" a="1"/>
  <c r="FF50" i="4" s="1"/>
  <c r="FB50" i="4" a="1"/>
  <c r="FB50" i="4" s="1"/>
  <c r="HO49" i="4"/>
  <c r="KC49" i="4" s="1"/>
  <c r="FP49" i="4"/>
  <c r="IA49" i="4" s="1"/>
  <c r="HC49" i="4"/>
  <c r="JP49" i="4" s="1"/>
  <c r="GQ49" i="4"/>
  <c r="JC49" i="4" s="1"/>
  <c r="GB49" i="4"/>
  <c r="IN49" i="4" s="1"/>
  <c r="KP49" i="4" a="1"/>
  <c r="KP49" i="4" s="1"/>
  <c r="LG49" i="4" s="1"/>
  <c r="HL105" i="4"/>
  <c r="JZ105" i="4" s="1"/>
  <c r="FY105" i="4"/>
  <c r="IK105" i="4" s="1"/>
  <c r="KM105" i="4" a="1"/>
  <c r="KM105" i="4" s="1"/>
  <c r="GZ105" i="4"/>
  <c r="JM105" i="4" s="1"/>
  <c r="FM105" i="4"/>
  <c r="HX105" i="4" s="1"/>
  <c r="GN105" i="4"/>
  <c r="IZ105" i="4" s="1"/>
  <c r="HR105" i="4"/>
  <c r="KF105" i="4" s="1"/>
  <c r="GE105" i="4"/>
  <c r="IQ105" i="4" s="1"/>
  <c r="HF105" i="4"/>
  <c r="JS105" i="4" s="1"/>
  <c r="FS105" i="4"/>
  <c r="ID105" i="4" s="1"/>
  <c r="GT105" i="4"/>
  <c r="JF105" i="4" s="1"/>
  <c r="KS105" i="4" a="1"/>
  <c r="KS105" i="4" s="1"/>
  <c r="CW50" i="4"/>
  <c r="BE50" i="4"/>
  <c r="EO50" i="4" s="1"/>
  <c r="DS50" i="4"/>
  <c r="DH50" i="4"/>
  <c r="BP50" i="4"/>
  <c r="CA50" i="4"/>
  <c r="DW106" i="4"/>
  <c r="DA106" i="4"/>
  <c r="ES106" i="4" s="1"/>
  <c r="DL106" i="4"/>
  <c r="FZ49" i="4"/>
  <c r="IL49" i="4" s="1"/>
  <c r="HM49" i="4"/>
  <c r="KA49" i="4" s="1"/>
  <c r="FN49" i="4"/>
  <c r="HY49" i="4" s="1"/>
  <c r="KN49" i="4" a="1"/>
  <c r="KN49" i="4" s="1"/>
  <c r="LD49" i="4" s="1"/>
  <c r="HA49" i="4"/>
  <c r="JN49" i="4" s="1"/>
  <c r="GO49" i="4"/>
  <c r="JA49" i="4" s="1"/>
  <c r="GR105" i="4"/>
  <c r="JD105" i="4" s="1"/>
  <c r="KQ105" i="4" a="1"/>
  <c r="KQ105" i="4" s="1"/>
  <c r="GC105" i="4"/>
  <c r="IO105" i="4" s="1"/>
  <c r="HD105" i="4"/>
  <c r="JQ105" i="4" s="1"/>
  <c r="HP105" i="4"/>
  <c r="KD105" i="4" s="1"/>
  <c r="FQ105" i="4"/>
  <c r="IB105" i="4" s="1"/>
  <c r="DE50" i="4"/>
  <c r="BM50" i="4"/>
  <c r="CT50" i="4"/>
  <c r="CN50" i="4"/>
  <c r="EQ50" i="4" s="1"/>
  <c r="DP50" i="4"/>
  <c r="BX50" i="4"/>
  <c r="CI50" i="4"/>
  <c r="AF50" i="4"/>
  <c r="CJ50" i="4"/>
  <c r="AQ50" i="4"/>
  <c r="U50" i="4"/>
  <c r="EL50" i="4" s="1"/>
  <c r="BB50" i="4"/>
  <c r="CH106" i="4"/>
  <c r="AE106" i="4"/>
  <c r="EK106" i="4" s="1"/>
  <c r="DO106" i="4"/>
  <c r="BW106" i="4"/>
  <c r="BA106" i="4"/>
  <c r="DD106" i="4"/>
  <c r="CS106" i="4"/>
  <c r="BL106" i="4"/>
  <c r="HE49" i="4"/>
  <c r="JR49" i="4" s="1"/>
  <c r="GS49" i="4"/>
  <c r="JE49" i="4" s="1"/>
  <c r="KR49" i="4" a="1"/>
  <c r="KR49" i="4" s="1"/>
  <c r="GD49" i="4"/>
  <c r="IP49" i="4" s="1"/>
  <c r="HQ49" i="4"/>
  <c r="KE49" i="4" s="1"/>
  <c r="FR49" i="4"/>
  <c r="IC49" i="4" s="1"/>
  <c r="GK105" i="4"/>
  <c r="IW105" i="4" s="1"/>
  <c r="KY105" i="4" s="1"/>
  <c r="KJ105" i="4" a="1"/>
  <c r="KJ105" i="4" s="1"/>
  <c r="GH105" i="4"/>
  <c r="IT105" i="4" s="1"/>
  <c r="KX105" i="4" s="1"/>
  <c r="LK105" i="4" s="1"/>
  <c r="HI105" i="4"/>
  <c r="JW105" i="4" s="1"/>
  <c r="LA105" i="4" s="1"/>
  <c r="FV105" i="4"/>
  <c r="IH105" i="4" s="1"/>
  <c r="KV105" i="4" s="1"/>
  <c r="FJ105" i="4"/>
  <c r="HU105" i="4" s="1"/>
  <c r="KU105" i="4" s="1"/>
  <c r="LJ105" i="4" s="1"/>
  <c r="GW105" i="4"/>
  <c r="JJ105" i="4" s="1"/>
  <c r="KZ105" i="4" s="1"/>
  <c r="FD106" i="4" a="1"/>
  <c r="FD106" i="4" s="1"/>
  <c r="EZ106" i="4" a="1"/>
  <c r="EZ106" i="4" s="1"/>
  <c r="FG106" i="4" a="1"/>
  <c r="FG106" i="4" s="1"/>
  <c r="KT106" i="4" s="1" a="1"/>
  <c r="KT106" i="4" s="1"/>
  <c r="FC106" i="4" a="1"/>
  <c r="FC106" i="4" s="1"/>
  <c r="EY106" i="4" a="1"/>
  <c r="EY106" i="4" s="1"/>
  <c r="FF106" i="4" a="1"/>
  <c r="FF106" i="4" s="1"/>
  <c r="FB106" i="4" a="1"/>
  <c r="FB106" i="4" s="1"/>
  <c r="EX106" i="4" a="1"/>
  <c r="EX106" i="4" s="1"/>
  <c r="FH105" i="4"/>
  <c r="FE106" i="4" a="1"/>
  <c r="FE106" i="4" s="1"/>
  <c r="FA106" i="4" a="1"/>
  <c r="FA106" i="4" s="1"/>
  <c r="EW106" i="4" a="1"/>
  <c r="EW106" i="4" s="1"/>
  <c r="CX50" i="4"/>
  <c r="DT50" i="4"/>
  <c r="DI50" i="4"/>
  <c r="CM50" i="4"/>
  <c r="EP50" i="4" s="1"/>
  <c r="AG106" i="4"/>
  <c r="EM106" i="4" s="1"/>
  <c r="DF106" i="4"/>
  <c r="BC106" i="4"/>
  <c r="BY106" i="4"/>
  <c r="BN106" i="4"/>
  <c r="DQ106" i="4"/>
  <c r="CU106" i="4"/>
  <c r="HM105" i="4"/>
  <c r="KA105" i="4" s="1"/>
  <c r="FZ105" i="4"/>
  <c r="IL105" i="4" s="1"/>
  <c r="KN105" i="4" a="1"/>
  <c r="KN105" i="4" s="1"/>
  <c r="LD105" i="4" s="1"/>
  <c r="HA105" i="4"/>
  <c r="JN105" i="4" s="1"/>
  <c r="FN105" i="4"/>
  <c r="HY105" i="4" s="1"/>
  <c r="GO105" i="4"/>
  <c r="JA105" i="4" s="1"/>
  <c r="DU106" i="4"/>
  <c r="DJ106" i="4"/>
  <c r="CY106" i="4"/>
  <c r="KK49" i="4" a="1"/>
  <c r="KK49" i="4" s="1"/>
  <c r="GL49" i="4"/>
  <c r="IX49" i="4" s="1"/>
  <c r="FW49" i="4"/>
  <c r="II49" i="4" s="1"/>
  <c r="HJ49" i="4"/>
  <c r="JX49" i="4" s="1"/>
  <c r="FK49" i="4"/>
  <c r="HV49" i="4" s="1"/>
  <c r="GX49" i="4"/>
  <c r="JK49" i="4" s="1"/>
  <c r="GS105" i="4"/>
  <c r="JE105" i="4" s="1"/>
  <c r="KR105" i="4" a="1"/>
  <c r="KR105" i="4" s="1"/>
  <c r="HQ105" i="4"/>
  <c r="KE105" i="4" s="1"/>
  <c r="GD105" i="4"/>
  <c r="IP105" i="4" s="1"/>
  <c r="HE105" i="4"/>
  <c r="JR105" i="4" s="1"/>
  <c r="FR105" i="4"/>
  <c r="IC105" i="4" s="1"/>
  <c r="DF50" i="4"/>
  <c r="BN50" i="4"/>
  <c r="AG50" i="4"/>
  <c r="EM50" i="4" s="1"/>
  <c r="DQ50" i="4"/>
  <c r="BY50" i="4"/>
  <c r="CU50" i="4"/>
  <c r="BC50" i="4"/>
  <c r="DJ50" i="4"/>
  <c r="CY50" i="4"/>
  <c r="DU50" i="4"/>
  <c r="EE107" i="4" a="1"/>
  <c r="EE107" i="4" s="1"/>
  <c r="EA107" i="4" a="1"/>
  <c r="EA107" i="4" s="1"/>
  <c r="EF107" i="4" a="1"/>
  <c r="EF107" i="4" s="1"/>
  <c r="ED107" i="4" a="1"/>
  <c r="ED107" i="4" s="1"/>
  <c r="EC107" i="4" a="1"/>
  <c r="EC107" i="4" s="1"/>
  <c r="EB107" i="4" a="1"/>
  <c r="EB107" i="4" s="1"/>
  <c r="EH107" i="4" a="1"/>
  <c r="EH107" i="4" s="1"/>
  <c r="EG107" i="4" a="1"/>
  <c r="EG107" i="4" s="1"/>
  <c r="DZ107" i="4" a="1"/>
  <c r="DZ107" i="4" s="1"/>
  <c r="DY107" i="4" a="1"/>
  <c r="DY107" i="4" s="1"/>
  <c r="C108" i="4"/>
  <c r="AZ106" i="4"/>
  <c r="S106" i="4"/>
  <c r="EJ106" i="4" s="1"/>
  <c r="DC106" i="4"/>
  <c r="CR106" i="4"/>
  <c r="AO106" i="4"/>
  <c r="BK106" i="4"/>
  <c r="DN106" i="4"/>
  <c r="CG106" i="4"/>
  <c r="BV106" i="4"/>
  <c r="AD106" i="4"/>
  <c r="KO49" i="4" a="1"/>
  <c r="KO49" i="4" s="1"/>
  <c r="LE49" i="4" s="1"/>
  <c r="HN49" i="4"/>
  <c r="KB49" i="4" s="1"/>
  <c r="FO49" i="4"/>
  <c r="HZ49" i="4" s="1"/>
  <c r="HB49" i="4"/>
  <c r="JO49" i="4" s="1"/>
  <c r="GP49" i="4"/>
  <c r="JB49" i="4" s="1"/>
  <c r="GA49" i="4"/>
  <c r="IM49" i="4" s="1"/>
  <c r="GI105" i="4"/>
  <c r="IU105" i="4" s="1"/>
  <c r="HK105" i="4"/>
  <c r="JY105" i="4" s="1"/>
  <c r="FX105" i="4"/>
  <c r="IJ105" i="4" s="1"/>
  <c r="GY105" i="4"/>
  <c r="JL105" i="4" s="1"/>
  <c r="FL105" i="4"/>
  <c r="HW105" i="4" s="1"/>
  <c r="KL105" i="4" a="1"/>
  <c r="KL105" i="4" s="1"/>
  <c r="LC105" i="4" s="1"/>
  <c r="GM105" i="4"/>
  <c r="IY105" i="4" s="1"/>
  <c r="LL46" i="4" l="1"/>
  <c r="HX48" i="4"/>
  <c r="JE48" i="4"/>
  <c r="IT104" i="4"/>
  <c r="KX104" i="4" s="1"/>
  <c r="LK104" i="4" s="1"/>
  <c r="IX104" i="4"/>
  <c r="HY104" i="4"/>
  <c r="JO104" i="4"/>
  <c r="LL101" i="4"/>
  <c r="LJ9" i="4"/>
  <c r="D31" i="5" s="1"/>
  <c r="JJ104" i="4"/>
  <c r="KZ104" i="4" s="1"/>
  <c r="JO48" i="4"/>
  <c r="IK104" i="4"/>
  <c r="KF48" i="4"/>
  <c r="JK104" i="4"/>
  <c r="JR48" i="4"/>
  <c r="KC48" i="4"/>
  <c r="KZ103" i="4"/>
  <c r="KE104" i="4"/>
  <c r="JF104" i="4"/>
  <c r="JM104" i="4"/>
  <c r="IL48" i="4"/>
  <c r="JM48" i="4"/>
  <c r="IM104" i="4"/>
  <c r="IC104" i="4"/>
  <c r="JF48" i="4"/>
  <c r="JC104" i="4"/>
  <c r="HZ104" i="4"/>
  <c r="JD48" i="4"/>
  <c r="IQ104" i="4"/>
  <c r="KC104" i="4"/>
  <c r="HZ48" i="4"/>
  <c r="HX104" i="4"/>
  <c r="HW104" i="4"/>
  <c r="JS48" i="4"/>
  <c r="JR104" i="4"/>
  <c r="JL48" i="4"/>
  <c r="IB48" i="4"/>
  <c r="KE48" i="4"/>
  <c r="IL104" i="4"/>
  <c r="IQ48" i="4"/>
  <c r="IO104" i="4"/>
  <c r="JN104" i="4"/>
  <c r="JA48" i="4"/>
  <c r="KA104" i="4"/>
  <c r="LI48" i="4"/>
  <c r="IB104" i="4"/>
  <c r="IN48" i="4"/>
  <c r="LL45" i="4"/>
  <c r="LJ8" i="4"/>
  <c r="C31" i="5" s="1"/>
  <c r="KD48" i="4"/>
  <c r="KU103" i="4"/>
  <c r="LJ103" i="4" s="1"/>
  <c r="JD104" i="4"/>
  <c r="IY48" i="4"/>
  <c r="JZ104" i="4"/>
  <c r="IC48" i="4"/>
  <c r="JX48" i="4"/>
  <c r="IK48" i="4"/>
  <c r="IW48" i="4"/>
  <c r="KY48" i="4" s="1"/>
  <c r="LK48" i="4" s="1"/>
  <c r="IP104" i="4"/>
  <c r="IP48" i="4"/>
  <c r="IH104" i="4"/>
  <c r="KV104" i="4" s="1"/>
  <c r="IX48" i="4"/>
  <c r="IW104" i="4"/>
  <c r="KY104" i="4" s="1"/>
  <c r="JQ48" i="4"/>
  <c r="KF104" i="4"/>
  <c r="II104" i="4"/>
  <c r="JE104" i="4"/>
  <c r="ID48" i="4"/>
  <c r="IJ104" i="4"/>
  <c r="U18" i="3"/>
  <c r="D40" i="5"/>
  <c r="E32" i="5"/>
  <c r="C76" i="5"/>
  <c r="J14" i="5"/>
  <c r="HV104" i="4"/>
  <c r="JY48" i="4"/>
  <c r="IZ104" i="4"/>
  <c r="IY104" i="4"/>
  <c r="LL102" i="4"/>
  <c r="IH48" i="4"/>
  <c r="KV48" i="4" s="1"/>
  <c r="IA104" i="4"/>
  <c r="JW48" i="4"/>
  <c r="LA48" i="4" s="1"/>
  <c r="JZ48" i="4"/>
  <c r="II48" i="4"/>
  <c r="IJ48" i="4"/>
  <c r="HU104" i="4"/>
  <c r="KU104" i="4" s="1"/>
  <c r="LJ104" i="4" s="1"/>
  <c r="LL104" i="4" s="1"/>
  <c r="KB48" i="4"/>
  <c r="JJ48" i="4"/>
  <c r="KZ48" i="4" s="1"/>
  <c r="IO48" i="4"/>
  <c r="ID104" i="4"/>
  <c r="LH48" i="4"/>
  <c r="LB48" i="4"/>
  <c r="JB48" i="4"/>
  <c r="JY104" i="4"/>
  <c r="KZ47" i="4"/>
  <c r="LK47" i="4" s="1"/>
  <c r="LL47" i="4" s="1"/>
  <c r="JK48" i="4"/>
  <c r="KY103" i="4"/>
  <c r="LK103" i="4" s="1"/>
  <c r="JW104" i="4"/>
  <c r="LA104" i="4" s="1"/>
  <c r="KA48" i="4"/>
  <c r="IM48" i="4"/>
  <c r="KD104" i="4"/>
  <c r="HU48" i="4"/>
  <c r="KU48" i="4" s="1"/>
  <c r="LJ48" i="4" s="1"/>
  <c r="LL48" i="4" s="1"/>
  <c r="IU104" i="4"/>
  <c r="IN104" i="4"/>
  <c r="JN48" i="4"/>
  <c r="JC48" i="4"/>
  <c r="JQ104" i="4"/>
  <c r="HW48" i="4"/>
  <c r="LL105" i="4"/>
  <c r="HB106" i="4"/>
  <c r="JO106" i="4" s="1"/>
  <c r="FO106" i="4"/>
  <c r="HZ106" i="4" s="1"/>
  <c r="GP106" i="4"/>
  <c r="JB106" i="4" s="1"/>
  <c r="HN106" i="4"/>
  <c r="KB106" i="4" s="1"/>
  <c r="KO106" i="4" a="1"/>
  <c r="KO106" i="4" s="1"/>
  <c r="LE106" i="4" s="1"/>
  <c r="GA106" i="4"/>
  <c r="IM106" i="4" s="1"/>
  <c r="KO50" i="4" a="1"/>
  <c r="KO50" i="4" s="1"/>
  <c r="LE50" i="4" s="1"/>
  <c r="HN50" i="4"/>
  <c r="KB50" i="4" s="1"/>
  <c r="FO50" i="4"/>
  <c r="HZ50" i="4" s="1"/>
  <c r="HB50" i="4"/>
  <c r="JO50" i="4" s="1"/>
  <c r="GP50" i="4"/>
  <c r="JB50" i="4" s="1"/>
  <c r="GA50" i="4"/>
  <c r="IM50" i="4" s="1"/>
  <c r="GK50" i="4"/>
  <c r="IW50" i="4" s="1"/>
  <c r="KY50" i="4" s="1"/>
  <c r="LK50" i="4" s="1"/>
  <c r="KJ50" i="4" a="1"/>
  <c r="KJ50" i="4" s="1"/>
  <c r="FV50" i="4"/>
  <c r="IH50" i="4" s="1"/>
  <c r="KV50" i="4" s="1"/>
  <c r="HI50" i="4"/>
  <c r="JW50" i="4" s="1"/>
  <c r="LA50" i="4" s="1"/>
  <c r="FJ50" i="4"/>
  <c r="HU50" i="4" s="1"/>
  <c r="KU50" i="4" s="1"/>
  <c r="LJ50" i="4" s="1"/>
  <c r="GW50" i="4"/>
  <c r="JJ50" i="4" s="1"/>
  <c r="KZ50" i="4" s="1"/>
  <c r="FG51" i="4" a="1"/>
  <c r="FG51" i="4" s="1"/>
  <c r="KT51" i="4" s="1" a="1"/>
  <c r="KT51" i="4" s="1"/>
  <c r="FC51" i="4" a="1"/>
  <c r="FC51" i="4" s="1"/>
  <c r="EY51" i="4" a="1"/>
  <c r="EY51" i="4" s="1"/>
  <c r="FF51" i="4" a="1"/>
  <c r="FF51" i="4" s="1"/>
  <c r="FB51" i="4" a="1"/>
  <c r="FB51" i="4" s="1"/>
  <c r="EX51" i="4" a="1"/>
  <c r="EX51" i="4" s="1"/>
  <c r="FH50" i="4"/>
  <c r="FE51" i="4" a="1"/>
  <c r="FE51" i="4" s="1"/>
  <c r="FA51" i="4" a="1"/>
  <c r="FA51" i="4" s="1"/>
  <c r="EW51" i="4" a="1"/>
  <c r="EW51" i="4" s="1"/>
  <c r="FD51" i="4" a="1"/>
  <c r="FD51" i="4" s="1"/>
  <c r="EZ51" i="4" a="1"/>
  <c r="EZ51" i="4" s="1"/>
  <c r="DR51" i="4"/>
  <c r="BZ51" i="4"/>
  <c r="BO51" i="4"/>
  <c r="DG51" i="4"/>
  <c r="CV51" i="4"/>
  <c r="BD51" i="4"/>
  <c r="EN51" i="4" s="1"/>
  <c r="CZ107" i="4"/>
  <c r="ER107" i="4" s="1"/>
  <c r="DV107" i="4"/>
  <c r="DK107" i="4"/>
  <c r="HR106" i="4"/>
  <c r="KF106" i="4" s="1"/>
  <c r="GE106" i="4"/>
  <c r="IQ106" i="4" s="1"/>
  <c r="HF106" i="4"/>
  <c r="JS106" i="4" s="1"/>
  <c r="FS106" i="4"/>
  <c r="ID106" i="4" s="1"/>
  <c r="GT106" i="4"/>
  <c r="JF106" i="4" s="1"/>
  <c r="KS106" i="4" a="1"/>
  <c r="KS106" i="4" s="1"/>
  <c r="KS50" i="4" a="1"/>
  <c r="KS50" i="4" s="1"/>
  <c r="GT50" i="4"/>
  <c r="JF50" i="4" s="1"/>
  <c r="GE50" i="4"/>
  <c r="IQ50" i="4" s="1"/>
  <c r="HR50" i="4"/>
  <c r="KF50" i="4" s="1"/>
  <c r="FS50" i="4"/>
  <c r="ID50" i="4" s="1"/>
  <c r="HF50" i="4"/>
  <c r="JS50" i="4" s="1"/>
  <c r="HM50" i="4"/>
  <c r="KA50" i="4" s="1"/>
  <c r="FN50" i="4"/>
  <c r="HY50" i="4" s="1"/>
  <c r="KN50" i="4" a="1"/>
  <c r="KN50" i="4" s="1"/>
  <c r="LD50" i="4" s="1"/>
  <c r="HA50" i="4"/>
  <c r="JN50" i="4" s="1"/>
  <c r="GO50" i="4"/>
  <c r="JA50" i="4" s="1"/>
  <c r="FZ50" i="4"/>
  <c r="IL50" i="4" s="1"/>
  <c r="CS51" i="4"/>
  <c r="BA51" i="4"/>
  <c r="AE51" i="4"/>
  <c r="EK51" i="4" s="1"/>
  <c r="DO51" i="4"/>
  <c r="BL51" i="4"/>
  <c r="BW51" i="4"/>
  <c r="DD51" i="4"/>
  <c r="DW107" i="4"/>
  <c r="DA107" i="4"/>
  <c r="ES107" i="4" s="1"/>
  <c r="DL107" i="4"/>
  <c r="GI106" i="4"/>
  <c r="IU106" i="4" s="1"/>
  <c r="HK106" i="4"/>
  <c r="JY106" i="4" s="1"/>
  <c r="FX106" i="4"/>
  <c r="IJ106" i="4" s="1"/>
  <c r="GY106" i="4"/>
  <c r="JL106" i="4" s="1"/>
  <c r="FL106" i="4"/>
  <c r="HW106" i="4" s="1"/>
  <c r="GM106" i="4"/>
  <c r="IY106" i="4" s="1"/>
  <c r="KL106" i="4" a="1"/>
  <c r="KL106" i="4" s="1"/>
  <c r="LC106" i="4" s="1"/>
  <c r="KK50" i="4" a="1"/>
  <c r="KK50" i="4" s="1"/>
  <c r="GL50" i="4"/>
  <c r="IX50" i="4" s="1"/>
  <c r="FW50" i="4"/>
  <c r="II50" i="4" s="1"/>
  <c r="HJ50" i="4"/>
  <c r="JX50" i="4" s="1"/>
  <c r="FK50" i="4"/>
  <c r="HV50" i="4" s="1"/>
  <c r="GX50" i="4"/>
  <c r="JK50" i="4" s="1"/>
  <c r="GS50" i="4"/>
  <c r="JE50" i="4" s="1"/>
  <c r="KR50" i="4" a="1"/>
  <c r="KR50" i="4" s="1"/>
  <c r="GD50" i="4"/>
  <c r="IP50" i="4" s="1"/>
  <c r="HQ50" i="4"/>
  <c r="KE50" i="4" s="1"/>
  <c r="FR50" i="4"/>
  <c r="IC50" i="4" s="1"/>
  <c r="HE50" i="4"/>
  <c r="JR50" i="4" s="1"/>
  <c r="DS51" i="4"/>
  <c r="CA51" i="4"/>
  <c r="CW51" i="4"/>
  <c r="BE51" i="4"/>
  <c r="EO51" i="4" s="1"/>
  <c r="DH51" i="4"/>
  <c r="BP51" i="4"/>
  <c r="AG107" i="4"/>
  <c r="EM107" i="4" s="1"/>
  <c r="BC107" i="4"/>
  <c r="BN107" i="4"/>
  <c r="DQ107" i="4"/>
  <c r="DF107" i="4"/>
  <c r="BY107" i="4"/>
  <c r="CU107" i="4"/>
  <c r="GK106" i="4"/>
  <c r="IW106" i="4" s="1"/>
  <c r="KY106" i="4" s="1"/>
  <c r="KJ106" i="4" a="1"/>
  <c r="KJ106" i="4" s="1"/>
  <c r="GH106" i="4"/>
  <c r="IT106" i="4" s="1"/>
  <c r="KX106" i="4" s="1"/>
  <c r="LK106" i="4" s="1"/>
  <c r="HI106" i="4"/>
  <c r="JW106" i="4" s="1"/>
  <c r="LA106" i="4" s="1"/>
  <c r="FV106" i="4"/>
  <c r="IH106" i="4" s="1"/>
  <c r="KV106" i="4" s="1"/>
  <c r="FJ106" i="4"/>
  <c r="HU106" i="4" s="1"/>
  <c r="KU106" i="4" s="1"/>
  <c r="LJ106" i="4" s="1"/>
  <c r="GW106" i="4"/>
  <c r="JJ106" i="4" s="1"/>
  <c r="KZ106" i="4" s="1"/>
  <c r="FF107" i="4" a="1"/>
  <c r="FF107" i="4" s="1"/>
  <c r="FB107" i="4" a="1"/>
  <c r="FB107" i="4" s="1"/>
  <c r="EX107" i="4" a="1"/>
  <c r="EX107" i="4" s="1"/>
  <c r="FH106" i="4"/>
  <c r="FE107" i="4" a="1"/>
  <c r="FE107" i="4" s="1"/>
  <c r="FA107" i="4" a="1"/>
  <c r="FA107" i="4" s="1"/>
  <c r="EW107" i="4" a="1"/>
  <c r="EW107" i="4" s="1"/>
  <c r="FD107" i="4" a="1"/>
  <c r="FD107" i="4" s="1"/>
  <c r="EZ107" i="4" a="1"/>
  <c r="EZ107" i="4" s="1"/>
  <c r="FG107" i="4" a="1"/>
  <c r="FG107" i="4" s="1"/>
  <c r="KT107" i="4" s="1" a="1"/>
  <c r="KT107" i="4" s="1"/>
  <c r="FC107" i="4" a="1"/>
  <c r="FC107" i="4" s="1"/>
  <c r="EY107" i="4" a="1"/>
  <c r="EY107" i="4" s="1"/>
  <c r="HC106" i="4"/>
  <c r="JP106" i="4" s="1"/>
  <c r="FP106" i="4"/>
  <c r="IA106" i="4" s="1"/>
  <c r="GQ106" i="4"/>
  <c r="JC106" i="4" s="1"/>
  <c r="KP106" i="4" a="1"/>
  <c r="KP106" i="4" s="1"/>
  <c r="LG106" i="4" s="1"/>
  <c r="GB106" i="4"/>
  <c r="IN106" i="4" s="1"/>
  <c r="HO106" i="4"/>
  <c r="KC106" i="4" s="1"/>
  <c r="FX50" i="4"/>
  <c r="IJ50" i="4" s="1"/>
  <c r="HK50" i="4"/>
  <c r="JY50" i="4" s="1"/>
  <c r="FL50" i="4"/>
  <c r="HW50" i="4" s="1"/>
  <c r="GY50" i="4"/>
  <c r="JL50" i="4" s="1"/>
  <c r="KL50" i="4" a="1"/>
  <c r="KL50" i="4" s="1"/>
  <c r="LC50" i="4" s="1"/>
  <c r="GM50" i="4"/>
  <c r="IY50" i="4" s="1"/>
  <c r="DA51" i="4"/>
  <c r="ES51" i="4" s="1"/>
  <c r="DW51" i="4"/>
  <c r="DL51" i="4"/>
  <c r="BD107" i="4"/>
  <c r="EN107" i="4" s="1"/>
  <c r="BO107" i="4"/>
  <c r="BZ107" i="4"/>
  <c r="DR107" i="4"/>
  <c r="DG107" i="4"/>
  <c r="CV107" i="4"/>
  <c r="HM106" i="4"/>
  <c r="KA106" i="4" s="1"/>
  <c r="FZ106" i="4"/>
  <c r="IL106" i="4" s="1"/>
  <c r="KN106" i="4" a="1"/>
  <c r="KN106" i="4" s="1"/>
  <c r="LD106" i="4" s="1"/>
  <c r="HA106" i="4"/>
  <c r="JN106" i="4" s="1"/>
  <c r="FN106" i="4"/>
  <c r="HY106" i="4" s="1"/>
  <c r="GO106" i="4"/>
  <c r="JA106" i="4" s="1"/>
  <c r="LF105" i="4"/>
  <c r="LB105" i="4"/>
  <c r="LI105" i="4"/>
  <c r="LH105" i="4"/>
  <c r="HC50" i="4"/>
  <c r="JP50" i="4" s="1"/>
  <c r="GQ50" i="4"/>
  <c r="JC50" i="4" s="1"/>
  <c r="GB50" i="4"/>
  <c r="IN50" i="4" s="1"/>
  <c r="HO50" i="4"/>
  <c r="KC50" i="4" s="1"/>
  <c r="FP50" i="4"/>
  <c r="IA50" i="4" s="1"/>
  <c r="KP50" i="4" a="1"/>
  <c r="KP50" i="4" s="1"/>
  <c r="LG50" i="4" s="1"/>
  <c r="LL49" i="4"/>
  <c r="BM51" i="4"/>
  <c r="CJ51" i="4"/>
  <c r="BX51" i="4"/>
  <c r="AF51" i="4"/>
  <c r="CN51" i="4"/>
  <c r="EQ51" i="4" s="1"/>
  <c r="DP51" i="4"/>
  <c r="CT51" i="4"/>
  <c r="BB51" i="4"/>
  <c r="DE51" i="4"/>
  <c r="CI51" i="4"/>
  <c r="U51" i="4"/>
  <c r="EL51" i="4" s="1"/>
  <c r="AQ51" i="4"/>
  <c r="DD107" i="4"/>
  <c r="CS107" i="4"/>
  <c r="BL107" i="4"/>
  <c r="CH107" i="4"/>
  <c r="BW107" i="4"/>
  <c r="DO107" i="4"/>
  <c r="BA107" i="4"/>
  <c r="AE107" i="4"/>
  <c r="EK107" i="4" s="1"/>
  <c r="CW107" i="4"/>
  <c r="DS107" i="4"/>
  <c r="CA107" i="4"/>
  <c r="BE107" i="4"/>
  <c r="EO107" i="4" s="1"/>
  <c r="DH107" i="4"/>
  <c r="BP107" i="4"/>
  <c r="GS106" i="4"/>
  <c r="JE106" i="4" s="1"/>
  <c r="KR106" i="4" a="1"/>
  <c r="KR106" i="4" s="1"/>
  <c r="HQ106" i="4"/>
  <c r="KE106" i="4" s="1"/>
  <c r="GD106" i="4"/>
  <c r="IP106" i="4" s="1"/>
  <c r="HE106" i="4"/>
  <c r="JR106" i="4" s="1"/>
  <c r="FR106" i="4"/>
  <c r="IC106" i="4" s="1"/>
  <c r="HL106" i="4"/>
  <c r="JZ106" i="4" s="1"/>
  <c r="FY106" i="4"/>
  <c r="IK106" i="4" s="1"/>
  <c r="KM106" i="4" a="1"/>
  <c r="KM106" i="4" s="1"/>
  <c r="GZ106" i="4"/>
  <c r="JM106" i="4" s="1"/>
  <c r="FM106" i="4"/>
  <c r="HX106" i="4" s="1"/>
  <c r="GN106" i="4"/>
  <c r="IZ106" i="4" s="1"/>
  <c r="EH52" i="4" a="1"/>
  <c r="EH52" i="4" s="1"/>
  <c r="ED52" i="4" a="1"/>
  <c r="ED52" i="4" s="1"/>
  <c r="DZ52" i="4" a="1"/>
  <c r="DZ52" i="4" s="1"/>
  <c r="EG52" i="4" a="1"/>
  <c r="EG52" i="4" s="1"/>
  <c r="EC52" i="4" a="1"/>
  <c r="EC52" i="4" s="1"/>
  <c r="DY52" i="4" a="1"/>
  <c r="DY52" i="4" s="1"/>
  <c r="EB52" i="4" a="1"/>
  <c r="EB52" i="4" s="1"/>
  <c r="EA52" i="4" a="1"/>
  <c r="EA52" i="4" s="1"/>
  <c r="EF52" i="4" a="1"/>
  <c r="EF52" i="4" s="1"/>
  <c r="EE52" i="4" a="1"/>
  <c r="EE52" i="4" s="1"/>
  <c r="C53" i="4"/>
  <c r="CM51" i="4"/>
  <c r="EP51" i="4" s="1"/>
  <c r="DT51" i="4"/>
  <c r="CX51" i="4"/>
  <c r="DI51" i="4"/>
  <c r="EF108" i="4" a="1"/>
  <c r="EF108" i="4" s="1"/>
  <c r="EB108" i="4" a="1"/>
  <c r="EB108" i="4" s="1"/>
  <c r="EE108" i="4" a="1"/>
  <c r="EE108" i="4" s="1"/>
  <c r="EA108" i="4" a="1"/>
  <c r="EA108" i="4" s="1"/>
  <c r="EG108" i="4" a="1"/>
  <c r="EG108" i="4" s="1"/>
  <c r="ED108" i="4" a="1"/>
  <c r="ED108" i="4" s="1"/>
  <c r="EC108" i="4" a="1"/>
  <c r="EC108" i="4" s="1"/>
  <c r="DZ108" i="4" a="1"/>
  <c r="DZ108" i="4" s="1"/>
  <c r="EH108" i="4" a="1"/>
  <c r="EH108" i="4" s="1"/>
  <c r="DY108" i="4" a="1"/>
  <c r="DY108" i="4" s="1"/>
  <c r="C109" i="4"/>
  <c r="CY107" i="4"/>
  <c r="DJ107" i="4"/>
  <c r="DU107" i="4"/>
  <c r="GR106" i="4"/>
  <c r="JD106" i="4" s="1"/>
  <c r="KQ106" i="4" a="1"/>
  <c r="KQ106" i="4" s="1"/>
  <c r="GC106" i="4"/>
  <c r="IO106" i="4" s="1"/>
  <c r="HD106" i="4"/>
  <c r="JQ106" i="4" s="1"/>
  <c r="HP106" i="4"/>
  <c r="KD106" i="4" s="1"/>
  <c r="FQ106" i="4"/>
  <c r="IB106" i="4" s="1"/>
  <c r="FY50" i="4"/>
  <c r="IK50" i="4" s="1"/>
  <c r="HL50" i="4"/>
  <c r="JZ50" i="4" s="1"/>
  <c r="FM50" i="4"/>
  <c r="HX50" i="4" s="1"/>
  <c r="KM50" i="4" a="1"/>
  <c r="KM50" i="4" s="1"/>
  <c r="GZ50" i="4"/>
  <c r="JM50" i="4" s="1"/>
  <c r="GN50" i="4"/>
  <c r="IZ50" i="4" s="1"/>
  <c r="DK51" i="4"/>
  <c r="CZ51" i="4"/>
  <c r="ER51" i="4" s="1"/>
  <c r="DV51" i="4"/>
  <c r="BN51" i="4"/>
  <c r="DF51" i="4"/>
  <c r="AG51" i="4"/>
  <c r="EM51" i="4" s="1"/>
  <c r="CU51" i="4"/>
  <c r="BC51" i="4"/>
  <c r="DQ51" i="4"/>
  <c r="BY51" i="4"/>
  <c r="DT107" i="4"/>
  <c r="CX107" i="4"/>
  <c r="CM107" i="4"/>
  <c r="EP107" i="4" s="1"/>
  <c r="DI107" i="4"/>
  <c r="BK107" i="4"/>
  <c r="AD107" i="4"/>
  <c r="CG107" i="4"/>
  <c r="AZ107" i="4"/>
  <c r="S107" i="4"/>
  <c r="EJ107" i="4" s="1"/>
  <c r="AO107" i="4"/>
  <c r="DN107" i="4"/>
  <c r="CR107" i="4"/>
  <c r="BV107" i="4"/>
  <c r="DC107" i="4"/>
  <c r="CJ107" i="4"/>
  <c r="CN107" i="4"/>
  <c r="EQ107" i="4" s="1"/>
  <c r="CI107" i="4"/>
  <c r="CT107" i="4"/>
  <c r="AF107" i="4"/>
  <c r="DE107" i="4"/>
  <c r="BM107" i="4"/>
  <c r="AQ107" i="4"/>
  <c r="U107" i="4"/>
  <c r="EL107" i="4" s="1"/>
  <c r="BX107" i="4"/>
  <c r="BB107" i="4"/>
  <c r="DP107" i="4"/>
  <c r="HJ106" i="4"/>
  <c r="JX106" i="4" s="1"/>
  <c r="FW106" i="4"/>
  <c r="II106" i="4" s="1"/>
  <c r="FK106" i="4"/>
  <c r="HV106" i="4" s="1"/>
  <c r="GL106" i="4"/>
  <c r="IX106" i="4" s="1"/>
  <c r="KK106" i="4" a="1"/>
  <c r="KK106" i="4" s="1"/>
  <c r="GX106" i="4"/>
  <c r="JK106" i="4" s="1"/>
  <c r="HD50" i="4"/>
  <c r="JQ50" i="4" s="1"/>
  <c r="GR50" i="4"/>
  <c r="JD50" i="4" s="1"/>
  <c r="KQ50" i="4" a="1"/>
  <c r="KQ50" i="4" s="1"/>
  <c r="GC50" i="4"/>
  <c r="IO50" i="4" s="1"/>
  <c r="HP50" i="4"/>
  <c r="KD50" i="4" s="1"/>
  <c r="FQ50" i="4"/>
  <c r="IB50" i="4" s="1"/>
  <c r="LB49" i="4"/>
  <c r="LI49" i="4"/>
  <c r="LH49" i="4"/>
  <c r="LF49" i="4"/>
  <c r="DN51" i="4"/>
  <c r="CG51" i="4"/>
  <c r="BV51" i="4"/>
  <c r="CH51" i="4"/>
  <c r="BK51" i="4"/>
  <c r="DC51" i="4"/>
  <c r="CR51" i="4"/>
  <c r="AD51" i="4"/>
  <c r="AZ51" i="4"/>
  <c r="S51" i="4"/>
  <c r="EJ51" i="4" s="1"/>
  <c r="AO51" i="4"/>
  <c r="DJ51" i="4"/>
  <c r="DU51" i="4"/>
  <c r="CY51" i="4"/>
  <c r="LL103" i="4" l="1"/>
  <c r="I13" i="5"/>
  <c r="T17" i="3"/>
  <c r="D75" i="5"/>
  <c r="C39" i="5"/>
  <c r="D76" i="5"/>
  <c r="J13" i="5"/>
  <c r="U17" i="3"/>
  <c r="E31" i="5"/>
  <c r="C40" i="5"/>
  <c r="D41" i="5"/>
  <c r="K14" i="5"/>
  <c r="E76" i="5"/>
  <c r="V18" i="3"/>
  <c r="CV108" i="4"/>
  <c r="BO108" i="4"/>
  <c r="BD108" i="4"/>
  <c r="EN108" i="4" s="1"/>
  <c r="BZ108" i="4"/>
  <c r="DR108" i="4"/>
  <c r="DG108" i="4"/>
  <c r="CR52" i="4"/>
  <c r="CG52" i="4"/>
  <c r="DN52" i="4"/>
  <c r="BV52" i="4"/>
  <c r="CH52" i="4"/>
  <c r="DC52" i="4"/>
  <c r="BK52" i="4"/>
  <c r="AD52" i="4"/>
  <c r="AZ52" i="4"/>
  <c r="S52" i="4"/>
  <c r="EJ52" i="4" s="1"/>
  <c r="AO52" i="4"/>
  <c r="HA107" i="4"/>
  <c r="JN107" i="4" s="1"/>
  <c r="FN107" i="4"/>
  <c r="HY107" i="4" s="1"/>
  <c r="GO107" i="4"/>
  <c r="JA107" i="4" s="1"/>
  <c r="FZ107" i="4"/>
  <c r="IL107" i="4" s="1"/>
  <c r="HM107" i="4"/>
  <c r="KA107" i="4" s="1"/>
  <c r="KN107" i="4" a="1"/>
  <c r="KN107" i="4" s="1"/>
  <c r="LD107" i="4" s="1"/>
  <c r="KK51" i="4" a="1"/>
  <c r="KK51" i="4" s="1"/>
  <c r="GL51" i="4"/>
  <c r="IX51" i="4" s="1"/>
  <c r="FW51" i="4"/>
  <c r="II51" i="4" s="1"/>
  <c r="FK51" i="4"/>
  <c r="HV51" i="4" s="1"/>
  <c r="HJ51" i="4"/>
  <c r="JX51" i="4" s="1"/>
  <c r="GX51" i="4"/>
  <c r="JK51" i="4" s="1"/>
  <c r="BE108" i="4"/>
  <c r="EO108" i="4" s="1"/>
  <c r="CW108" i="4"/>
  <c r="CA108" i="4"/>
  <c r="DH108" i="4"/>
  <c r="DS108" i="4"/>
  <c r="BP108" i="4"/>
  <c r="DG52" i="4"/>
  <c r="BO52" i="4"/>
  <c r="DR52" i="4"/>
  <c r="BZ52" i="4"/>
  <c r="CV52" i="4"/>
  <c r="BD52" i="4"/>
  <c r="EN52" i="4" s="1"/>
  <c r="HQ107" i="4"/>
  <c r="KE107" i="4" s="1"/>
  <c r="GD107" i="4"/>
  <c r="IP107" i="4" s="1"/>
  <c r="HE107" i="4"/>
  <c r="JR107" i="4" s="1"/>
  <c r="FR107" i="4"/>
  <c r="IC107" i="4" s="1"/>
  <c r="GS107" i="4"/>
  <c r="JE107" i="4" s="1"/>
  <c r="KR107" i="4" a="1"/>
  <c r="KR107" i="4" s="1"/>
  <c r="KO51" i="4" a="1"/>
  <c r="KO51" i="4" s="1"/>
  <c r="LE51" i="4" s="1"/>
  <c r="HN51" i="4"/>
  <c r="KB51" i="4" s="1"/>
  <c r="HB51" i="4"/>
  <c r="JO51" i="4" s="1"/>
  <c r="GP51" i="4"/>
  <c r="JB51" i="4" s="1"/>
  <c r="GA51" i="4"/>
  <c r="IM51" i="4" s="1"/>
  <c r="FO51" i="4"/>
  <c r="HZ51" i="4" s="1"/>
  <c r="CZ108" i="4"/>
  <c r="ER108" i="4" s="1"/>
  <c r="DV108" i="4"/>
  <c r="DK108" i="4"/>
  <c r="DK52" i="4"/>
  <c r="DV52" i="4"/>
  <c r="CZ52" i="4"/>
  <c r="ER52" i="4" s="1"/>
  <c r="HK107" i="4"/>
  <c r="JY107" i="4" s="1"/>
  <c r="FX107" i="4"/>
  <c r="IJ107" i="4" s="1"/>
  <c r="GY107" i="4"/>
  <c r="JL107" i="4" s="1"/>
  <c r="FL107" i="4"/>
  <c r="HW107" i="4" s="1"/>
  <c r="KL107" i="4" a="1"/>
  <c r="KL107" i="4" s="1"/>
  <c r="LC107" i="4" s="1"/>
  <c r="GM107" i="4"/>
  <c r="IY107" i="4" s="1"/>
  <c r="GI107" i="4"/>
  <c r="IU107" i="4" s="1"/>
  <c r="HL51" i="4"/>
  <c r="JZ51" i="4" s="1"/>
  <c r="FM51" i="4"/>
  <c r="HX51" i="4" s="1"/>
  <c r="GN51" i="4"/>
  <c r="IZ51" i="4" s="1"/>
  <c r="KM51" i="4" a="1"/>
  <c r="KM51" i="4" s="1"/>
  <c r="FY51" i="4"/>
  <c r="IK51" i="4" s="1"/>
  <c r="GZ51" i="4"/>
  <c r="JM51" i="4" s="1"/>
  <c r="KS51" i="4" a="1"/>
  <c r="KS51" i="4" s="1"/>
  <c r="HF51" i="4"/>
  <c r="JS51" i="4" s="1"/>
  <c r="GT51" i="4"/>
  <c r="JF51" i="4" s="1"/>
  <c r="GE51" i="4"/>
  <c r="IQ51" i="4" s="1"/>
  <c r="HR51" i="4"/>
  <c r="KF51" i="4" s="1"/>
  <c r="FS51" i="4"/>
  <c r="ID51" i="4" s="1"/>
  <c r="LF50" i="4"/>
  <c r="LB50" i="4"/>
  <c r="LI50" i="4"/>
  <c r="LH50" i="4"/>
  <c r="CN108" i="4"/>
  <c r="EQ108" i="4" s="1"/>
  <c r="CI108" i="4"/>
  <c r="CJ108" i="4"/>
  <c r="DE108" i="4"/>
  <c r="U108" i="4"/>
  <c r="EL108" i="4" s="1"/>
  <c r="BX108" i="4"/>
  <c r="AQ108" i="4"/>
  <c r="BB108" i="4"/>
  <c r="AF108" i="4"/>
  <c r="DP108" i="4"/>
  <c r="BM108" i="4"/>
  <c r="CT108" i="4"/>
  <c r="EG53" i="4" a="1"/>
  <c r="EG53" i="4" s="1"/>
  <c r="EC53" i="4" a="1"/>
  <c r="EC53" i="4" s="1"/>
  <c r="DY53" i="4" a="1"/>
  <c r="DY53" i="4" s="1"/>
  <c r="EE53" i="4" a="1"/>
  <c r="EE53" i="4" s="1"/>
  <c r="EA53" i="4" a="1"/>
  <c r="EA53" i="4" s="1"/>
  <c r="EB53" i="4" a="1"/>
  <c r="EB53" i="4" s="1"/>
  <c r="EH53" i="4" a="1"/>
  <c r="EH53" i="4" s="1"/>
  <c r="DZ53" i="4" a="1"/>
  <c r="DZ53" i="4" s="1"/>
  <c r="EF53" i="4" a="1"/>
  <c r="EF53" i="4" s="1"/>
  <c r="ED53" i="4" a="1"/>
  <c r="ED53" i="4" s="1"/>
  <c r="C54" i="4"/>
  <c r="CS52" i="4"/>
  <c r="BA52" i="4"/>
  <c r="AE52" i="4"/>
  <c r="EK52" i="4" s="1"/>
  <c r="DO52" i="4"/>
  <c r="BW52" i="4"/>
  <c r="DD52" i="4"/>
  <c r="BL52" i="4"/>
  <c r="GQ107" i="4"/>
  <c r="JC107" i="4" s="1"/>
  <c r="KP107" i="4" a="1"/>
  <c r="KP107" i="4" s="1"/>
  <c r="LG107" i="4" s="1"/>
  <c r="HO107" i="4"/>
  <c r="KC107" i="4" s="1"/>
  <c r="GB107" i="4"/>
  <c r="IN107" i="4" s="1"/>
  <c r="FP107" i="4"/>
  <c r="IA107" i="4" s="1"/>
  <c r="HC107" i="4"/>
  <c r="JP107" i="4" s="1"/>
  <c r="HJ107" i="4"/>
  <c r="JX107" i="4" s="1"/>
  <c r="FW107" i="4"/>
  <c r="II107" i="4" s="1"/>
  <c r="GX107" i="4"/>
  <c r="JK107" i="4" s="1"/>
  <c r="FK107" i="4"/>
  <c r="HV107" i="4" s="1"/>
  <c r="KK107" i="4" a="1"/>
  <c r="KK107" i="4" s="1"/>
  <c r="GL107" i="4"/>
  <c r="IX107" i="4" s="1"/>
  <c r="LB106" i="4"/>
  <c r="LI106" i="4"/>
  <c r="LH106" i="4"/>
  <c r="LF106" i="4"/>
  <c r="HP51" i="4"/>
  <c r="KD51" i="4" s="1"/>
  <c r="HD51" i="4"/>
  <c r="JQ51" i="4" s="1"/>
  <c r="KQ51" i="4" a="1"/>
  <c r="KQ51" i="4" s="1"/>
  <c r="GR51" i="4"/>
  <c r="JD51" i="4" s="1"/>
  <c r="GC51" i="4"/>
  <c r="IO51" i="4" s="1"/>
  <c r="FQ51" i="4"/>
  <c r="IB51" i="4" s="1"/>
  <c r="GY51" i="4"/>
  <c r="JL51" i="4" s="1"/>
  <c r="KL51" i="4" a="1"/>
  <c r="KL51" i="4" s="1"/>
  <c r="LC51" i="4" s="1"/>
  <c r="FX51" i="4"/>
  <c r="IJ51" i="4" s="1"/>
  <c r="FL51" i="4"/>
  <c r="HW51" i="4" s="1"/>
  <c r="GM51" i="4"/>
  <c r="IY51" i="4" s="1"/>
  <c r="HK51" i="4"/>
  <c r="JY51" i="4" s="1"/>
  <c r="EF109" i="4" a="1"/>
  <c r="EF109" i="4" s="1"/>
  <c r="EB109" i="4" a="1"/>
  <c r="EB109" i="4" s="1"/>
  <c r="EE109" i="4" a="1"/>
  <c r="EE109" i="4" s="1"/>
  <c r="EA109" i="4" a="1"/>
  <c r="EA109" i="4" s="1"/>
  <c r="EG109" i="4" a="1"/>
  <c r="EG109" i="4" s="1"/>
  <c r="ED109" i="4" a="1"/>
  <c r="ED109" i="4" s="1"/>
  <c r="EC109" i="4" a="1"/>
  <c r="EC109" i="4" s="1"/>
  <c r="EH109" i="4" a="1"/>
  <c r="EH109" i="4" s="1"/>
  <c r="DZ109" i="4" a="1"/>
  <c r="DZ109" i="4" s="1"/>
  <c r="DY109" i="4" a="1"/>
  <c r="DY109" i="4" s="1"/>
  <c r="C110" i="4"/>
  <c r="CM108" i="4"/>
  <c r="EP108" i="4" s="1"/>
  <c r="CX108" i="4"/>
  <c r="DI108" i="4"/>
  <c r="DT108" i="4"/>
  <c r="DT52" i="4"/>
  <c r="CX52" i="4"/>
  <c r="CM52" i="4"/>
  <c r="EP52" i="4" s="1"/>
  <c r="DI52" i="4"/>
  <c r="BE52" i="4"/>
  <c r="EO52" i="4" s="1"/>
  <c r="CW52" i="4"/>
  <c r="DS52" i="4"/>
  <c r="CA52" i="4"/>
  <c r="DH52" i="4"/>
  <c r="BP52" i="4"/>
  <c r="GP107" i="4"/>
  <c r="JB107" i="4" s="1"/>
  <c r="HB107" i="4"/>
  <c r="JO107" i="4" s="1"/>
  <c r="HN107" i="4"/>
  <c r="KB107" i="4" s="1"/>
  <c r="FO107" i="4"/>
  <c r="HZ107" i="4" s="1"/>
  <c r="KO107" i="4" a="1"/>
  <c r="KO107" i="4" s="1"/>
  <c r="LE107" i="4" s="1"/>
  <c r="GA107" i="4"/>
  <c r="IM107" i="4" s="1"/>
  <c r="HI51" i="4"/>
  <c r="JW51" i="4" s="1"/>
  <c r="LA51" i="4" s="1"/>
  <c r="KJ51" i="4" a="1"/>
  <c r="KJ51" i="4" s="1"/>
  <c r="GW51" i="4"/>
  <c r="JJ51" i="4" s="1"/>
  <c r="KZ51" i="4" s="1"/>
  <c r="GK51" i="4"/>
  <c r="IW51" i="4" s="1"/>
  <c r="KY51" i="4" s="1"/>
  <c r="LK51" i="4" s="1"/>
  <c r="FV51" i="4"/>
  <c r="IH51" i="4" s="1"/>
  <c r="KV51" i="4" s="1"/>
  <c r="FJ51" i="4"/>
  <c r="HU51" i="4" s="1"/>
  <c r="KU51" i="4" s="1"/>
  <c r="LJ51" i="4" s="1"/>
  <c r="FH51" i="4"/>
  <c r="FE52" i="4" a="1"/>
  <c r="FE52" i="4" s="1"/>
  <c r="FA52" i="4" a="1"/>
  <c r="FA52" i="4" s="1"/>
  <c r="EW52" i="4" a="1"/>
  <c r="EW52" i="4" s="1"/>
  <c r="FD52" i="4" a="1"/>
  <c r="FD52" i="4" s="1"/>
  <c r="EZ52" i="4" a="1"/>
  <c r="EZ52" i="4" s="1"/>
  <c r="FG52" i="4" a="1"/>
  <c r="FG52" i="4" s="1"/>
  <c r="KT52" i="4" s="1" a="1"/>
  <c r="KT52" i="4" s="1"/>
  <c r="FC52" i="4" a="1"/>
  <c r="FC52" i="4" s="1"/>
  <c r="EY52" i="4" a="1"/>
  <c r="EY52" i="4" s="1"/>
  <c r="FF52" i="4" a="1"/>
  <c r="FF52" i="4" s="1"/>
  <c r="FB52" i="4" a="1"/>
  <c r="FB52" i="4" s="1"/>
  <c r="EX52" i="4" a="1"/>
  <c r="EX52" i="4" s="1"/>
  <c r="GB51" i="4"/>
  <c r="IN51" i="4" s="1"/>
  <c r="KP51" i="4" a="1"/>
  <c r="KP51" i="4" s="1"/>
  <c r="LG51" i="4" s="1"/>
  <c r="HO51" i="4"/>
  <c r="KC51" i="4" s="1"/>
  <c r="HC51" i="4"/>
  <c r="JP51" i="4" s="1"/>
  <c r="GQ51" i="4"/>
  <c r="JC51" i="4" s="1"/>
  <c r="FP51" i="4"/>
  <c r="IA51" i="4" s="1"/>
  <c r="AO108" i="4"/>
  <c r="BV108" i="4"/>
  <c r="CG108" i="4"/>
  <c r="AD108" i="4"/>
  <c r="DC108" i="4"/>
  <c r="AZ108" i="4"/>
  <c r="DN108" i="4"/>
  <c r="BK108" i="4"/>
  <c r="S108" i="4"/>
  <c r="EJ108" i="4" s="1"/>
  <c r="CR108" i="4"/>
  <c r="BC108" i="4"/>
  <c r="AG108" i="4"/>
  <c r="EM108" i="4" s="1"/>
  <c r="CU108" i="4"/>
  <c r="DF108" i="4"/>
  <c r="BY108" i="4"/>
  <c r="BN108" i="4"/>
  <c r="DQ108" i="4"/>
  <c r="DJ52" i="4"/>
  <c r="CY52" i="4"/>
  <c r="DU52" i="4"/>
  <c r="DW52" i="4"/>
  <c r="DA52" i="4"/>
  <c r="ES52" i="4" s="1"/>
  <c r="DL52" i="4"/>
  <c r="KM107" i="4" a="1"/>
  <c r="KM107" i="4" s="1"/>
  <c r="GZ107" i="4"/>
  <c r="JM107" i="4" s="1"/>
  <c r="FM107" i="4"/>
  <c r="HX107" i="4" s="1"/>
  <c r="GN107" i="4"/>
  <c r="IZ107" i="4" s="1"/>
  <c r="FY107" i="4"/>
  <c r="IK107" i="4" s="1"/>
  <c r="HL107" i="4"/>
  <c r="JZ107" i="4" s="1"/>
  <c r="HR107" i="4"/>
  <c r="KF107" i="4" s="1"/>
  <c r="GE107" i="4"/>
  <c r="IQ107" i="4" s="1"/>
  <c r="HF107" i="4"/>
  <c r="JS107" i="4" s="1"/>
  <c r="FS107" i="4"/>
  <c r="ID107" i="4" s="1"/>
  <c r="GT107" i="4"/>
  <c r="JF107" i="4" s="1"/>
  <c r="KS107" i="4" a="1"/>
  <c r="KS107" i="4" s="1"/>
  <c r="GO51" i="4"/>
  <c r="JA51" i="4" s="1"/>
  <c r="KN51" i="4" a="1"/>
  <c r="KN51" i="4" s="1"/>
  <c r="LD51" i="4" s="1"/>
  <c r="FN51" i="4"/>
  <c r="HY51" i="4" s="1"/>
  <c r="HM51" i="4"/>
  <c r="KA51" i="4" s="1"/>
  <c r="HA51" i="4"/>
  <c r="JN51" i="4" s="1"/>
  <c r="FZ51" i="4"/>
  <c r="IL51" i="4" s="1"/>
  <c r="DW108" i="4"/>
  <c r="DA108" i="4"/>
  <c r="ES108" i="4" s="1"/>
  <c r="DL108" i="4"/>
  <c r="CY108" i="4"/>
  <c r="DJ108" i="4"/>
  <c r="DU108" i="4"/>
  <c r="BM52" i="4"/>
  <c r="DE52" i="4"/>
  <c r="CN52" i="4"/>
  <c r="EQ52" i="4" s="1"/>
  <c r="CI52" i="4"/>
  <c r="CT52" i="4"/>
  <c r="BB52" i="4"/>
  <c r="DP52" i="4"/>
  <c r="U52" i="4"/>
  <c r="EL52" i="4" s="1"/>
  <c r="BX52" i="4"/>
  <c r="CJ52" i="4"/>
  <c r="AF52" i="4"/>
  <c r="AQ52" i="4"/>
  <c r="KQ107" i="4" a="1"/>
  <c r="KQ107" i="4" s="1"/>
  <c r="HP107" i="4"/>
  <c r="KD107" i="4" s="1"/>
  <c r="GC107" i="4"/>
  <c r="IO107" i="4" s="1"/>
  <c r="FQ107" i="4"/>
  <c r="IB107" i="4" s="1"/>
  <c r="GR107" i="4"/>
  <c r="JD107" i="4" s="1"/>
  <c r="HD107" i="4"/>
  <c r="JQ107" i="4" s="1"/>
  <c r="HQ51" i="4"/>
  <c r="KE51" i="4" s="1"/>
  <c r="KR51" i="4" a="1"/>
  <c r="KR51" i="4" s="1"/>
  <c r="HE51" i="4"/>
  <c r="JR51" i="4" s="1"/>
  <c r="GS51" i="4"/>
  <c r="JE51" i="4" s="1"/>
  <c r="GD51" i="4"/>
  <c r="IP51" i="4" s="1"/>
  <c r="FR51" i="4"/>
  <c r="IC51" i="4" s="1"/>
  <c r="DD108" i="4"/>
  <c r="BW108" i="4"/>
  <c r="CS108" i="4"/>
  <c r="DO108" i="4"/>
  <c r="CH108" i="4"/>
  <c r="BL108" i="4"/>
  <c r="BA108" i="4"/>
  <c r="AE108" i="4"/>
  <c r="EK108" i="4" s="1"/>
  <c r="BN52" i="4"/>
  <c r="DF52" i="4"/>
  <c r="DQ52" i="4"/>
  <c r="BY52" i="4"/>
  <c r="AG52" i="4"/>
  <c r="EM52" i="4" s="1"/>
  <c r="CU52" i="4"/>
  <c r="BC52" i="4"/>
  <c r="GH107" i="4"/>
  <c r="IT107" i="4" s="1"/>
  <c r="KX107" i="4" s="1"/>
  <c r="LK107" i="4" s="1"/>
  <c r="HI107" i="4"/>
  <c r="JW107" i="4" s="1"/>
  <c r="LA107" i="4" s="1"/>
  <c r="FV107" i="4"/>
  <c r="IH107" i="4" s="1"/>
  <c r="KV107" i="4" s="1"/>
  <c r="GW107" i="4"/>
  <c r="JJ107" i="4" s="1"/>
  <c r="KZ107" i="4" s="1"/>
  <c r="FJ107" i="4"/>
  <c r="HU107" i="4" s="1"/>
  <c r="KU107" i="4" s="1"/>
  <c r="LJ107" i="4" s="1"/>
  <c r="KJ107" i="4" a="1"/>
  <c r="KJ107" i="4" s="1"/>
  <c r="GK107" i="4"/>
  <c r="IW107" i="4" s="1"/>
  <c r="KY107" i="4" s="1"/>
  <c r="FD108" i="4" a="1"/>
  <c r="FD108" i="4" s="1"/>
  <c r="EZ108" i="4" a="1"/>
  <c r="EZ108" i="4" s="1"/>
  <c r="FG108" i="4" a="1"/>
  <c r="FG108" i="4" s="1"/>
  <c r="KT108" i="4" s="1" a="1"/>
  <c r="KT108" i="4" s="1"/>
  <c r="FC108" i="4" a="1"/>
  <c r="FC108" i="4" s="1"/>
  <c r="EY108" i="4" a="1"/>
  <c r="EY108" i="4" s="1"/>
  <c r="FF108" i="4" a="1"/>
  <c r="FF108" i="4" s="1"/>
  <c r="FB108" i="4" a="1"/>
  <c r="FB108" i="4" s="1"/>
  <c r="EX108" i="4" a="1"/>
  <c r="EX108" i="4" s="1"/>
  <c r="FH107" i="4"/>
  <c r="FE108" i="4" a="1"/>
  <c r="FE108" i="4" s="1"/>
  <c r="FA108" i="4" a="1"/>
  <c r="FA108" i="4" s="1"/>
  <c r="EW108" i="4" a="1"/>
  <c r="EW108" i="4" s="1"/>
  <c r="LL106" i="4"/>
  <c r="LL50" i="4"/>
  <c r="V17" i="3" l="1"/>
  <c r="K13" i="5"/>
  <c r="F76" i="5"/>
  <c r="G76" i="5" s="1"/>
  <c r="C41" i="5"/>
  <c r="LL107" i="4"/>
  <c r="CJ109" i="4"/>
  <c r="U109" i="4"/>
  <c r="EL109" i="4" s="1"/>
  <c r="CN109" i="4"/>
  <c r="EQ109" i="4" s="1"/>
  <c r="BB109" i="4"/>
  <c r="CI109" i="4"/>
  <c r="CT109" i="4"/>
  <c r="AF109" i="4"/>
  <c r="DP109" i="4"/>
  <c r="BM109" i="4"/>
  <c r="DE109" i="4"/>
  <c r="BX109" i="4"/>
  <c r="AQ109" i="4"/>
  <c r="CA53" i="4"/>
  <c r="CW53" i="4"/>
  <c r="BE53" i="4"/>
  <c r="EO53" i="4" s="1"/>
  <c r="DS53" i="4"/>
  <c r="DH53" i="4"/>
  <c r="BP53" i="4"/>
  <c r="CV53" i="4"/>
  <c r="DG53" i="4"/>
  <c r="DR53" i="4"/>
  <c r="BO53" i="4"/>
  <c r="BZ53" i="4"/>
  <c r="BD53" i="4"/>
  <c r="EN53" i="4" s="1"/>
  <c r="HJ108" i="4"/>
  <c r="JX108" i="4" s="1"/>
  <c r="FW108" i="4"/>
  <c r="II108" i="4" s="1"/>
  <c r="GX108" i="4"/>
  <c r="JK108" i="4" s="1"/>
  <c r="FK108" i="4"/>
  <c r="HV108" i="4" s="1"/>
  <c r="KK108" i="4" a="1"/>
  <c r="KK108" i="4" s="1"/>
  <c r="GL108" i="4"/>
  <c r="IX108" i="4" s="1"/>
  <c r="GN52" i="4"/>
  <c r="IZ52" i="4" s="1"/>
  <c r="FY52" i="4"/>
  <c r="IK52" i="4" s="1"/>
  <c r="FM52" i="4"/>
  <c r="HX52" i="4" s="1"/>
  <c r="GZ52" i="4"/>
  <c r="JM52" i="4" s="1"/>
  <c r="HL52" i="4"/>
  <c r="JZ52" i="4" s="1"/>
  <c r="KM52" i="4" a="1"/>
  <c r="KM52" i="4" s="1"/>
  <c r="EF110" i="4" a="1"/>
  <c r="EF110" i="4" s="1"/>
  <c r="EB110" i="4" a="1"/>
  <c r="EB110" i="4" s="1"/>
  <c r="EE110" i="4" a="1"/>
  <c r="EE110" i="4" s="1"/>
  <c r="EA110" i="4" a="1"/>
  <c r="EA110" i="4" s="1"/>
  <c r="EH110" i="4" a="1"/>
  <c r="EH110" i="4" s="1"/>
  <c r="DY110" i="4" a="1"/>
  <c r="DY110" i="4" s="1"/>
  <c r="EG110" i="4" a="1"/>
  <c r="EG110" i="4" s="1"/>
  <c r="ED110" i="4" a="1"/>
  <c r="ED110" i="4" s="1"/>
  <c r="EC110" i="4" a="1"/>
  <c r="EC110" i="4" s="1"/>
  <c r="DZ110" i="4" a="1"/>
  <c r="DZ110" i="4" s="1"/>
  <c r="C111" i="4"/>
  <c r="DT109" i="4"/>
  <c r="CX109" i="4"/>
  <c r="CM109" i="4"/>
  <c r="EP109" i="4" s="1"/>
  <c r="DI109" i="4"/>
  <c r="DJ53" i="4"/>
  <c r="CY53" i="4"/>
  <c r="DU53" i="4"/>
  <c r="CZ53" i="4"/>
  <c r="ER53" i="4" s="1"/>
  <c r="DK53" i="4"/>
  <c r="DV53" i="4"/>
  <c r="HP52" i="4"/>
  <c r="KD52" i="4" s="1"/>
  <c r="FQ52" i="4"/>
  <c r="IB52" i="4" s="1"/>
  <c r="HD52" i="4"/>
  <c r="JQ52" i="4" s="1"/>
  <c r="KQ52" i="4" a="1"/>
  <c r="KQ52" i="4" s="1"/>
  <c r="GC52" i="4"/>
  <c r="IO52" i="4" s="1"/>
  <c r="GR52" i="4"/>
  <c r="JD52" i="4" s="1"/>
  <c r="CG109" i="4"/>
  <c r="AD109" i="4"/>
  <c r="DC109" i="4"/>
  <c r="BK109" i="4"/>
  <c r="AZ109" i="4"/>
  <c r="DN109" i="4"/>
  <c r="S109" i="4"/>
  <c r="EJ109" i="4" s="1"/>
  <c r="AO109" i="4"/>
  <c r="BV109" i="4"/>
  <c r="CR109" i="4"/>
  <c r="AG109" i="4"/>
  <c r="EM109" i="4" s="1"/>
  <c r="BC109" i="4"/>
  <c r="BY109" i="4"/>
  <c r="DF109" i="4"/>
  <c r="DQ109" i="4"/>
  <c r="BN109" i="4"/>
  <c r="CU109" i="4"/>
  <c r="AE53" i="4"/>
  <c r="EK53" i="4" s="1"/>
  <c r="CS53" i="4"/>
  <c r="DO53" i="4"/>
  <c r="BA53" i="4"/>
  <c r="BW53" i="4"/>
  <c r="DD53" i="4"/>
  <c r="BL53" i="4"/>
  <c r="HR108" i="4"/>
  <c r="KF108" i="4" s="1"/>
  <c r="GE108" i="4"/>
  <c r="IQ108" i="4" s="1"/>
  <c r="HF108" i="4"/>
  <c r="JS108" i="4" s="1"/>
  <c r="FS108" i="4"/>
  <c r="ID108" i="4" s="1"/>
  <c r="GT108" i="4"/>
  <c r="JF108" i="4" s="1"/>
  <c r="KS108" i="4" a="1"/>
  <c r="KS108" i="4" s="1"/>
  <c r="HK108" i="4"/>
  <c r="JY108" i="4" s="1"/>
  <c r="FX108" i="4"/>
  <c r="IJ108" i="4" s="1"/>
  <c r="GY108" i="4"/>
  <c r="JL108" i="4" s="1"/>
  <c r="FL108" i="4"/>
  <c r="HW108" i="4" s="1"/>
  <c r="KL108" i="4" a="1"/>
  <c r="KL108" i="4" s="1"/>
  <c r="LC108" i="4" s="1"/>
  <c r="GM108" i="4"/>
  <c r="IY108" i="4" s="1"/>
  <c r="GI108" i="4"/>
  <c r="IU108" i="4" s="1"/>
  <c r="GX52" i="4"/>
  <c r="JK52" i="4" s="1"/>
  <c r="KK52" i="4" a="1"/>
  <c r="KK52" i="4" s="1"/>
  <c r="GL52" i="4"/>
  <c r="IX52" i="4" s="1"/>
  <c r="FK52" i="4"/>
  <c r="HV52" i="4" s="1"/>
  <c r="FW52" i="4"/>
  <c r="II52" i="4" s="1"/>
  <c r="HJ52" i="4"/>
  <c r="JX52" i="4" s="1"/>
  <c r="GW52" i="4"/>
  <c r="JJ52" i="4" s="1"/>
  <c r="KZ52" i="4" s="1"/>
  <c r="FV52" i="4"/>
  <c r="IH52" i="4" s="1"/>
  <c r="KV52" i="4" s="1"/>
  <c r="GK52" i="4"/>
  <c r="IW52" i="4" s="1"/>
  <c r="KY52" i="4" s="1"/>
  <c r="LK52" i="4" s="1"/>
  <c r="KJ52" i="4" a="1"/>
  <c r="KJ52" i="4" s="1"/>
  <c r="FJ52" i="4"/>
  <c r="HU52" i="4" s="1"/>
  <c r="KU52" i="4" s="1"/>
  <c r="LJ52" i="4" s="1"/>
  <c r="HI52" i="4"/>
  <c r="JW52" i="4" s="1"/>
  <c r="LA52" i="4" s="1"/>
  <c r="FG53" i="4" a="1"/>
  <c r="FG53" i="4" s="1"/>
  <c r="KT53" i="4" s="1" a="1"/>
  <c r="KT53" i="4" s="1"/>
  <c r="FC53" i="4" a="1"/>
  <c r="FC53" i="4" s="1"/>
  <c r="EY53" i="4" a="1"/>
  <c r="EY53" i="4" s="1"/>
  <c r="FF53" i="4" a="1"/>
  <c r="FF53" i="4" s="1"/>
  <c r="FB53" i="4" a="1"/>
  <c r="FB53" i="4" s="1"/>
  <c r="EX53" i="4" a="1"/>
  <c r="EX53" i="4" s="1"/>
  <c r="FH52" i="4"/>
  <c r="FE53" i="4" a="1"/>
  <c r="FE53" i="4" s="1"/>
  <c r="FA53" i="4" a="1"/>
  <c r="FA53" i="4" s="1"/>
  <c r="EW53" i="4" a="1"/>
  <c r="EW53" i="4" s="1"/>
  <c r="EZ53" i="4" a="1"/>
  <c r="EZ53" i="4" s="1"/>
  <c r="FD53" i="4" a="1"/>
  <c r="FD53" i="4" s="1"/>
  <c r="LB51" i="4"/>
  <c r="LI51" i="4"/>
  <c r="LH51" i="4"/>
  <c r="LF51" i="4"/>
  <c r="BW109" i="4"/>
  <c r="BA109" i="4"/>
  <c r="DO109" i="4"/>
  <c r="AE109" i="4"/>
  <c r="EK109" i="4" s="1"/>
  <c r="BL109" i="4"/>
  <c r="DD109" i="4"/>
  <c r="CH109" i="4"/>
  <c r="CS109" i="4"/>
  <c r="CY109" i="4"/>
  <c r="DU109" i="4"/>
  <c r="DJ109" i="4"/>
  <c r="DW53" i="4"/>
  <c r="DA53" i="4"/>
  <c r="ES53" i="4" s="1"/>
  <c r="DL53" i="4"/>
  <c r="GH108" i="4"/>
  <c r="IT108" i="4" s="1"/>
  <c r="KX108" i="4" s="1"/>
  <c r="LK108" i="4" s="1"/>
  <c r="HI108" i="4"/>
  <c r="JW108" i="4" s="1"/>
  <c r="LA108" i="4" s="1"/>
  <c r="FV108" i="4"/>
  <c r="IH108" i="4" s="1"/>
  <c r="KV108" i="4" s="1"/>
  <c r="GW108" i="4"/>
  <c r="JJ108" i="4" s="1"/>
  <c r="KZ108" i="4" s="1"/>
  <c r="FJ108" i="4"/>
  <c r="HU108" i="4" s="1"/>
  <c r="KU108" i="4" s="1"/>
  <c r="LJ108" i="4" s="1"/>
  <c r="KJ108" i="4" a="1"/>
  <c r="KJ108" i="4" s="1"/>
  <c r="GK108" i="4"/>
  <c r="IW108" i="4" s="1"/>
  <c r="KY108" i="4" s="1"/>
  <c r="FF109" i="4" a="1"/>
  <c r="FF109" i="4" s="1"/>
  <c r="FB109" i="4" a="1"/>
  <c r="FB109" i="4" s="1"/>
  <c r="EX109" i="4" a="1"/>
  <c r="EX109" i="4" s="1"/>
  <c r="FH108" i="4"/>
  <c r="FE109" i="4" a="1"/>
  <c r="FE109" i="4" s="1"/>
  <c r="FA109" i="4" a="1"/>
  <c r="FA109" i="4" s="1"/>
  <c r="EW109" i="4" a="1"/>
  <c r="EW109" i="4" s="1"/>
  <c r="FD109" i="4" a="1"/>
  <c r="FD109" i="4" s="1"/>
  <c r="EZ109" i="4" a="1"/>
  <c r="EZ109" i="4" s="1"/>
  <c r="FG109" i="4" a="1"/>
  <c r="FG109" i="4" s="1"/>
  <c r="KT109" i="4" s="1" a="1"/>
  <c r="KT109" i="4" s="1"/>
  <c r="FC109" i="4" a="1"/>
  <c r="FC109" i="4" s="1"/>
  <c r="EY109" i="4" a="1"/>
  <c r="EY109" i="4" s="1"/>
  <c r="GQ108" i="4"/>
  <c r="JC108" i="4" s="1"/>
  <c r="KP108" i="4" a="1"/>
  <c r="KP108" i="4" s="1"/>
  <c r="LG108" i="4" s="1"/>
  <c r="HO108" i="4"/>
  <c r="KC108" i="4" s="1"/>
  <c r="GB108" i="4"/>
  <c r="IN108" i="4" s="1"/>
  <c r="HC108" i="4"/>
  <c r="JP108" i="4" s="1"/>
  <c r="FP108" i="4"/>
  <c r="IA108" i="4" s="1"/>
  <c r="GA52" i="4"/>
  <c r="IM52" i="4" s="1"/>
  <c r="KO52" i="4" a="1"/>
  <c r="KO52" i="4" s="1"/>
  <c r="LE52" i="4" s="1"/>
  <c r="HN52" i="4"/>
  <c r="KB52" i="4" s="1"/>
  <c r="FO52" i="4"/>
  <c r="HZ52" i="4" s="1"/>
  <c r="HB52" i="4"/>
  <c r="JO52" i="4" s="1"/>
  <c r="GP52" i="4"/>
  <c r="JB52" i="4" s="1"/>
  <c r="FZ52" i="4"/>
  <c r="IL52" i="4" s="1"/>
  <c r="HA52" i="4"/>
  <c r="JN52" i="4" s="1"/>
  <c r="FN52" i="4"/>
  <c r="HY52" i="4" s="1"/>
  <c r="HM52" i="4"/>
  <c r="KA52" i="4" s="1"/>
  <c r="KN52" i="4" a="1"/>
  <c r="KN52" i="4" s="1"/>
  <c r="LD52" i="4" s="1"/>
  <c r="GO52" i="4"/>
  <c r="JA52" i="4" s="1"/>
  <c r="DW109" i="4"/>
  <c r="DA109" i="4"/>
  <c r="ES109" i="4" s="1"/>
  <c r="DL109" i="4"/>
  <c r="BN53" i="4"/>
  <c r="DF53" i="4"/>
  <c r="AG53" i="4"/>
  <c r="EM53" i="4" s="1"/>
  <c r="DQ53" i="4"/>
  <c r="BY53" i="4"/>
  <c r="CU53" i="4"/>
  <c r="BC53" i="4"/>
  <c r="LF107" i="4"/>
  <c r="LB107" i="4"/>
  <c r="LI107" i="4"/>
  <c r="LH107" i="4"/>
  <c r="HF52" i="4"/>
  <c r="JS52" i="4" s="1"/>
  <c r="KS52" i="4" a="1"/>
  <c r="KS52" i="4" s="1"/>
  <c r="GT52" i="4"/>
  <c r="JF52" i="4" s="1"/>
  <c r="GE52" i="4"/>
  <c r="IQ52" i="4" s="1"/>
  <c r="HR52" i="4"/>
  <c r="KF52" i="4" s="1"/>
  <c r="FS52" i="4"/>
  <c r="ID52" i="4" s="1"/>
  <c r="HE52" i="4"/>
  <c r="JR52" i="4" s="1"/>
  <c r="GD52" i="4"/>
  <c r="IP52" i="4" s="1"/>
  <c r="KR52" i="4" a="1"/>
  <c r="KR52" i="4" s="1"/>
  <c r="HQ52" i="4"/>
  <c r="KE52" i="4" s="1"/>
  <c r="GS52" i="4"/>
  <c r="JE52" i="4" s="1"/>
  <c r="FR52" i="4"/>
  <c r="IC52" i="4" s="1"/>
  <c r="DG109" i="4"/>
  <c r="CV109" i="4"/>
  <c r="BD109" i="4"/>
  <c r="EN109" i="4" s="1"/>
  <c r="BO109" i="4"/>
  <c r="DR109" i="4"/>
  <c r="BZ109" i="4"/>
  <c r="DE53" i="4"/>
  <c r="BX53" i="4"/>
  <c r="CI53" i="4"/>
  <c r="BM53" i="4"/>
  <c r="CT53" i="4"/>
  <c r="CJ53" i="4"/>
  <c r="CN53" i="4"/>
  <c r="EQ53" i="4" s="1"/>
  <c r="BB53" i="4"/>
  <c r="DP53" i="4"/>
  <c r="U53" i="4"/>
  <c r="EL53" i="4" s="1"/>
  <c r="AF53" i="4"/>
  <c r="AQ53" i="4"/>
  <c r="GP108" i="4"/>
  <c r="JB108" i="4" s="1"/>
  <c r="GA108" i="4"/>
  <c r="IM108" i="4" s="1"/>
  <c r="HB108" i="4"/>
  <c r="JO108" i="4" s="1"/>
  <c r="HN108" i="4"/>
  <c r="KB108" i="4" s="1"/>
  <c r="KO108" i="4" a="1"/>
  <c r="KO108" i="4" s="1"/>
  <c r="LE108" i="4" s="1"/>
  <c r="FO108" i="4"/>
  <c r="HZ108" i="4" s="1"/>
  <c r="HQ108" i="4"/>
  <c r="KE108" i="4" s="1"/>
  <c r="GD108" i="4"/>
  <c r="IP108" i="4" s="1"/>
  <c r="HE108" i="4"/>
  <c r="JR108" i="4" s="1"/>
  <c r="FR108" i="4"/>
  <c r="IC108" i="4" s="1"/>
  <c r="GS108" i="4"/>
  <c r="JE108" i="4" s="1"/>
  <c r="KR108" i="4" a="1"/>
  <c r="KR108" i="4" s="1"/>
  <c r="KM108" i="4" a="1"/>
  <c r="KM108" i="4" s="1"/>
  <c r="GZ108" i="4"/>
  <c r="JM108" i="4" s="1"/>
  <c r="FM108" i="4"/>
  <c r="HX108" i="4" s="1"/>
  <c r="GN108" i="4"/>
  <c r="IZ108" i="4" s="1"/>
  <c r="FY108" i="4"/>
  <c r="IK108" i="4" s="1"/>
  <c r="HL108" i="4"/>
  <c r="JZ108" i="4" s="1"/>
  <c r="KL52" i="4" a="1"/>
  <c r="KL52" i="4" s="1"/>
  <c r="LC52" i="4" s="1"/>
  <c r="GM52" i="4"/>
  <c r="IY52" i="4" s="1"/>
  <c r="HK52" i="4"/>
  <c r="JY52" i="4" s="1"/>
  <c r="FL52" i="4"/>
  <c r="HW52" i="4" s="1"/>
  <c r="GY52" i="4"/>
  <c r="JL52" i="4" s="1"/>
  <c r="FX52" i="4"/>
  <c r="IJ52" i="4" s="1"/>
  <c r="CA109" i="4"/>
  <c r="DS109" i="4"/>
  <c r="BE109" i="4"/>
  <c r="EO109" i="4" s="1"/>
  <c r="DH109" i="4"/>
  <c r="BP109" i="4"/>
  <c r="CW109" i="4"/>
  <c r="DT53" i="4"/>
  <c r="CM53" i="4"/>
  <c r="EP53" i="4" s="1"/>
  <c r="CX53" i="4"/>
  <c r="DI53" i="4"/>
  <c r="HA108" i="4"/>
  <c r="JN108" i="4" s="1"/>
  <c r="FN108" i="4"/>
  <c r="HY108" i="4" s="1"/>
  <c r="GO108" i="4"/>
  <c r="JA108" i="4" s="1"/>
  <c r="KN108" i="4" a="1"/>
  <c r="KN108" i="4" s="1"/>
  <c r="LD108" i="4" s="1"/>
  <c r="FZ108" i="4"/>
  <c r="IL108" i="4" s="1"/>
  <c r="HM108" i="4"/>
  <c r="KA108" i="4" s="1"/>
  <c r="KQ108" i="4" a="1"/>
  <c r="KQ108" i="4" s="1"/>
  <c r="HP108" i="4"/>
  <c r="KD108" i="4" s="1"/>
  <c r="GC108" i="4"/>
  <c r="IO108" i="4" s="1"/>
  <c r="FQ108" i="4"/>
  <c r="IB108" i="4" s="1"/>
  <c r="GR108" i="4"/>
  <c r="JD108" i="4" s="1"/>
  <c r="HD108" i="4"/>
  <c r="JQ108" i="4" s="1"/>
  <c r="KP52" i="4" a="1"/>
  <c r="KP52" i="4" s="1"/>
  <c r="LG52" i="4" s="1"/>
  <c r="HO52" i="4"/>
  <c r="KC52" i="4" s="1"/>
  <c r="FP52" i="4"/>
  <c r="IA52" i="4" s="1"/>
  <c r="GQ52" i="4"/>
  <c r="JC52" i="4" s="1"/>
  <c r="HC52" i="4"/>
  <c r="JP52" i="4" s="1"/>
  <c r="GB52" i="4"/>
  <c r="IN52" i="4" s="1"/>
  <c r="LL51" i="4"/>
  <c r="DK109" i="4"/>
  <c r="CZ109" i="4"/>
  <c r="ER109" i="4" s="1"/>
  <c r="DV109" i="4"/>
  <c r="EG54" i="4" a="1"/>
  <c r="EG54" i="4" s="1"/>
  <c r="EC54" i="4" a="1"/>
  <c r="EC54" i="4" s="1"/>
  <c r="DY54" i="4" a="1"/>
  <c r="DY54" i="4" s="1"/>
  <c r="EF54" i="4" a="1"/>
  <c r="EF54" i="4" s="1"/>
  <c r="EB54" i="4" a="1"/>
  <c r="EB54" i="4" s="1"/>
  <c r="EA54" i="4" a="1"/>
  <c r="EA54" i="4" s="1"/>
  <c r="EH54" i="4" a="1"/>
  <c r="EH54" i="4" s="1"/>
  <c r="DZ54" i="4" a="1"/>
  <c r="DZ54" i="4" s="1"/>
  <c r="EE54" i="4" a="1"/>
  <c r="EE54" i="4" s="1"/>
  <c r="ED54" i="4" a="1"/>
  <c r="ED54" i="4" s="1"/>
  <c r="C55" i="4"/>
  <c r="CG53" i="4"/>
  <c r="DN53" i="4"/>
  <c r="BV53" i="4"/>
  <c r="CR53" i="4"/>
  <c r="DC53" i="4"/>
  <c r="BK53" i="4"/>
  <c r="CH53" i="4"/>
  <c r="AD53" i="4"/>
  <c r="AZ53" i="4"/>
  <c r="S53" i="4"/>
  <c r="EJ53" i="4" s="1"/>
  <c r="AO53" i="4"/>
  <c r="LL52" i="4" l="1"/>
  <c r="DV54" i="4"/>
  <c r="DK54" i="4"/>
  <c r="CZ54" i="4"/>
  <c r="ER54" i="4" s="1"/>
  <c r="GQ109" i="4"/>
  <c r="JC109" i="4" s="1"/>
  <c r="KP109" i="4" a="1"/>
  <c r="KP109" i="4" s="1"/>
  <c r="LG109" i="4" s="1"/>
  <c r="HO109" i="4"/>
  <c r="KC109" i="4" s="1"/>
  <c r="GB109" i="4"/>
  <c r="IN109" i="4" s="1"/>
  <c r="HC109" i="4"/>
  <c r="JP109" i="4" s="1"/>
  <c r="FP109" i="4"/>
  <c r="IA109" i="4" s="1"/>
  <c r="HJ109" i="4"/>
  <c r="JX109" i="4" s="1"/>
  <c r="FW109" i="4"/>
  <c r="II109" i="4" s="1"/>
  <c r="GX109" i="4"/>
  <c r="JK109" i="4" s="1"/>
  <c r="FK109" i="4"/>
  <c r="HV109" i="4" s="1"/>
  <c r="KK109" i="4" a="1"/>
  <c r="KK109" i="4" s="1"/>
  <c r="GL109" i="4"/>
  <c r="IX109" i="4" s="1"/>
  <c r="HE53" i="4"/>
  <c r="JR53" i="4" s="1"/>
  <c r="GS53" i="4"/>
  <c r="JE53" i="4" s="1"/>
  <c r="KR53" i="4" a="1"/>
  <c r="KR53" i="4" s="1"/>
  <c r="GD53" i="4"/>
  <c r="IP53" i="4" s="1"/>
  <c r="HQ53" i="4"/>
  <c r="KE53" i="4" s="1"/>
  <c r="FR53" i="4"/>
  <c r="IC53" i="4" s="1"/>
  <c r="BB110" i="4"/>
  <c r="CI110" i="4"/>
  <c r="AQ110" i="4"/>
  <c r="CJ110" i="4"/>
  <c r="AF110" i="4"/>
  <c r="CN110" i="4"/>
  <c r="EQ110" i="4" s="1"/>
  <c r="CT110" i="4"/>
  <c r="BX110" i="4"/>
  <c r="DP110" i="4"/>
  <c r="BM110" i="4"/>
  <c r="DE110" i="4"/>
  <c r="U110" i="4"/>
  <c r="EL110" i="4" s="1"/>
  <c r="GP109" i="4"/>
  <c r="JB109" i="4" s="1"/>
  <c r="GA109" i="4"/>
  <c r="IM109" i="4" s="1"/>
  <c r="HB109" i="4"/>
  <c r="JO109" i="4" s="1"/>
  <c r="KO109" i="4" a="1"/>
  <c r="KO109" i="4" s="1"/>
  <c r="LE109" i="4" s="1"/>
  <c r="FO109" i="4"/>
  <c r="HZ109" i="4" s="1"/>
  <c r="HN109" i="4"/>
  <c r="KB109" i="4" s="1"/>
  <c r="EF111" i="4" a="1"/>
  <c r="EF111" i="4" s="1"/>
  <c r="EB111" i="4" a="1"/>
  <c r="EB111" i="4" s="1"/>
  <c r="EE111" i="4" a="1"/>
  <c r="EE111" i="4" s="1"/>
  <c r="EA111" i="4" a="1"/>
  <c r="EA111" i="4" s="1"/>
  <c r="EH111" i="4" a="1"/>
  <c r="EH111" i="4" s="1"/>
  <c r="DY111" i="4" a="1"/>
  <c r="DY111" i="4" s="1"/>
  <c r="EG111" i="4" a="1"/>
  <c r="EG111" i="4" s="1"/>
  <c r="ED111" i="4" a="1"/>
  <c r="ED111" i="4" s="1"/>
  <c r="EC111" i="4" a="1"/>
  <c r="EC111" i="4" s="1"/>
  <c r="DZ111" i="4" a="1"/>
  <c r="DZ111" i="4" s="1"/>
  <c r="C112" i="4"/>
  <c r="DT110" i="4"/>
  <c r="DI110" i="4"/>
  <c r="CX110" i="4"/>
  <c r="CM110" i="4"/>
  <c r="EP110" i="4" s="1"/>
  <c r="CS54" i="4"/>
  <c r="DO54" i="4"/>
  <c r="BA54" i="4"/>
  <c r="BW54" i="4"/>
  <c r="AE54" i="4"/>
  <c r="EK54" i="4" s="1"/>
  <c r="BL54" i="4"/>
  <c r="DD54" i="4"/>
  <c r="DA54" i="4"/>
  <c r="ES54" i="4" s="1"/>
  <c r="DW54" i="4"/>
  <c r="DL54" i="4"/>
  <c r="KM109" i="4" a="1"/>
  <c r="KM109" i="4" s="1"/>
  <c r="GZ109" i="4"/>
  <c r="JM109" i="4" s="1"/>
  <c r="FM109" i="4"/>
  <c r="HX109" i="4" s="1"/>
  <c r="GN109" i="4"/>
  <c r="IZ109" i="4" s="1"/>
  <c r="FY109" i="4"/>
  <c r="IK109" i="4" s="1"/>
  <c r="HL109" i="4"/>
  <c r="JZ109" i="4" s="1"/>
  <c r="HR109" i="4"/>
  <c r="KF109" i="4" s="1"/>
  <c r="GE109" i="4"/>
  <c r="IQ109" i="4" s="1"/>
  <c r="HF109" i="4"/>
  <c r="JS109" i="4" s="1"/>
  <c r="FS109" i="4"/>
  <c r="ID109" i="4" s="1"/>
  <c r="GT109" i="4"/>
  <c r="JF109" i="4" s="1"/>
  <c r="KS109" i="4" a="1"/>
  <c r="KS109" i="4" s="1"/>
  <c r="KK53" i="4" a="1"/>
  <c r="KK53" i="4" s="1"/>
  <c r="GL53" i="4"/>
  <c r="IX53" i="4" s="1"/>
  <c r="HJ53" i="4"/>
  <c r="JX53" i="4" s="1"/>
  <c r="FK53" i="4"/>
  <c r="HV53" i="4" s="1"/>
  <c r="GX53" i="4"/>
  <c r="JK53" i="4" s="1"/>
  <c r="FW53" i="4"/>
  <c r="II53" i="4" s="1"/>
  <c r="LF52" i="4"/>
  <c r="LB52" i="4"/>
  <c r="LI52" i="4"/>
  <c r="LH52" i="4"/>
  <c r="CS110" i="4"/>
  <c r="BW110" i="4"/>
  <c r="CH110" i="4"/>
  <c r="BL110" i="4"/>
  <c r="DO110" i="4"/>
  <c r="BA110" i="4"/>
  <c r="AE110" i="4"/>
  <c r="EK110" i="4" s="1"/>
  <c r="DD110" i="4"/>
  <c r="BC110" i="4"/>
  <c r="AG110" i="4"/>
  <c r="EM110" i="4" s="1"/>
  <c r="CU110" i="4"/>
  <c r="BY110" i="4"/>
  <c r="DF110" i="4"/>
  <c r="DQ110" i="4"/>
  <c r="BN110" i="4"/>
  <c r="DE54" i="4"/>
  <c r="AF54" i="4"/>
  <c r="CI54" i="4"/>
  <c r="DP54" i="4"/>
  <c r="BX54" i="4"/>
  <c r="CT54" i="4"/>
  <c r="CN54" i="4"/>
  <c r="EQ54" i="4" s="1"/>
  <c r="CJ54" i="4"/>
  <c r="BB54" i="4"/>
  <c r="AQ54" i="4"/>
  <c r="BM54" i="4"/>
  <c r="U54" i="4"/>
  <c r="EL54" i="4" s="1"/>
  <c r="KQ109" i="4" a="1"/>
  <c r="KQ109" i="4" s="1"/>
  <c r="HP109" i="4"/>
  <c r="KD109" i="4" s="1"/>
  <c r="GC109" i="4"/>
  <c r="IO109" i="4" s="1"/>
  <c r="HD109" i="4"/>
  <c r="JQ109" i="4" s="1"/>
  <c r="FQ109" i="4"/>
  <c r="IB109" i="4" s="1"/>
  <c r="GR109" i="4"/>
  <c r="JD109" i="4" s="1"/>
  <c r="KO53" i="4" a="1"/>
  <c r="KO53" i="4" s="1"/>
  <c r="LE53" i="4" s="1"/>
  <c r="HN53" i="4"/>
  <c r="KB53" i="4" s="1"/>
  <c r="FO53" i="4"/>
  <c r="HZ53" i="4" s="1"/>
  <c r="GP53" i="4"/>
  <c r="JB53" i="4" s="1"/>
  <c r="HB53" i="4"/>
  <c r="JO53" i="4" s="1"/>
  <c r="GA53" i="4"/>
  <c r="IM53" i="4" s="1"/>
  <c r="DG110" i="4"/>
  <c r="BD110" i="4"/>
  <c r="EN110" i="4" s="1"/>
  <c r="BO110" i="4"/>
  <c r="CV110" i="4"/>
  <c r="BZ110" i="4"/>
  <c r="DR110" i="4"/>
  <c r="CY110" i="4"/>
  <c r="DU110" i="4"/>
  <c r="DJ110" i="4"/>
  <c r="DT54" i="4"/>
  <c r="CX54" i="4"/>
  <c r="CM54" i="4"/>
  <c r="EP54" i="4" s="1"/>
  <c r="DI54" i="4"/>
  <c r="GH109" i="4"/>
  <c r="IT109" i="4" s="1"/>
  <c r="KX109" i="4" s="1"/>
  <c r="LK109" i="4" s="1"/>
  <c r="HI109" i="4"/>
  <c r="JW109" i="4" s="1"/>
  <c r="LA109" i="4" s="1"/>
  <c r="FV109" i="4"/>
  <c r="IH109" i="4" s="1"/>
  <c r="KV109" i="4" s="1"/>
  <c r="GW109" i="4"/>
  <c r="JJ109" i="4" s="1"/>
  <c r="KZ109" i="4" s="1"/>
  <c r="FJ109" i="4"/>
  <c r="HU109" i="4" s="1"/>
  <c r="KU109" i="4" s="1"/>
  <c r="LJ109" i="4" s="1"/>
  <c r="KJ109" i="4" a="1"/>
  <c r="KJ109" i="4" s="1"/>
  <c r="GK109" i="4"/>
  <c r="IW109" i="4" s="1"/>
  <c r="KY109" i="4" s="1"/>
  <c r="FD110" i="4" a="1"/>
  <c r="FD110" i="4" s="1"/>
  <c r="EZ110" i="4" a="1"/>
  <c r="EZ110" i="4" s="1"/>
  <c r="FG110" i="4" a="1"/>
  <c r="FG110" i="4" s="1"/>
  <c r="KT110" i="4" s="1" a="1"/>
  <c r="KT110" i="4" s="1"/>
  <c r="FC110" i="4" a="1"/>
  <c r="FC110" i="4" s="1"/>
  <c r="EY110" i="4" a="1"/>
  <c r="EY110" i="4" s="1"/>
  <c r="FF110" i="4" a="1"/>
  <c r="FF110" i="4" s="1"/>
  <c r="FB110" i="4" a="1"/>
  <c r="FB110" i="4" s="1"/>
  <c r="EX110" i="4" a="1"/>
  <c r="EX110" i="4" s="1"/>
  <c r="FH109" i="4"/>
  <c r="FE110" i="4" a="1"/>
  <c r="FE110" i="4" s="1"/>
  <c r="FA110" i="4" a="1"/>
  <c r="FA110" i="4" s="1"/>
  <c r="EW110" i="4" a="1"/>
  <c r="EW110" i="4" s="1"/>
  <c r="LB108" i="4"/>
  <c r="LI108" i="4"/>
  <c r="LH108" i="4"/>
  <c r="LF108" i="4"/>
  <c r="HD53" i="4"/>
  <c r="JQ53" i="4" s="1"/>
  <c r="KQ53" i="4" a="1"/>
  <c r="KQ53" i="4" s="1"/>
  <c r="GC53" i="4"/>
  <c r="IO53" i="4" s="1"/>
  <c r="HP53" i="4"/>
  <c r="KD53" i="4" s="1"/>
  <c r="GR53" i="4"/>
  <c r="JD53" i="4" s="1"/>
  <c r="FQ53" i="4"/>
  <c r="IB53" i="4" s="1"/>
  <c r="KS53" i="4" a="1"/>
  <c r="KS53" i="4" s="1"/>
  <c r="GT53" i="4"/>
  <c r="JF53" i="4" s="1"/>
  <c r="HR53" i="4"/>
  <c r="KF53" i="4" s="1"/>
  <c r="FS53" i="4"/>
  <c r="ID53" i="4" s="1"/>
  <c r="GE53" i="4"/>
  <c r="IQ53" i="4" s="1"/>
  <c r="HF53" i="4"/>
  <c r="JS53" i="4" s="1"/>
  <c r="CA110" i="4"/>
  <c r="DS110" i="4"/>
  <c r="BE110" i="4"/>
  <c r="EO110" i="4" s="1"/>
  <c r="CW110" i="4"/>
  <c r="BP110" i="4"/>
  <c r="DH110" i="4"/>
  <c r="DJ54" i="4"/>
  <c r="DU54" i="4"/>
  <c r="CY54" i="4"/>
  <c r="HA109" i="4"/>
  <c r="JN109" i="4" s="1"/>
  <c r="FN109" i="4"/>
  <c r="HY109" i="4" s="1"/>
  <c r="GO109" i="4"/>
  <c r="JA109" i="4" s="1"/>
  <c r="KN109" i="4" a="1"/>
  <c r="KN109" i="4" s="1"/>
  <c r="LD109" i="4" s="1"/>
  <c r="FZ109" i="4"/>
  <c r="IL109" i="4" s="1"/>
  <c r="HM109" i="4"/>
  <c r="KA109" i="4" s="1"/>
  <c r="LL108" i="4"/>
  <c r="FY53" i="4"/>
  <c r="IK53" i="4" s="1"/>
  <c r="KM53" i="4" a="1"/>
  <c r="KM53" i="4" s="1"/>
  <c r="GZ53" i="4"/>
  <c r="JM53" i="4" s="1"/>
  <c r="FM53" i="4"/>
  <c r="HX53" i="4" s="1"/>
  <c r="HL53" i="4"/>
  <c r="JZ53" i="4" s="1"/>
  <c r="GN53" i="4"/>
  <c r="IZ53" i="4" s="1"/>
  <c r="GM53" i="4"/>
  <c r="IY53" i="4" s="1"/>
  <c r="FX53" i="4"/>
  <c r="IJ53" i="4" s="1"/>
  <c r="FL53" i="4"/>
  <c r="HW53" i="4" s="1"/>
  <c r="GY53" i="4"/>
  <c r="JL53" i="4" s="1"/>
  <c r="HK53" i="4"/>
  <c r="JY53" i="4" s="1"/>
  <c r="KL53" i="4" a="1"/>
  <c r="KL53" i="4" s="1"/>
  <c r="LC53" i="4" s="1"/>
  <c r="DK110" i="4"/>
  <c r="CZ110" i="4"/>
  <c r="ER110" i="4" s="1"/>
  <c r="DV110" i="4"/>
  <c r="EF55" i="4" a="1"/>
  <c r="EF55" i="4" s="1"/>
  <c r="EB55" i="4" a="1"/>
  <c r="EB55" i="4" s="1"/>
  <c r="EH55" i="4" a="1"/>
  <c r="EH55" i="4" s="1"/>
  <c r="ED55" i="4" a="1"/>
  <c r="ED55" i="4" s="1"/>
  <c r="DZ55" i="4" a="1"/>
  <c r="DZ55" i="4" s="1"/>
  <c r="EA55" i="4" a="1"/>
  <c r="EA55" i="4" s="1"/>
  <c r="EG55" i="4" a="1"/>
  <c r="EG55" i="4" s="1"/>
  <c r="DY55" i="4" a="1"/>
  <c r="DY55" i="4" s="1"/>
  <c r="EE55" i="4" a="1"/>
  <c r="EE55" i="4" s="1"/>
  <c r="EC55" i="4" a="1"/>
  <c r="EC55" i="4" s="1"/>
  <c r="C56" i="4"/>
  <c r="BV54" i="4"/>
  <c r="CH54" i="4"/>
  <c r="CR54" i="4"/>
  <c r="DC54" i="4"/>
  <c r="DN54" i="4"/>
  <c r="BK54" i="4"/>
  <c r="CG54" i="4"/>
  <c r="AO54" i="4"/>
  <c r="AD54" i="4"/>
  <c r="AZ54" i="4"/>
  <c r="S54" i="4"/>
  <c r="EJ54" i="4" s="1"/>
  <c r="HQ109" i="4"/>
  <c r="KE109" i="4" s="1"/>
  <c r="GD109" i="4"/>
  <c r="IP109" i="4" s="1"/>
  <c r="HE109" i="4"/>
  <c r="JR109" i="4" s="1"/>
  <c r="FR109" i="4"/>
  <c r="IC109" i="4" s="1"/>
  <c r="GS109" i="4"/>
  <c r="JE109" i="4" s="1"/>
  <c r="KR109" i="4" a="1"/>
  <c r="KR109" i="4" s="1"/>
  <c r="GW53" i="4"/>
  <c r="JJ53" i="4" s="1"/>
  <c r="KZ53" i="4" s="1"/>
  <c r="GK53" i="4"/>
  <c r="IW53" i="4" s="1"/>
  <c r="KY53" i="4" s="1"/>
  <c r="LK53" i="4" s="1"/>
  <c r="KJ53" i="4" a="1"/>
  <c r="KJ53" i="4" s="1"/>
  <c r="FJ53" i="4"/>
  <c r="HU53" i="4" s="1"/>
  <c r="KU53" i="4" s="1"/>
  <c r="LJ53" i="4" s="1"/>
  <c r="FV53" i="4"/>
  <c r="IH53" i="4" s="1"/>
  <c r="KV53" i="4" s="1"/>
  <c r="HI53" i="4"/>
  <c r="JW53" i="4" s="1"/>
  <c r="LA53" i="4" s="1"/>
  <c r="FH53" i="4"/>
  <c r="FE54" i="4" a="1"/>
  <c r="FE54" i="4" s="1"/>
  <c r="FA54" i="4" a="1"/>
  <c r="FA54" i="4" s="1"/>
  <c r="EW54" i="4" a="1"/>
  <c r="EW54" i="4" s="1"/>
  <c r="FD54" i="4" a="1"/>
  <c r="FD54" i="4" s="1"/>
  <c r="EZ54" i="4" a="1"/>
  <c r="EZ54" i="4" s="1"/>
  <c r="FG54" i="4" a="1"/>
  <c r="FG54" i="4" s="1"/>
  <c r="KT54" i="4" s="1" a="1"/>
  <c r="KT54" i="4" s="1"/>
  <c r="FC54" i="4" a="1"/>
  <c r="FC54" i="4" s="1"/>
  <c r="EY54" i="4" a="1"/>
  <c r="EY54" i="4" s="1"/>
  <c r="FB54" i="4" a="1"/>
  <c r="FB54" i="4" s="1"/>
  <c r="EX54" i="4" a="1"/>
  <c r="EX54" i="4" s="1"/>
  <c r="FF54" i="4" a="1"/>
  <c r="FF54" i="4" s="1"/>
  <c r="HO53" i="4"/>
  <c r="KC53" i="4" s="1"/>
  <c r="FP53" i="4"/>
  <c r="IA53" i="4" s="1"/>
  <c r="HC53" i="4"/>
  <c r="JP53" i="4" s="1"/>
  <c r="GB53" i="4"/>
  <c r="IN53" i="4" s="1"/>
  <c r="KP53" i="4" a="1"/>
  <c r="KP53" i="4" s="1"/>
  <c r="LG53" i="4" s="1"/>
  <c r="GQ53" i="4"/>
  <c r="JC53" i="4" s="1"/>
  <c r="S110" i="4"/>
  <c r="EJ110" i="4" s="1"/>
  <c r="CR110" i="4"/>
  <c r="DC110" i="4"/>
  <c r="AO110" i="4"/>
  <c r="CG110" i="4"/>
  <c r="BK110" i="4"/>
  <c r="AD110" i="4"/>
  <c r="DN110" i="4"/>
  <c r="AZ110" i="4"/>
  <c r="BV110" i="4"/>
  <c r="DF54" i="4"/>
  <c r="BN54" i="4"/>
  <c r="DQ54" i="4"/>
  <c r="AG54" i="4"/>
  <c r="EM54" i="4" s="1"/>
  <c r="CU54" i="4"/>
  <c r="BC54" i="4"/>
  <c r="BY54" i="4"/>
  <c r="CW54" i="4"/>
  <c r="CA54" i="4"/>
  <c r="BE54" i="4"/>
  <c r="EO54" i="4" s="1"/>
  <c r="DS54" i="4"/>
  <c r="DH54" i="4"/>
  <c r="BP54" i="4"/>
  <c r="DR54" i="4"/>
  <c r="CV54" i="4"/>
  <c r="BZ54" i="4"/>
  <c r="DG54" i="4"/>
  <c r="BO54" i="4"/>
  <c r="BD54" i="4"/>
  <c r="EN54" i="4" s="1"/>
  <c r="HK109" i="4"/>
  <c r="JY109" i="4" s="1"/>
  <c r="FX109" i="4"/>
  <c r="IJ109" i="4" s="1"/>
  <c r="GY109" i="4"/>
  <c r="JL109" i="4" s="1"/>
  <c r="FL109" i="4"/>
  <c r="HW109" i="4" s="1"/>
  <c r="KL109" i="4" a="1"/>
  <c r="KL109" i="4" s="1"/>
  <c r="LC109" i="4" s="1"/>
  <c r="GM109" i="4"/>
  <c r="IY109" i="4" s="1"/>
  <c r="GI109" i="4"/>
  <c r="IU109" i="4" s="1"/>
  <c r="FZ53" i="4"/>
  <c r="IL53" i="4" s="1"/>
  <c r="HM53" i="4"/>
  <c r="KA53" i="4" s="1"/>
  <c r="FN53" i="4"/>
  <c r="HY53" i="4" s="1"/>
  <c r="HA53" i="4"/>
  <c r="JN53" i="4" s="1"/>
  <c r="KN53" i="4" a="1"/>
  <c r="KN53" i="4" s="1"/>
  <c r="LD53" i="4" s="1"/>
  <c r="GO53" i="4"/>
  <c r="JA53" i="4" s="1"/>
  <c r="DW110" i="4"/>
  <c r="DA110" i="4"/>
  <c r="ES110" i="4" s="1"/>
  <c r="DL110" i="4"/>
  <c r="LL53" i="4" l="1"/>
  <c r="LL109" i="4"/>
  <c r="KO54" i="4" a="1"/>
  <c r="KO54" i="4" s="1"/>
  <c r="LE54" i="4" s="1"/>
  <c r="HN54" i="4"/>
  <c r="KB54" i="4" s="1"/>
  <c r="FO54" i="4"/>
  <c r="HZ54" i="4" s="1"/>
  <c r="HB54" i="4"/>
  <c r="JO54" i="4" s="1"/>
  <c r="GA54" i="4"/>
  <c r="IM54" i="4" s="1"/>
  <c r="GP54" i="4"/>
  <c r="JB54" i="4" s="1"/>
  <c r="GS54" i="4"/>
  <c r="JE54" i="4" s="1"/>
  <c r="KR54" i="4" a="1"/>
  <c r="KR54" i="4" s="1"/>
  <c r="HQ54" i="4"/>
  <c r="KE54" i="4" s="1"/>
  <c r="FR54" i="4"/>
  <c r="IC54" i="4" s="1"/>
  <c r="GD54" i="4"/>
  <c r="IP54" i="4" s="1"/>
  <c r="HE54" i="4"/>
  <c r="JR54" i="4" s="1"/>
  <c r="CW55" i="4"/>
  <c r="BE55" i="4"/>
  <c r="EO55" i="4" s="1"/>
  <c r="DS55" i="4"/>
  <c r="CA55" i="4"/>
  <c r="BP55" i="4"/>
  <c r="DH55" i="4"/>
  <c r="GP110" i="4"/>
  <c r="JB110" i="4" s="1"/>
  <c r="KO110" i="4" a="1"/>
  <c r="KO110" i="4" s="1"/>
  <c r="LE110" i="4" s="1"/>
  <c r="GA110" i="4"/>
  <c r="IM110" i="4" s="1"/>
  <c r="HB110" i="4"/>
  <c r="JO110" i="4" s="1"/>
  <c r="HN110" i="4"/>
  <c r="KB110" i="4" s="1"/>
  <c r="FO110" i="4"/>
  <c r="HZ110" i="4" s="1"/>
  <c r="LF109" i="4"/>
  <c r="LB109" i="4"/>
  <c r="LI109" i="4"/>
  <c r="LH109" i="4"/>
  <c r="BD111" i="4"/>
  <c r="EN111" i="4" s="1"/>
  <c r="CV111" i="4"/>
  <c r="BO111" i="4"/>
  <c r="DG111" i="4"/>
  <c r="BZ111" i="4"/>
  <c r="DR111" i="4"/>
  <c r="CY111" i="4"/>
  <c r="DJ111" i="4"/>
  <c r="DU111" i="4"/>
  <c r="FX54" i="4"/>
  <c r="IJ54" i="4" s="1"/>
  <c r="GY54" i="4"/>
  <c r="JL54" i="4" s="1"/>
  <c r="FL54" i="4"/>
  <c r="HW54" i="4" s="1"/>
  <c r="HK54" i="4"/>
  <c r="JY54" i="4" s="1"/>
  <c r="GM54" i="4"/>
  <c r="IY54" i="4" s="1"/>
  <c r="KL54" i="4" a="1"/>
  <c r="KL54" i="4" s="1"/>
  <c r="LC54" i="4" s="1"/>
  <c r="EF56" i="4" a="1"/>
  <c r="EF56" i="4" s="1"/>
  <c r="EB56" i="4" a="1"/>
  <c r="EB56" i="4" s="1"/>
  <c r="EE56" i="4" a="1"/>
  <c r="EE56" i="4" s="1"/>
  <c r="EA56" i="4" a="1"/>
  <c r="EA56" i="4" s="1"/>
  <c r="EH56" i="4" a="1"/>
  <c r="EH56" i="4" s="1"/>
  <c r="ED56" i="4" a="1"/>
  <c r="ED56" i="4" s="1"/>
  <c r="DZ56" i="4" a="1"/>
  <c r="DZ56" i="4" s="1"/>
  <c r="EG56" i="4" a="1"/>
  <c r="EG56" i="4" s="1"/>
  <c r="EC56" i="4" a="1"/>
  <c r="EC56" i="4" s="1"/>
  <c r="DY56" i="4" a="1"/>
  <c r="DY56" i="4" s="1"/>
  <c r="C57" i="4"/>
  <c r="DW55" i="4"/>
  <c r="DA55" i="4"/>
  <c r="ES55" i="4" s="1"/>
  <c r="DL55" i="4"/>
  <c r="HR110" i="4"/>
  <c r="KF110" i="4" s="1"/>
  <c r="GE110" i="4"/>
  <c r="IQ110" i="4" s="1"/>
  <c r="HF110" i="4"/>
  <c r="JS110" i="4" s="1"/>
  <c r="FS110" i="4"/>
  <c r="ID110" i="4" s="1"/>
  <c r="GT110" i="4"/>
  <c r="JF110" i="4" s="1"/>
  <c r="KS110" i="4" a="1"/>
  <c r="KS110" i="4" s="1"/>
  <c r="DS111" i="4"/>
  <c r="BE111" i="4"/>
  <c r="EO111" i="4" s="1"/>
  <c r="CA111" i="4"/>
  <c r="CW111" i="4"/>
  <c r="BP111" i="4"/>
  <c r="DH111" i="4"/>
  <c r="HC54" i="4"/>
  <c r="JP54" i="4" s="1"/>
  <c r="GB54" i="4"/>
  <c r="IN54" i="4" s="1"/>
  <c r="KP54" i="4" a="1"/>
  <c r="KP54" i="4" s="1"/>
  <c r="LG54" i="4" s="1"/>
  <c r="HO54" i="4"/>
  <c r="KC54" i="4" s="1"/>
  <c r="GQ54" i="4"/>
  <c r="JC54" i="4" s="1"/>
  <c r="FP54" i="4"/>
  <c r="IA54" i="4" s="1"/>
  <c r="CV55" i="4"/>
  <c r="BD55" i="4"/>
  <c r="EN55" i="4" s="1"/>
  <c r="BZ55" i="4"/>
  <c r="DR55" i="4"/>
  <c r="DG55" i="4"/>
  <c r="BO55" i="4"/>
  <c r="BN55" i="4"/>
  <c r="BC55" i="4"/>
  <c r="DQ55" i="4"/>
  <c r="CU55" i="4"/>
  <c r="BY55" i="4"/>
  <c r="DF55" i="4"/>
  <c r="AG55" i="4"/>
  <c r="EM55" i="4" s="1"/>
  <c r="HK110" i="4"/>
  <c r="JY110" i="4" s="1"/>
  <c r="FX110" i="4"/>
  <c r="IJ110" i="4" s="1"/>
  <c r="GY110" i="4"/>
  <c r="JL110" i="4" s="1"/>
  <c r="FL110" i="4"/>
  <c r="HW110" i="4" s="1"/>
  <c r="KL110" i="4" a="1"/>
  <c r="KL110" i="4" s="1"/>
  <c r="LC110" i="4" s="1"/>
  <c r="GM110" i="4"/>
  <c r="IY110" i="4" s="1"/>
  <c r="GI110" i="4"/>
  <c r="IU110" i="4" s="1"/>
  <c r="CZ111" i="4"/>
  <c r="ER111" i="4" s="1"/>
  <c r="DK111" i="4"/>
  <c r="DV111" i="4"/>
  <c r="CX55" i="4"/>
  <c r="CM55" i="4"/>
  <c r="EP55" i="4" s="1"/>
  <c r="DT55" i="4"/>
  <c r="DI55" i="4"/>
  <c r="DJ55" i="4"/>
  <c r="DU55" i="4"/>
  <c r="CY55" i="4"/>
  <c r="GH110" i="4"/>
  <c r="IT110" i="4" s="1"/>
  <c r="KX110" i="4" s="1"/>
  <c r="LK110" i="4" s="1"/>
  <c r="HI110" i="4"/>
  <c r="JW110" i="4" s="1"/>
  <c r="LA110" i="4" s="1"/>
  <c r="FV110" i="4"/>
  <c r="IH110" i="4" s="1"/>
  <c r="KV110" i="4" s="1"/>
  <c r="GW110" i="4"/>
  <c r="JJ110" i="4" s="1"/>
  <c r="KZ110" i="4" s="1"/>
  <c r="FJ110" i="4"/>
  <c r="HU110" i="4" s="1"/>
  <c r="KU110" i="4" s="1"/>
  <c r="LJ110" i="4" s="1"/>
  <c r="GK110" i="4"/>
  <c r="IW110" i="4" s="1"/>
  <c r="KY110" i="4" s="1"/>
  <c r="KJ110" i="4" a="1"/>
  <c r="KJ110" i="4" s="1"/>
  <c r="FF111" i="4" a="1"/>
  <c r="FF111" i="4" s="1"/>
  <c r="FB111" i="4" a="1"/>
  <c r="FB111" i="4" s="1"/>
  <c r="EX111" i="4" a="1"/>
  <c r="EX111" i="4" s="1"/>
  <c r="FH110" i="4"/>
  <c r="FE111" i="4" a="1"/>
  <c r="FE111" i="4" s="1"/>
  <c r="FA111" i="4" a="1"/>
  <c r="FA111" i="4" s="1"/>
  <c r="EW111" i="4" a="1"/>
  <c r="EW111" i="4" s="1"/>
  <c r="FD111" i="4" a="1"/>
  <c r="FD111" i="4" s="1"/>
  <c r="EZ111" i="4" a="1"/>
  <c r="EZ111" i="4" s="1"/>
  <c r="FG111" i="4" a="1"/>
  <c r="FG111" i="4" s="1"/>
  <c r="KT111" i="4" s="1" a="1"/>
  <c r="KT111" i="4" s="1"/>
  <c r="FC111" i="4" a="1"/>
  <c r="FC111" i="4" s="1"/>
  <c r="EY111" i="4" a="1"/>
  <c r="EY111" i="4" s="1"/>
  <c r="GQ110" i="4"/>
  <c r="JC110" i="4" s="1"/>
  <c r="KP110" i="4" a="1"/>
  <c r="KP110" i="4" s="1"/>
  <c r="LG110" i="4" s="1"/>
  <c r="HO110" i="4"/>
  <c r="KC110" i="4" s="1"/>
  <c r="GB110" i="4"/>
  <c r="IN110" i="4" s="1"/>
  <c r="HC110" i="4"/>
  <c r="JP110" i="4" s="1"/>
  <c r="FP110" i="4"/>
  <c r="IA110" i="4" s="1"/>
  <c r="AZ111" i="4"/>
  <c r="CR111" i="4"/>
  <c r="DC111" i="4"/>
  <c r="S111" i="4"/>
  <c r="EJ111" i="4" s="1"/>
  <c r="DN111" i="4"/>
  <c r="BK111" i="4"/>
  <c r="BV111" i="4"/>
  <c r="AO111" i="4"/>
  <c r="CG111" i="4"/>
  <c r="AD111" i="4"/>
  <c r="FY54" i="4"/>
  <c r="IK54" i="4" s="1"/>
  <c r="HL54" i="4"/>
  <c r="JZ54" i="4" s="1"/>
  <c r="FM54" i="4"/>
  <c r="HX54" i="4" s="1"/>
  <c r="GZ54" i="4"/>
  <c r="JM54" i="4" s="1"/>
  <c r="KM54" i="4" a="1"/>
  <c r="KM54" i="4" s="1"/>
  <c r="GN54" i="4"/>
  <c r="IZ54" i="4" s="1"/>
  <c r="BV55" i="4"/>
  <c r="CR55" i="4"/>
  <c r="CH55" i="4"/>
  <c r="DC55" i="4"/>
  <c r="BK55" i="4"/>
  <c r="CG55" i="4"/>
  <c r="DN55" i="4"/>
  <c r="S55" i="4"/>
  <c r="EJ55" i="4" s="1"/>
  <c r="AD55" i="4"/>
  <c r="AO55" i="4"/>
  <c r="AZ55" i="4"/>
  <c r="HA110" i="4"/>
  <c r="JN110" i="4" s="1"/>
  <c r="FN110" i="4"/>
  <c r="HY110" i="4" s="1"/>
  <c r="GO110" i="4"/>
  <c r="JA110" i="4" s="1"/>
  <c r="KN110" i="4" a="1"/>
  <c r="KN110" i="4" s="1"/>
  <c r="LD110" i="4" s="1"/>
  <c r="FZ110" i="4"/>
  <c r="IL110" i="4" s="1"/>
  <c r="HM110" i="4"/>
  <c r="KA110" i="4" s="1"/>
  <c r="DA111" i="4"/>
  <c r="ES111" i="4" s="1"/>
  <c r="DL111" i="4"/>
  <c r="DW111" i="4"/>
  <c r="HD54" i="4"/>
  <c r="JQ54" i="4" s="1"/>
  <c r="GR54" i="4"/>
  <c r="JD54" i="4" s="1"/>
  <c r="KQ54" i="4" a="1"/>
  <c r="KQ54" i="4" s="1"/>
  <c r="GC54" i="4"/>
  <c r="IO54" i="4" s="1"/>
  <c r="HP54" i="4"/>
  <c r="KD54" i="4" s="1"/>
  <c r="FQ54" i="4"/>
  <c r="IB54" i="4" s="1"/>
  <c r="LB53" i="4"/>
  <c r="LI53" i="4"/>
  <c r="LH53" i="4"/>
  <c r="LF53" i="4"/>
  <c r="DV55" i="4"/>
  <c r="DK55" i="4"/>
  <c r="CZ55" i="4"/>
  <c r="ER55" i="4" s="1"/>
  <c r="HQ110" i="4"/>
  <c r="KE110" i="4" s="1"/>
  <c r="GD110" i="4"/>
  <c r="IP110" i="4" s="1"/>
  <c r="HE110" i="4"/>
  <c r="JR110" i="4" s="1"/>
  <c r="FR110" i="4"/>
  <c r="IC110" i="4" s="1"/>
  <c r="KR110" i="4" a="1"/>
  <c r="KR110" i="4" s="1"/>
  <c r="GS110" i="4"/>
  <c r="JE110" i="4" s="1"/>
  <c r="KM110" i="4" a="1"/>
  <c r="KM110" i="4" s="1"/>
  <c r="GZ110" i="4"/>
  <c r="JM110" i="4" s="1"/>
  <c r="FM110" i="4"/>
  <c r="HX110" i="4" s="1"/>
  <c r="GN110" i="4"/>
  <c r="IZ110" i="4" s="1"/>
  <c r="HL110" i="4"/>
  <c r="JZ110" i="4" s="1"/>
  <c r="FY110" i="4"/>
  <c r="IK110" i="4" s="1"/>
  <c r="CJ111" i="4"/>
  <c r="CI111" i="4"/>
  <c r="CN111" i="4"/>
  <c r="EQ111" i="4" s="1"/>
  <c r="U111" i="4"/>
  <c r="EL111" i="4" s="1"/>
  <c r="AF111" i="4"/>
  <c r="BB111" i="4"/>
  <c r="BX111" i="4"/>
  <c r="DP111" i="4"/>
  <c r="BM111" i="4"/>
  <c r="DE111" i="4"/>
  <c r="AQ111" i="4"/>
  <c r="CT111" i="4"/>
  <c r="KS54" i="4" a="1"/>
  <c r="KS54" i="4" s="1"/>
  <c r="GT54" i="4"/>
  <c r="JF54" i="4" s="1"/>
  <c r="GE54" i="4"/>
  <c r="IQ54" i="4" s="1"/>
  <c r="HR54" i="4"/>
  <c r="KF54" i="4" s="1"/>
  <c r="FS54" i="4"/>
  <c r="ID54" i="4" s="1"/>
  <c r="HF54" i="4"/>
  <c r="JS54" i="4" s="1"/>
  <c r="GK54" i="4"/>
  <c r="IW54" i="4" s="1"/>
  <c r="KY54" i="4" s="1"/>
  <c r="LK54" i="4" s="1"/>
  <c r="KJ54" i="4" a="1"/>
  <c r="KJ54" i="4" s="1"/>
  <c r="HI54" i="4"/>
  <c r="JW54" i="4" s="1"/>
  <c r="LA54" i="4" s="1"/>
  <c r="FJ54" i="4"/>
  <c r="HU54" i="4" s="1"/>
  <c r="KU54" i="4" s="1"/>
  <c r="LJ54" i="4" s="1"/>
  <c r="GW54" i="4"/>
  <c r="JJ54" i="4" s="1"/>
  <c r="KZ54" i="4" s="1"/>
  <c r="FV54" i="4"/>
  <c r="IH54" i="4" s="1"/>
  <c r="KV54" i="4" s="1"/>
  <c r="FG55" i="4" a="1"/>
  <c r="FG55" i="4" s="1"/>
  <c r="KT55" i="4" s="1" a="1"/>
  <c r="KT55" i="4" s="1"/>
  <c r="FC55" i="4" a="1"/>
  <c r="FC55" i="4" s="1"/>
  <c r="EY55" i="4" a="1"/>
  <c r="EY55" i="4" s="1"/>
  <c r="FF55" i="4" a="1"/>
  <c r="FF55" i="4" s="1"/>
  <c r="FB55" i="4" a="1"/>
  <c r="FB55" i="4" s="1"/>
  <c r="EX55" i="4" a="1"/>
  <c r="EX55" i="4" s="1"/>
  <c r="FH54" i="4"/>
  <c r="FE55" i="4" a="1"/>
  <c r="FE55" i="4" s="1"/>
  <c r="FA55" i="4" a="1"/>
  <c r="FA55" i="4" s="1"/>
  <c r="EW55" i="4" a="1"/>
  <c r="EW55" i="4" s="1"/>
  <c r="FD55" i="4" a="1"/>
  <c r="FD55" i="4" s="1"/>
  <c r="EZ55" i="4" a="1"/>
  <c r="EZ55" i="4" s="1"/>
  <c r="DE55" i="4"/>
  <c r="BM55" i="4"/>
  <c r="BX55" i="4"/>
  <c r="CI55" i="4"/>
  <c r="CJ55" i="4"/>
  <c r="CT55" i="4"/>
  <c r="DP55" i="4"/>
  <c r="AQ55" i="4"/>
  <c r="CN55" i="4"/>
  <c r="EQ55" i="4" s="1"/>
  <c r="U55" i="4"/>
  <c r="EL55" i="4" s="1"/>
  <c r="AF55" i="4"/>
  <c r="BB55" i="4"/>
  <c r="KQ110" i="4" a="1"/>
  <c r="KQ110" i="4" s="1"/>
  <c r="HP110" i="4"/>
  <c r="KD110" i="4" s="1"/>
  <c r="GC110" i="4"/>
  <c r="IO110" i="4" s="1"/>
  <c r="HD110" i="4"/>
  <c r="JQ110" i="4" s="1"/>
  <c r="GR110" i="4"/>
  <c r="JD110" i="4" s="1"/>
  <c r="FQ110" i="4"/>
  <c r="IB110" i="4" s="1"/>
  <c r="EF112" i="4" a="1"/>
  <c r="EF112" i="4" s="1"/>
  <c r="EB112" i="4" a="1"/>
  <c r="EB112" i="4" s="1"/>
  <c r="EE112" i="4" a="1"/>
  <c r="EE112" i="4" s="1"/>
  <c r="EA112" i="4" a="1"/>
  <c r="EA112" i="4" s="1"/>
  <c r="DZ112" i="4" a="1"/>
  <c r="DZ112" i="4" s="1"/>
  <c r="EH112" i="4" a="1"/>
  <c r="EH112" i="4" s="1"/>
  <c r="DY112" i="4" a="1"/>
  <c r="DY112" i="4" s="1"/>
  <c r="EG112" i="4" a="1"/>
  <c r="EG112" i="4" s="1"/>
  <c r="EC112" i="4" a="1"/>
  <c r="EC112" i="4" s="1"/>
  <c r="ED112" i="4" a="1"/>
  <c r="ED112" i="4" s="1"/>
  <c r="C113" i="4"/>
  <c r="DT111" i="4"/>
  <c r="CX111" i="4"/>
  <c r="CM111" i="4"/>
  <c r="EP111" i="4" s="1"/>
  <c r="DI111" i="4"/>
  <c r="KK54" i="4" a="1"/>
  <c r="KK54" i="4" s="1"/>
  <c r="GL54" i="4"/>
  <c r="IX54" i="4" s="1"/>
  <c r="FW54" i="4"/>
  <c r="II54" i="4" s="1"/>
  <c r="FK54" i="4"/>
  <c r="HV54" i="4" s="1"/>
  <c r="GX54" i="4"/>
  <c r="JK54" i="4" s="1"/>
  <c r="HJ54" i="4"/>
  <c r="JX54" i="4" s="1"/>
  <c r="HM54" i="4"/>
  <c r="KA54" i="4" s="1"/>
  <c r="FN54" i="4"/>
  <c r="HY54" i="4" s="1"/>
  <c r="KN54" i="4" a="1"/>
  <c r="KN54" i="4" s="1"/>
  <c r="LD54" i="4" s="1"/>
  <c r="GO54" i="4"/>
  <c r="JA54" i="4" s="1"/>
  <c r="HA54" i="4"/>
  <c r="JN54" i="4" s="1"/>
  <c r="FZ54" i="4"/>
  <c r="IL54" i="4" s="1"/>
  <c r="DO55" i="4"/>
  <c r="BW55" i="4"/>
  <c r="CS55" i="4"/>
  <c r="BA55" i="4"/>
  <c r="AE55" i="4"/>
  <c r="EK55" i="4" s="1"/>
  <c r="BL55" i="4"/>
  <c r="DD55" i="4"/>
  <c r="HJ110" i="4"/>
  <c r="JX110" i="4" s="1"/>
  <c r="FW110" i="4"/>
  <c r="II110" i="4" s="1"/>
  <c r="GX110" i="4"/>
  <c r="JK110" i="4" s="1"/>
  <c r="FK110" i="4"/>
  <c r="HV110" i="4" s="1"/>
  <c r="KK110" i="4" a="1"/>
  <c r="KK110" i="4" s="1"/>
  <c r="GL110" i="4"/>
  <c r="IX110" i="4" s="1"/>
  <c r="CS111" i="4"/>
  <c r="BW111" i="4"/>
  <c r="CH111" i="4"/>
  <c r="DO111" i="4"/>
  <c r="BA111" i="4"/>
  <c r="AE111" i="4"/>
  <c r="EK111" i="4" s="1"/>
  <c r="BL111" i="4"/>
  <c r="DD111" i="4"/>
  <c r="AG111" i="4"/>
  <c r="EM111" i="4" s="1"/>
  <c r="BC111" i="4"/>
  <c r="BN111" i="4"/>
  <c r="CU111" i="4"/>
  <c r="DF111" i="4"/>
  <c r="BY111" i="4"/>
  <c r="DQ111" i="4"/>
  <c r="LL110" i="4" l="1"/>
  <c r="LL54" i="4"/>
  <c r="DI112" i="4"/>
  <c r="CX112" i="4"/>
  <c r="CM112" i="4"/>
  <c r="EP112" i="4" s="1"/>
  <c r="DT112" i="4"/>
  <c r="HM55" i="4"/>
  <c r="KA55" i="4" s="1"/>
  <c r="FN55" i="4"/>
  <c r="HY55" i="4" s="1"/>
  <c r="KN55" i="4" a="1"/>
  <c r="KN55" i="4" s="1"/>
  <c r="LD55" i="4" s="1"/>
  <c r="HA55" i="4"/>
  <c r="JN55" i="4" s="1"/>
  <c r="FZ55" i="4"/>
  <c r="IL55" i="4" s="1"/>
  <c r="GO55" i="4"/>
  <c r="JA55" i="4" s="1"/>
  <c r="KQ111" i="4" a="1"/>
  <c r="KQ111" i="4" s="1"/>
  <c r="HP111" i="4"/>
  <c r="KD111" i="4" s="1"/>
  <c r="GC111" i="4"/>
  <c r="IO111" i="4" s="1"/>
  <c r="HD111" i="4"/>
  <c r="JQ111" i="4" s="1"/>
  <c r="GR111" i="4"/>
  <c r="JD111" i="4" s="1"/>
  <c r="FQ111" i="4"/>
  <c r="IB111" i="4" s="1"/>
  <c r="LB110" i="4"/>
  <c r="LI110" i="4"/>
  <c r="LH110" i="4"/>
  <c r="LF110" i="4"/>
  <c r="DA56" i="4"/>
  <c r="ES56" i="4" s="1"/>
  <c r="DW56" i="4"/>
  <c r="DL56" i="4"/>
  <c r="BE112" i="4"/>
  <c r="EO112" i="4" s="1"/>
  <c r="CW112" i="4"/>
  <c r="CA112" i="4"/>
  <c r="BP112" i="4"/>
  <c r="DH112" i="4"/>
  <c r="DS112" i="4"/>
  <c r="AG112" i="4"/>
  <c r="EM112" i="4" s="1"/>
  <c r="CU112" i="4"/>
  <c r="BY112" i="4"/>
  <c r="DQ112" i="4"/>
  <c r="BN112" i="4"/>
  <c r="DF112" i="4"/>
  <c r="BC112" i="4"/>
  <c r="GS55" i="4"/>
  <c r="JE55" i="4" s="1"/>
  <c r="KR55" i="4" a="1"/>
  <c r="KR55" i="4" s="1"/>
  <c r="GD55" i="4"/>
  <c r="IP55" i="4" s="1"/>
  <c r="HQ55" i="4"/>
  <c r="KE55" i="4" s="1"/>
  <c r="FR55" i="4"/>
  <c r="IC55" i="4" s="1"/>
  <c r="HE55" i="4"/>
  <c r="JR55" i="4" s="1"/>
  <c r="GH111" i="4"/>
  <c r="IT111" i="4" s="1"/>
  <c r="KX111" i="4" s="1"/>
  <c r="LK111" i="4" s="1"/>
  <c r="HI111" i="4"/>
  <c r="JW111" i="4" s="1"/>
  <c r="LA111" i="4" s="1"/>
  <c r="FV111" i="4"/>
  <c r="IH111" i="4" s="1"/>
  <c r="KV111" i="4" s="1"/>
  <c r="GW111" i="4"/>
  <c r="JJ111" i="4" s="1"/>
  <c r="KZ111" i="4" s="1"/>
  <c r="FJ111" i="4"/>
  <c r="HU111" i="4" s="1"/>
  <c r="KU111" i="4" s="1"/>
  <c r="LJ111" i="4" s="1"/>
  <c r="GK111" i="4"/>
  <c r="IW111" i="4" s="1"/>
  <c r="KY111" i="4" s="1"/>
  <c r="KJ111" i="4" a="1"/>
  <c r="KJ111" i="4" s="1"/>
  <c r="FD112" i="4" a="1"/>
  <c r="FD112" i="4" s="1"/>
  <c r="EZ112" i="4" a="1"/>
  <c r="EZ112" i="4" s="1"/>
  <c r="FG112" i="4" a="1"/>
  <c r="FG112" i="4" s="1"/>
  <c r="KT112" i="4" s="1" a="1"/>
  <c r="KT112" i="4" s="1"/>
  <c r="FC112" i="4" a="1"/>
  <c r="FC112" i="4" s="1"/>
  <c r="EY112" i="4" a="1"/>
  <c r="EY112" i="4" s="1"/>
  <c r="FF112" i="4" a="1"/>
  <c r="FF112" i="4" s="1"/>
  <c r="FB112" i="4" a="1"/>
  <c r="FB112" i="4" s="1"/>
  <c r="EX112" i="4" a="1"/>
  <c r="EX112" i="4" s="1"/>
  <c r="FH111" i="4"/>
  <c r="FE112" i="4" a="1"/>
  <c r="FE112" i="4" s="1"/>
  <c r="FA112" i="4" a="1"/>
  <c r="FA112" i="4" s="1"/>
  <c r="EW112" i="4" a="1"/>
  <c r="EW112" i="4" s="1"/>
  <c r="BM56" i="4"/>
  <c r="DE56" i="4"/>
  <c r="CN56" i="4"/>
  <c r="EQ56" i="4" s="1"/>
  <c r="CJ56" i="4"/>
  <c r="CI56" i="4"/>
  <c r="CT56" i="4"/>
  <c r="DP56" i="4"/>
  <c r="BX56" i="4"/>
  <c r="U56" i="4"/>
  <c r="EL56" i="4" s="1"/>
  <c r="AQ56" i="4"/>
  <c r="BB56" i="4"/>
  <c r="AF56" i="4"/>
  <c r="EF113" i="4" a="1"/>
  <c r="EF113" i="4" s="1"/>
  <c r="EB113" i="4" a="1"/>
  <c r="EB113" i="4" s="1"/>
  <c r="EE113" i="4" a="1"/>
  <c r="EE113" i="4" s="1"/>
  <c r="EA113" i="4" a="1"/>
  <c r="EA113" i="4" s="1"/>
  <c r="EC113" i="4" a="1"/>
  <c r="EC113" i="4" s="1"/>
  <c r="DZ113" i="4" a="1"/>
  <c r="DZ113" i="4" s="1"/>
  <c r="EH113" i="4" a="1"/>
  <c r="EH113" i="4" s="1"/>
  <c r="DY113" i="4" a="1"/>
  <c r="DY113" i="4" s="1"/>
  <c r="EG113" i="4" a="1"/>
  <c r="EG113" i="4" s="1"/>
  <c r="ED113" i="4" a="1"/>
  <c r="ED113" i="4" s="1"/>
  <c r="C114" i="4"/>
  <c r="BO112" i="4"/>
  <c r="CV112" i="4"/>
  <c r="BD112" i="4"/>
  <c r="EN112" i="4" s="1"/>
  <c r="DG112" i="4"/>
  <c r="BZ112" i="4"/>
  <c r="DR112" i="4"/>
  <c r="CY112" i="4"/>
  <c r="DU112" i="4"/>
  <c r="DJ112" i="4"/>
  <c r="HA111" i="4"/>
  <c r="JN111" i="4" s="1"/>
  <c r="FN111" i="4"/>
  <c r="HY111" i="4" s="1"/>
  <c r="GO111" i="4"/>
  <c r="JA111" i="4" s="1"/>
  <c r="HM111" i="4"/>
  <c r="KA111" i="4" s="1"/>
  <c r="KN111" i="4" a="1"/>
  <c r="KN111" i="4" s="1"/>
  <c r="LD111" i="4" s="1"/>
  <c r="FZ111" i="4"/>
  <c r="IL111" i="4" s="1"/>
  <c r="EE57" i="4" a="1"/>
  <c r="EE57" i="4" s="1"/>
  <c r="EA57" i="4" a="1"/>
  <c r="EA57" i="4" s="1"/>
  <c r="EG57" i="4" a="1"/>
  <c r="EG57" i="4" s="1"/>
  <c r="EC57" i="4" a="1"/>
  <c r="EC57" i="4" s="1"/>
  <c r="DY57" i="4" a="1"/>
  <c r="DY57" i="4" s="1"/>
  <c r="EB57" i="4" a="1"/>
  <c r="EB57" i="4" s="1"/>
  <c r="DZ57" i="4" a="1"/>
  <c r="DZ57" i="4" s="1"/>
  <c r="EH57" i="4" a="1"/>
  <c r="EH57" i="4" s="1"/>
  <c r="EF57" i="4" a="1"/>
  <c r="EF57" i="4" s="1"/>
  <c r="ED57" i="4" a="1"/>
  <c r="ED57" i="4" s="1"/>
  <c r="C58" i="4"/>
  <c r="CX56" i="4"/>
  <c r="DT56" i="4"/>
  <c r="CM56" i="4"/>
  <c r="EP56" i="4" s="1"/>
  <c r="DI56" i="4"/>
  <c r="CZ112" i="4"/>
  <c r="ER112" i="4" s="1"/>
  <c r="DK112" i="4"/>
  <c r="DV112" i="4"/>
  <c r="FW55" i="4"/>
  <c r="II55" i="4" s="1"/>
  <c r="GX55" i="4"/>
  <c r="JK55" i="4" s="1"/>
  <c r="KK55" i="4" a="1"/>
  <c r="KK55" i="4" s="1"/>
  <c r="FK55" i="4"/>
  <c r="HV55" i="4" s="1"/>
  <c r="HJ55" i="4"/>
  <c r="JX55" i="4" s="1"/>
  <c r="GL55" i="4"/>
  <c r="IX55" i="4" s="1"/>
  <c r="HQ111" i="4"/>
  <c r="KE111" i="4" s="1"/>
  <c r="GD111" i="4"/>
  <c r="IP111" i="4" s="1"/>
  <c r="HE111" i="4"/>
  <c r="JR111" i="4" s="1"/>
  <c r="FR111" i="4"/>
  <c r="IC111" i="4" s="1"/>
  <c r="KR111" i="4" a="1"/>
  <c r="KR111" i="4" s="1"/>
  <c r="GS111" i="4"/>
  <c r="JE111" i="4" s="1"/>
  <c r="BV56" i="4"/>
  <c r="CR56" i="4"/>
  <c r="CH56" i="4"/>
  <c r="CG56" i="4"/>
  <c r="DN56" i="4"/>
  <c r="DC56" i="4"/>
  <c r="BK56" i="4"/>
  <c r="AO56" i="4"/>
  <c r="AZ56" i="4"/>
  <c r="S56" i="4"/>
  <c r="EJ56" i="4" s="1"/>
  <c r="AD56" i="4"/>
  <c r="DF56" i="4"/>
  <c r="BN56" i="4"/>
  <c r="DQ56" i="4"/>
  <c r="CU56" i="4"/>
  <c r="BC56" i="4"/>
  <c r="BY56" i="4"/>
  <c r="AG56" i="4"/>
  <c r="EM56" i="4" s="1"/>
  <c r="CR112" i="4"/>
  <c r="DC112" i="4"/>
  <c r="AZ112" i="4"/>
  <c r="BK112" i="4"/>
  <c r="S112" i="4"/>
  <c r="EJ112" i="4" s="1"/>
  <c r="DN112" i="4"/>
  <c r="AO112" i="4"/>
  <c r="CG112" i="4"/>
  <c r="BV112" i="4"/>
  <c r="AD112" i="4"/>
  <c r="HB55" i="4"/>
  <c r="JO55" i="4" s="1"/>
  <c r="GA55" i="4"/>
  <c r="IM55" i="4" s="1"/>
  <c r="HN55" i="4"/>
  <c r="KB55" i="4" s="1"/>
  <c r="GP55" i="4"/>
  <c r="JB55" i="4" s="1"/>
  <c r="KO55" i="4" a="1"/>
  <c r="KO55" i="4" s="1"/>
  <c r="LE55" i="4" s="1"/>
  <c r="FO55" i="4"/>
  <c r="HZ55" i="4" s="1"/>
  <c r="HK111" i="4"/>
  <c r="JY111" i="4" s="1"/>
  <c r="FX111" i="4"/>
  <c r="IJ111" i="4" s="1"/>
  <c r="GY111" i="4"/>
  <c r="JL111" i="4" s="1"/>
  <c r="FL111" i="4"/>
  <c r="HW111" i="4" s="1"/>
  <c r="KL111" i="4" a="1"/>
  <c r="KL111" i="4" s="1"/>
  <c r="LC111" i="4" s="1"/>
  <c r="GM111" i="4"/>
  <c r="IY111" i="4" s="1"/>
  <c r="GI111" i="4"/>
  <c r="IU111" i="4" s="1"/>
  <c r="CV56" i="4"/>
  <c r="BZ56" i="4"/>
  <c r="BD56" i="4"/>
  <c r="EN56" i="4" s="1"/>
  <c r="BO56" i="4"/>
  <c r="DR56" i="4"/>
  <c r="DG56" i="4"/>
  <c r="DJ56" i="4"/>
  <c r="DU56" i="4"/>
  <c r="CY56" i="4"/>
  <c r="DW112" i="4"/>
  <c r="DA112" i="4"/>
  <c r="ES112" i="4" s="1"/>
  <c r="DL112" i="4"/>
  <c r="HL55" i="4"/>
  <c r="JZ55" i="4" s="1"/>
  <c r="FM55" i="4"/>
  <c r="HX55" i="4" s="1"/>
  <c r="GN55" i="4"/>
  <c r="IZ55" i="4" s="1"/>
  <c r="GZ55" i="4"/>
  <c r="JM55" i="4" s="1"/>
  <c r="FY55" i="4"/>
  <c r="IK55" i="4" s="1"/>
  <c r="KM55" i="4" a="1"/>
  <c r="KM55" i="4" s="1"/>
  <c r="GE55" i="4"/>
  <c r="IQ55" i="4" s="1"/>
  <c r="HF55" i="4"/>
  <c r="JS55" i="4" s="1"/>
  <c r="HR55" i="4"/>
  <c r="KF55" i="4" s="1"/>
  <c r="KS55" i="4" a="1"/>
  <c r="KS55" i="4" s="1"/>
  <c r="GT55" i="4"/>
  <c r="JF55" i="4" s="1"/>
  <c r="FS55" i="4"/>
  <c r="ID55" i="4" s="1"/>
  <c r="LF54" i="4"/>
  <c r="LB54" i="4"/>
  <c r="LI54" i="4"/>
  <c r="LH54" i="4"/>
  <c r="GQ111" i="4"/>
  <c r="JC111" i="4" s="1"/>
  <c r="KP111" i="4" a="1"/>
  <c r="KP111" i="4" s="1"/>
  <c r="LG111" i="4" s="1"/>
  <c r="HO111" i="4"/>
  <c r="KC111" i="4" s="1"/>
  <c r="GB111" i="4"/>
  <c r="IN111" i="4" s="1"/>
  <c r="HC111" i="4"/>
  <c r="JP111" i="4" s="1"/>
  <c r="FP111" i="4"/>
  <c r="IA111" i="4" s="1"/>
  <c r="HJ111" i="4"/>
  <c r="JX111" i="4" s="1"/>
  <c r="FW111" i="4"/>
  <c r="II111" i="4" s="1"/>
  <c r="GX111" i="4"/>
  <c r="JK111" i="4" s="1"/>
  <c r="FK111" i="4"/>
  <c r="HV111" i="4" s="1"/>
  <c r="GL111" i="4"/>
  <c r="IX111" i="4" s="1"/>
  <c r="KK111" i="4" a="1"/>
  <c r="KK111" i="4" s="1"/>
  <c r="CZ56" i="4"/>
  <c r="ER56" i="4" s="1"/>
  <c r="DV56" i="4"/>
  <c r="DK56" i="4"/>
  <c r="BL112" i="4"/>
  <c r="BA112" i="4"/>
  <c r="DD112" i="4"/>
  <c r="AE112" i="4"/>
  <c r="EK112" i="4" s="1"/>
  <c r="BW112" i="4"/>
  <c r="DO112" i="4"/>
  <c r="CS112" i="4"/>
  <c r="CH112" i="4"/>
  <c r="GR55" i="4"/>
  <c r="JD55" i="4" s="1"/>
  <c r="HP55" i="4"/>
  <c r="KD55" i="4" s="1"/>
  <c r="FQ55" i="4"/>
  <c r="IB55" i="4" s="1"/>
  <c r="GC55" i="4"/>
  <c r="IO55" i="4" s="1"/>
  <c r="KQ55" i="4" a="1"/>
  <c r="KQ55" i="4" s="1"/>
  <c r="HD55" i="4"/>
  <c r="JQ55" i="4" s="1"/>
  <c r="FX55" i="4"/>
  <c r="IJ55" i="4" s="1"/>
  <c r="HK55" i="4"/>
  <c r="JY55" i="4" s="1"/>
  <c r="FL55" i="4"/>
  <c r="HW55" i="4" s="1"/>
  <c r="KL55" i="4" a="1"/>
  <c r="KL55" i="4" s="1"/>
  <c r="LC55" i="4" s="1"/>
  <c r="GY55" i="4"/>
  <c r="JL55" i="4" s="1"/>
  <c r="GM55" i="4"/>
  <c r="IY55" i="4" s="1"/>
  <c r="GP111" i="4"/>
  <c r="JB111" i="4" s="1"/>
  <c r="FO111" i="4"/>
  <c r="HZ111" i="4" s="1"/>
  <c r="KO111" i="4" a="1"/>
  <c r="KO111" i="4" s="1"/>
  <c r="LE111" i="4" s="1"/>
  <c r="GA111" i="4"/>
  <c r="IM111" i="4" s="1"/>
  <c r="HB111" i="4"/>
  <c r="JO111" i="4" s="1"/>
  <c r="HN111" i="4"/>
  <c r="KB111" i="4" s="1"/>
  <c r="DO56" i="4"/>
  <c r="BW56" i="4"/>
  <c r="AE56" i="4"/>
  <c r="EK56" i="4" s="1"/>
  <c r="BA56" i="4"/>
  <c r="CS56" i="4"/>
  <c r="DD56" i="4"/>
  <c r="BL56" i="4"/>
  <c r="CI112" i="4"/>
  <c r="CJ112" i="4"/>
  <c r="CN112" i="4"/>
  <c r="EQ112" i="4" s="1"/>
  <c r="AQ112" i="4"/>
  <c r="U112" i="4"/>
  <c r="EL112" i="4" s="1"/>
  <c r="CT112" i="4"/>
  <c r="BM112" i="4"/>
  <c r="BX112" i="4"/>
  <c r="DE112" i="4"/>
  <c r="AF112" i="4"/>
  <c r="DP112" i="4"/>
  <c r="BB112" i="4"/>
  <c r="GK55" i="4"/>
  <c r="IW55" i="4" s="1"/>
  <c r="KY55" i="4" s="1"/>
  <c r="LK55" i="4" s="1"/>
  <c r="KJ55" i="4" a="1"/>
  <c r="KJ55" i="4" s="1"/>
  <c r="FV55" i="4"/>
  <c r="IH55" i="4" s="1"/>
  <c r="KV55" i="4" s="1"/>
  <c r="FJ55" i="4"/>
  <c r="HU55" i="4" s="1"/>
  <c r="KU55" i="4" s="1"/>
  <c r="LJ55" i="4" s="1"/>
  <c r="GW55" i="4"/>
  <c r="JJ55" i="4" s="1"/>
  <c r="KZ55" i="4" s="1"/>
  <c r="HI55" i="4"/>
  <c r="JW55" i="4" s="1"/>
  <c r="LA55" i="4" s="1"/>
  <c r="FH55" i="4"/>
  <c r="FE56" i="4" a="1"/>
  <c r="FE56" i="4" s="1"/>
  <c r="FA56" i="4" a="1"/>
  <c r="FA56" i="4" s="1"/>
  <c r="EW56" i="4" a="1"/>
  <c r="EW56" i="4" s="1"/>
  <c r="FD56" i="4" a="1"/>
  <c r="FD56" i="4" s="1"/>
  <c r="EZ56" i="4" a="1"/>
  <c r="EZ56" i="4" s="1"/>
  <c r="FG56" i="4" a="1"/>
  <c r="FG56" i="4" s="1"/>
  <c r="KT56" i="4" s="1" a="1"/>
  <c r="KT56" i="4" s="1"/>
  <c r="FC56" i="4" a="1"/>
  <c r="FC56" i="4" s="1"/>
  <c r="EY56" i="4" a="1"/>
  <c r="EY56" i="4" s="1"/>
  <c r="EX56" i="4" a="1"/>
  <c r="EX56" i="4" s="1"/>
  <c r="FF56" i="4" a="1"/>
  <c r="FF56" i="4" s="1"/>
  <c r="FB56" i="4" a="1"/>
  <c r="FB56" i="4" s="1"/>
  <c r="HC55" i="4"/>
  <c r="JP55" i="4" s="1"/>
  <c r="GQ55" i="4"/>
  <c r="JC55" i="4" s="1"/>
  <c r="KP55" i="4" a="1"/>
  <c r="KP55" i="4" s="1"/>
  <c r="LG55" i="4" s="1"/>
  <c r="GB55" i="4"/>
  <c r="IN55" i="4" s="1"/>
  <c r="HO55" i="4"/>
  <c r="KC55" i="4" s="1"/>
  <c r="FP55" i="4"/>
  <c r="IA55" i="4" s="1"/>
  <c r="KM111" i="4" a="1"/>
  <c r="KM111" i="4" s="1"/>
  <c r="GZ111" i="4"/>
  <c r="JM111" i="4" s="1"/>
  <c r="FM111" i="4"/>
  <c r="HX111" i="4" s="1"/>
  <c r="GN111" i="4"/>
  <c r="IZ111" i="4" s="1"/>
  <c r="HL111" i="4"/>
  <c r="JZ111" i="4" s="1"/>
  <c r="FY111" i="4"/>
  <c r="IK111" i="4" s="1"/>
  <c r="HR111" i="4"/>
  <c r="KF111" i="4" s="1"/>
  <c r="GE111" i="4"/>
  <c r="IQ111" i="4" s="1"/>
  <c r="HF111" i="4"/>
  <c r="JS111" i="4" s="1"/>
  <c r="FS111" i="4"/>
  <c r="ID111" i="4" s="1"/>
  <c r="KS111" i="4" a="1"/>
  <c r="KS111" i="4" s="1"/>
  <c r="GT111" i="4"/>
  <c r="JF111" i="4" s="1"/>
  <c r="DS56" i="4"/>
  <c r="CA56" i="4"/>
  <c r="CW56" i="4"/>
  <c r="BE56" i="4"/>
  <c r="EO56" i="4" s="1"/>
  <c r="BP56" i="4"/>
  <c r="DH56" i="4"/>
  <c r="LL111" i="4" l="1"/>
  <c r="CG57" i="4"/>
  <c r="CR57" i="4"/>
  <c r="CH57" i="4"/>
  <c r="DN57" i="4"/>
  <c r="DC57" i="4"/>
  <c r="BK57" i="4"/>
  <c r="BV57" i="4"/>
  <c r="AD57" i="4"/>
  <c r="AZ57" i="4"/>
  <c r="S57" i="4"/>
  <c r="EJ57" i="4" s="1"/>
  <c r="AO57" i="4"/>
  <c r="DW113" i="4"/>
  <c r="DA113" i="4"/>
  <c r="ES113" i="4" s="1"/>
  <c r="DL113" i="4"/>
  <c r="GP112" i="4"/>
  <c r="JB112" i="4" s="1"/>
  <c r="HN112" i="4"/>
  <c r="KB112" i="4" s="1"/>
  <c r="FO112" i="4"/>
  <c r="HZ112" i="4" s="1"/>
  <c r="KO112" i="4" a="1"/>
  <c r="KO112" i="4" s="1"/>
  <c r="LE112" i="4" s="1"/>
  <c r="GA112" i="4"/>
  <c r="IM112" i="4" s="1"/>
  <c r="HB112" i="4"/>
  <c r="JO112" i="4" s="1"/>
  <c r="DR57" i="4"/>
  <c r="DG57" i="4"/>
  <c r="BZ57" i="4"/>
  <c r="CV57" i="4"/>
  <c r="BD57" i="4"/>
  <c r="EN57" i="4" s="1"/>
  <c r="BO57" i="4"/>
  <c r="BA113" i="4"/>
  <c r="BW113" i="4"/>
  <c r="BL113" i="4"/>
  <c r="DO113" i="4"/>
  <c r="DD113" i="4"/>
  <c r="CS113" i="4"/>
  <c r="AE113" i="4"/>
  <c r="EK113" i="4" s="1"/>
  <c r="CH113" i="4"/>
  <c r="HR112" i="4"/>
  <c r="KF112" i="4" s="1"/>
  <c r="GE112" i="4"/>
  <c r="IQ112" i="4" s="1"/>
  <c r="HF112" i="4"/>
  <c r="JS112" i="4" s="1"/>
  <c r="FS112" i="4"/>
  <c r="ID112" i="4" s="1"/>
  <c r="GT112" i="4"/>
  <c r="JF112" i="4" s="1"/>
  <c r="KS112" i="4" a="1"/>
  <c r="KS112" i="4" s="1"/>
  <c r="HL56" i="4"/>
  <c r="JZ56" i="4" s="1"/>
  <c r="FM56" i="4"/>
  <c r="HX56" i="4" s="1"/>
  <c r="KM56" i="4" a="1"/>
  <c r="KM56" i="4" s="1"/>
  <c r="GZ56" i="4"/>
  <c r="JM56" i="4" s="1"/>
  <c r="GN56" i="4"/>
  <c r="IZ56" i="4" s="1"/>
  <c r="FY56" i="4"/>
  <c r="IK56" i="4" s="1"/>
  <c r="LL55" i="4"/>
  <c r="EE58" i="4" a="1"/>
  <c r="EE58" i="4" s="1"/>
  <c r="EA58" i="4" a="1"/>
  <c r="EA58" i="4" s="1"/>
  <c r="EH58" i="4" a="1"/>
  <c r="EH58" i="4" s="1"/>
  <c r="ED58" i="4" a="1"/>
  <c r="ED58" i="4" s="1"/>
  <c r="DZ58" i="4" a="1"/>
  <c r="DZ58" i="4" s="1"/>
  <c r="EG58" i="4" a="1"/>
  <c r="EG58" i="4" s="1"/>
  <c r="EC58" i="4" a="1"/>
  <c r="EC58" i="4" s="1"/>
  <c r="DY58" i="4" a="1"/>
  <c r="DY58" i="4" s="1"/>
  <c r="EF58" i="4" a="1"/>
  <c r="EF58" i="4" s="1"/>
  <c r="EB58" i="4" a="1"/>
  <c r="EB58" i="4" s="1"/>
  <c r="C59" i="4"/>
  <c r="CZ57" i="4"/>
  <c r="ER57" i="4" s="1"/>
  <c r="DV57" i="4"/>
  <c r="DK57" i="4"/>
  <c r="BO113" i="4"/>
  <c r="DG113" i="4"/>
  <c r="CV113" i="4"/>
  <c r="BD113" i="4"/>
  <c r="EN113" i="4" s="1"/>
  <c r="BZ113" i="4"/>
  <c r="DR113" i="4"/>
  <c r="HK112" i="4"/>
  <c r="JY112" i="4" s="1"/>
  <c r="FX112" i="4"/>
  <c r="IJ112" i="4" s="1"/>
  <c r="GY112" i="4"/>
  <c r="JL112" i="4" s="1"/>
  <c r="FL112" i="4"/>
  <c r="HW112" i="4" s="1"/>
  <c r="KL112" i="4" a="1"/>
  <c r="KL112" i="4" s="1"/>
  <c r="LC112" i="4" s="1"/>
  <c r="GM112" i="4"/>
  <c r="IY112" i="4" s="1"/>
  <c r="GI112" i="4"/>
  <c r="IU112" i="4" s="1"/>
  <c r="GR56" i="4"/>
  <c r="JD56" i="4" s="1"/>
  <c r="KQ56" i="4" a="1"/>
  <c r="KQ56" i="4" s="1"/>
  <c r="GC56" i="4"/>
  <c r="IO56" i="4" s="1"/>
  <c r="HP56" i="4"/>
  <c r="KD56" i="4" s="1"/>
  <c r="FQ56" i="4"/>
  <c r="IB56" i="4" s="1"/>
  <c r="HD56" i="4"/>
  <c r="JQ56" i="4" s="1"/>
  <c r="CA57" i="4"/>
  <c r="DS57" i="4"/>
  <c r="CW57" i="4"/>
  <c r="DH57" i="4"/>
  <c r="BP57" i="4"/>
  <c r="BE57" i="4"/>
  <c r="EO57" i="4" s="1"/>
  <c r="BM57" i="4"/>
  <c r="DE57" i="4"/>
  <c r="CI57" i="4"/>
  <c r="BX57" i="4"/>
  <c r="DP57" i="4"/>
  <c r="CN57" i="4"/>
  <c r="EQ57" i="4" s="1"/>
  <c r="CJ57" i="4"/>
  <c r="CT57" i="4"/>
  <c r="AQ57" i="4"/>
  <c r="AF57" i="4"/>
  <c r="BB57" i="4"/>
  <c r="U57" i="4"/>
  <c r="EL57" i="4" s="1"/>
  <c r="AF113" i="4"/>
  <c r="CN113" i="4"/>
  <c r="EQ113" i="4" s="1"/>
  <c r="CJ113" i="4"/>
  <c r="CI113" i="4"/>
  <c r="BB113" i="4"/>
  <c r="U113" i="4"/>
  <c r="EL113" i="4" s="1"/>
  <c r="BX113" i="4"/>
  <c r="DE113" i="4"/>
  <c r="DP113" i="4"/>
  <c r="AQ113" i="4"/>
  <c r="CT113" i="4"/>
  <c r="BM113" i="4"/>
  <c r="GH112" i="4"/>
  <c r="IT112" i="4" s="1"/>
  <c r="KX112" i="4" s="1"/>
  <c r="LK112" i="4" s="1"/>
  <c r="HI112" i="4"/>
  <c r="JW112" i="4" s="1"/>
  <c r="LA112" i="4" s="1"/>
  <c r="FV112" i="4"/>
  <c r="IH112" i="4" s="1"/>
  <c r="KV112" i="4" s="1"/>
  <c r="GW112" i="4"/>
  <c r="JJ112" i="4" s="1"/>
  <c r="KZ112" i="4" s="1"/>
  <c r="FJ112" i="4"/>
  <c r="HU112" i="4" s="1"/>
  <c r="KU112" i="4" s="1"/>
  <c r="LJ112" i="4" s="1"/>
  <c r="GK112" i="4"/>
  <c r="IW112" i="4" s="1"/>
  <c r="KY112" i="4" s="1"/>
  <c r="KJ112" i="4" a="1"/>
  <c r="KJ112" i="4" s="1"/>
  <c r="FF113" i="4" a="1"/>
  <c r="FF113" i="4" s="1"/>
  <c r="FB113" i="4" a="1"/>
  <c r="FB113" i="4" s="1"/>
  <c r="EX113" i="4" a="1"/>
  <c r="EX113" i="4" s="1"/>
  <c r="FH112" i="4"/>
  <c r="FE113" i="4" a="1"/>
  <c r="FE113" i="4" s="1"/>
  <c r="FA113" i="4" a="1"/>
  <c r="FA113" i="4" s="1"/>
  <c r="EW113" i="4" a="1"/>
  <c r="EW113" i="4" s="1"/>
  <c r="FD113" i="4" a="1"/>
  <c r="FD113" i="4" s="1"/>
  <c r="EZ113" i="4" a="1"/>
  <c r="EZ113" i="4" s="1"/>
  <c r="FG113" i="4" a="1"/>
  <c r="FG113" i="4" s="1"/>
  <c r="KT113" i="4" s="1" a="1"/>
  <c r="KT113" i="4" s="1"/>
  <c r="FC113" i="4" a="1"/>
  <c r="FC113" i="4" s="1"/>
  <c r="EY113" i="4" a="1"/>
  <c r="EY113" i="4" s="1"/>
  <c r="GQ112" i="4"/>
  <c r="JC112" i="4" s="1"/>
  <c r="KP112" i="4" a="1"/>
  <c r="KP112" i="4" s="1"/>
  <c r="LG112" i="4" s="1"/>
  <c r="HO112" i="4"/>
  <c r="KC112" i="4" s="1"/>
  <c r="GB112" i="4"/>
  <c r="IN112" i="4" s="1"/>
  <c r="FP112" i="4"/>
  <c r="IA112" i="4" s="1"/>
  <c r="HC112" i="4"/>
  <c r="JP112" i="4" s="1"/>
  <c r="HB56" i="4"/>
  <c r="JO56" i="4" s="1"/>
  <c r="GP56" i="4"/>
  <c r="JB56" i="4" s="1"/>
  <c r="GA56" i="4"/>
  <c r="IM56" i="4" s="1"/>
  <c r="KO56" i="4" a="1"/>
  <c r="KO56" i="4" s="1"/>
  <c r="LE56" i="4" s="1"/>
  <c r="FO56" i="4"/>
  <c r="HZ56" i="4" s="1"/>
  <c r="HN56" i="4"/>
  <c r="KB56" i="4" s="1"/>
  <c r="KJ56" i="4" a="1"/>
  <c r="KJ56" i="4" s="1"/>
  <c r="FV56" i="4"/>
  <c r="IH56" i="4" s="1"/>
  <c r="KV56" i="4" s="1"/>
  <c r="GW56" i="4"/>
  <c r="JJ56" i="4" s="1"/>
  <c r="KZ56" i="4" s="1"/>
  <c r="HI56" i="4"/>
  <c r="JW56" i="4" s="1"/>
  <c r="LA56" i="4" s="1"/>
  <c r="GK56" i="4"/>
  <c r="IW56" i="4" s="1"/>
  <c r="KY56" i="4" s="1"/>
  <c r="LK56" i="4" s="1"/>
  <c r="FJ56" i="4"/>
  <c r="HU56" i="4" s="1"/>
  <c r="KU56" i="4" s="1"/>
  <c r="LJ56" i="4" s="1"/>
  <c r="FG57" i="4" a="1"/>
  <c r="FG57" i="4" s="1"/>
  <c r="KT57" i="4" s="1" a="1"/>
  <c r="KT57" i="4" s="1"/>
  <c r="FC57" i="4" a="1"/>
  <c r="FC57" i="4" s="1"/>
  <c r="EY57" i="4" a="1"/>
  <c r="EY57" i="4" s="1"/>
  <c r="FF57" i="4" a="1"/>
  <c r="FF57" i="4" s="1"/>
  <c r="FB57" i="4" a="1"/>
  <c r="FB57" i="4" s="1"/>
  <c r="EX57" i="4" a="1"/>
  <c r="EX57" i="4" s="1"/>
  <c r="FH56" i="4"/>
  <c r="FE57" i="4" a="1"/>
  <c r="FE57" i="4" s="1"/>
  <c r="FA57" i="4" a="1"/>
  <c r="FA57" i="4" s="1"/>
  <c r="EW57" i="4" a="1"/>
  <c r="EW57" i="4" s="1"/>
  <c r="FD57" i="4" a="1"/>
  <c r="FD57" i="4" s="1"/>
  <c r="EZ57" i="4" a="1"/>
  <c r="EZ57" i="4" s="1"/>
  <c r="LB55" i="4"/>
  <c r="LI55" i="4"/>
  <c r="LH55" i="4"/>
  <c r="LF55" i="4"/>
  <c r="DJ57" i="4"/>
  <c r="CY57" i="4"/>
  <c r="DU57" i="4"/>
  <c r="CM57" i="4"/>
  <c r="EP57" i="4" s="1"/>
  <c r="CX57" i="4"/>
  <c r="DT57" i="4"/>
  <c r="DI57" i="4"/>
  <c r="EH114" i="4" a="1"/>
  <c r="EH114" i="4" s="1"/>
  <c r="ED114" i="4" a="1"/>
  <c r="ED114" i="4" s="1"/>
  <c r="DZ114" i="4" a="1"/>
  <c r="DZ114" i="4" s="1"/>
  <c r="EE114" i="4" a="1"/>
  <c r="EE114" i="4" s="1"/>
  <c r="EC114" i="4" a="1"/>
  <c r="EC114" i="4" s="1"/>
  <c r="EB114" i="4" a="1"/>
  <c r="EB114" i="4" s="1"/>
  <c r="EG114" i="4" a="1"/>
  <c r="EG114" i="4" s="1"/>
  <c r="EF114" i="4" a="1"/>
  <c r="EF114" i="4" s="1"/>
  <c r="EA114" i="4" a="1"/>
  <c r="EA114" i="4" s="1"/>
  <c r="DY114" i="4" a="1"/>
  <c r="DY114" i="4" s="1"/>
  <c r="C115" i="4"/>
  <c r="CX113" i="4"/>
  <c r="CM113" i="4"/>
  <c r="EP113" i="4" s="1"/>
  <c r="DT113" i="4"/>
  <c r="DI113" i="4"/>
  <c r="HA112" i="4"/>
  <c r="JN112" i="4" s="1"/>
  <c r="FN112" i="4"/>
  <c r="HY112" i="4" s="1"/>
  <c r="GO112" i="4"/>
  <c r="JA112" i="4" s="1"/>
  <c r="HM112" i="4"/>
  <c r="KA112" i="4" s="1"/>
  <c r="KN112" i="4" a="1"/>
  <c r="KN112" i="4" s="1"/>
  <c r="LD112" i="4" s="1"/>
  <c r="FZ112" i="4"/>
  <c r="IL112" i="4" s="1"/>
  <c r="DA57" i="4"/>
  <c r="ES57" i="4" s="1"/>
  <c r="DW57" i="4"/>
  <c r="DL57" i="4"/>
  <c r="CW113" i="4"/>
  <c r="DS113" i="4"/>
  <c r="CA113" i="4"/>
  <c r="BE113" i="4"/>
  <c r="EO113" i="4" s="1"/>
  <c r="BP113" i="4"/>
  <c r="DH113" i="4"/>
  <c r="AG113" i="4"/>
  <c r="EM113" i="4" s="1"/>
  <c r="BY113" i="4"/>
  <c r="DQ113" i="4"/>
  <c r="CU113" i="4"/>
  <c r="BC113" i="4"/>
  <c r="BN113" i="4"/>
  <c r="DF113" i="4"/>
  <c r="HQ112" i="4"/>
  <c r="KE112" i="4" s="1"/>
  <c r="GD112" i="4"/>
  <c r="IP112" i="4" s="1"/>
  <c r="HE112" i="4"/>
  <c r="JR112" i="4" s="1"/>
  <c r="FR112" i="4"/>
  <c r="IC112" i="4" s="1"/>
  <c r="KR112" i="4" a="1"/>
  <c r="KR112" i="4" s="1"/>
  <c r="GS112" i="4"/>
  <c r="JE112" i="4" s="1"/>
  <c r="KM112" i="4" a="1"/>
  <c r="KM112" i="4" s="1"/>
  <c r="GZ112" i="4"/>
  <c r="JM112" i="4" s="1"/>
  <c r="FM112" i="4"/>
  <c r="HX112" i="4" s="1"/>
  <c r="GN112" i="4"/>
  <c r="IZ112" i="4" s="1"/>
  <c r="HL112" i="4"/>
  <c r="JZ112" i="4" s="1"/>
  <c r="FY112" i="4"/>
  <c r="IK112" i="4" s="1"/>
  <c r="GE56" i="4"/>
  <c r="IQ56" i="4" s="1"/>
  <c r="HR56" i="4"/>
  <c r="KF56" i="4" s="1"/>
  <c r="FS56" i="4"/>
  <c r="ID56" i="4" s="1"/>
  <c r="HF56" i="4"/>
  <c r="JS56" i="4" s="1"/>
  <c r="GT56" i="4"/>
  <c r="JF56" i="4" s="1"/>
  <c r="KS56" i="4" a="1"/>
  <c r="KS56" i="4" s="1"/>
  <c r="KR56" i="4" a="1"/>
  <c r="KR56" i="4" s="1"/>
  <c r="GD56" i="4"/>
  <c r="IP56" i="4" s="1"/>
  <c r="HE56" i="4"/>
  <c r="JR56" i="4" s="1"/>
  <c r="FR56" i="4"/>
  <c r="IC56" i="4" s="1"/>
  <c r="HQ56" i="4"/>
  <c r="KE56" i="4" s="1"/>
  <c r="GS56" i="4"/>
  <c r="JE56" i="4" s="1"/>
  <c r="DO57" i="4"/>
  <c r="AE57" i="4"/>
  <c r="EK57" i="4" s="1"/>
  <c r="DD57" i="4"/>
  <c r="BL57" i="4"/>
  <c r="BW57" i="4"/>
  <c r="CS57" i="4"/>
  <c r="BA57" i="4"/>
  <c r="DK113" i="4"/>
  <c r="CZ113" i="4"/>
  <c r="ER113" i="4" s="1"/>
  <c r="DV113" i="4"/>
  <c r="DU113" i="4"/>
  <c r="CY113" i="4"/>
  <c r="DJ113" i="4"/>
  <c r="KQ112" i="4" a="1"/>
  <c r="KQ112" i="4" s="1"/>
  <c r="HP112" i="4"/>
  <c r="KD112" i="4" s="1"/>
  <c r="GC112" i="4"/>
  <c r="IO112" i="4" s="1"/>
  <c r="GR112" i="4"/>
  <c r="JD112" i="4" s="1"/>
  <c r="HD112" i="4"/>
  <c r="JQ112" i="4" s="1"/>
  <c r="FQ112" i="4"/>
  <c r="IB112" i="4" s="1"/>
  <c r="GQ56" i="4"/>
  <c r="JC56" i="4" s="1"/>
  <c r="KP56" i="4" a="1"/>
  <c r="KP56" i="4" s="1"/>
  <c r="LG56" i="4" s="1"/>
  <c r="HO56" i="4"/>
  <c r="KC56" i="4" s="1"/>
  <c r="FP56" i="4"/>
  <c r="IA56" i="4" s="1"/>
  <c r="GB56" i="4"/>
  <c r="IN56" i="4" s="1"/>
  <c r="HC56" i="4"/>
  <c r="JP56" i="4" s="1"/>
  <c r="KN56" i="4" a="1"/>
  <c r="KN56" i="4" s="1"/>
  <c r="LD56" i="4" s="1"/>
  <c r="HA56" i="4"/>
  <c r="JN56" i="4" s="1"/>
  <c r="FZ56" i="4"/>
  <c r="IL56" i="4" s="1"/>
  <c r="FN56" i="4"/>
  <c r="HY56" i="4" s="1"/>
  <c r="HM56" i="4"/>
  <c r="KA56" i="4" s="1"/>
  <c r="GO56" i="4"/>
  <c r="JA56" i="4" s="1"/>
  <c r="FW56" i="4"/>
  <c r="II56" i="4" s="1"/>
  <c r="HJ56" i="4"/>
  <c r="JX56" i="4" s="1"/>
  <c r="FK56" i="4"/>
  <c r="HV56" i="4" s="1"/>
  <c r="GX56" i="4"/>
  <c r="JK56" i="4" s="1"/>
  <c r="KK56" i="4" a="1"/>
  <c r="KK56" i="4" s="1"/>
  <c r="GL56" i="4"/>
  <c r="IX56" i="4" s="1"/>
  <c r="HK56" i="4"/>
  <c r="JY56" i="4" s="1"/>
  <c r="FL56" i="4"/>
  <c r="HW56" i="4" s="1"/>
  <c r="KL56" i="4" a="1"/>
  <c r="KL56" i="4" s="1"/>
  <c r="LC56" i="4" s="1"/>
  <c r="GM56" i="4"/>
  <c r="IY56" i="4" s="1"/>
  <c r="GY56" i="4"/>
  <c r="JL56" i="4" s="1"/>
  <c r="FX56" i="4"/>
  <c r="IJ56" i="4" s="1"/>
  <c r="DF57" i="4"/>
  <c r="BN57" i="4"/>
  <c r="CU57" i="4"/>
  <c r="DQ57" i="4"/>
  <c r="BY57" i="4"/>
  <c r="BC57" i="4"/>
  <c r="AG57" i="4"/>
  <c r="EM57" i="4" s="1"/>
  <c r="AD113" i="4"/>
  <c r="CG113" i="4"/>
  <c r="DN113" i="4"/>
  <c r="DC113" i="4"/>
  <c r="AZ113" i="4"/>
  <c r="BK113" i="4"/>
  <c r="BV113" i="4"/>
  <c r="S113" i="4"/>
  <c r="EJ113" i="4" s="1"/>
  <c r="CR113" i="4"/>
  <c r="AO113" i="4"/>
  <c r="HJ112" i="4"/>
  <c r="JX112" i="4" s="1"/>
  <c r="FW112" i="4"/>
  <c r="II112" i="4" s="1"/>
  <c r="GX112" i="4"/>
  <c r="JK112" i="4" s="1"/>
  <c r="FK112" i="4"/>
  <c r="HV112" i="4" s="1"/>
  <c r="GL112" i="4"/>
  <c r="IX112" i="4" s="1"/>
  <c r="KK112" i="4" a="1"/>
  <c r="KK112" i="4" s="1"/>
  <c r="LF111" i="4"/>
  <c r="LB111" i="4"/>
  <c r="LI111" i="4"/>
  <c r="LH111" i="4"/>
  <c r="AG114" i="4" l="1"/>
  <c r="EM114" i="4" s="1"/>
  <c r="BC114" i="4"/>
  <c r="CU114" i="4"/>
  <c r="DF114" i="4"/>
  <c r="BN114" i="4"/>
  <c r="DQ114" i="4"/>
  <c r="BY114" i="4"/>
  <c r="GP57" i="4"/>
  <c r="JB57" i="4" s="1"/>
  <c r="KO57" i="4" a="1"/>
  <c r="KO57" i="4" s="1"/>
  <c r="LE57" i="4" s="1"/>
  <c r="HN57" i="4"/>
  <c r="KB57" i="4" s="1"/>
  <c r="FO57" i="4"/>
  <c r="HZ57" i="4" s="1"/>
  <c r="GA57" i="4"/>
  <c r="IM57" i="4" s="1"/>
  <c r="HB57" i="4"/>
  <c r="JO57" i="4" s="1"/>
  <c r="GQ113" i="4"/>
  <c r="JC113" i="4" s="1"/>
  <c r="HO113" i="4"/>
  <c r="KC113" i="4" s="1"/>
  <c r="GB113" i="4"/>
  <c r="IN113" i="4" s="1"/>
  <c r="FP113" i="4"/>
  <c r="IA113" i="4" s="1"/>
  <c r="HC113" i="4"/>
  <c r="JP113" i="4" s="1"/>
  <c r="KP113" i="4" a="1"/>
  <c r="KP113" i="4" s="1"/>
  <c r="LG113" i="4" s="1"/>
  <c r="HJ113" i="4"/>
  <c r="JX113" i="4" s="1"/>
  <c r="FW113" i="4"/>
  <c r="II113" i="4" s="1"/>
  <c r="GX113" i="4"/>
  <c r="JK113" i="4" s="1"/>
  <c r="FK113" i="4"/>
  <c r="HV113" i="4" s="1"/>
  <c r="GL113" i="4"/>
  <c r="IX113" i="4" s="1"/>
  <c r="KK113" i="4" a="1"/>
  <c r="KK113" i="4" s="1"/>
  <c r="DJ58" i="4"/>
  <c r="CY58" i="4"/>
  <c r="DU58" i="4"/>
  <c r="DT58" i="4"/>
  <c r="CM58" i="4"/>
  <c r="EP58" i="4" s="1"/>
  <c r="DI58" i="4"/>
  <c r="CX58" i="4"/>
  <c r="BD114" i="4"/>
  <c r="EN114" i="4" s="1"/>
  <c r="CV114" i="4"/>
  <c r="BO114" i="4"/>
  <c r="DR114" i="4"/>
  <c r="DG114" i="4"/>
  <c r="BZ114" i="4"/>
  <c r="KM57" i="4" a="1"/>
  <c r="KM57" i="4" s="1"/>
  <c r="GZ57" i="4"/>
  <c r="JM57" i="4" s="1"/>
  <c r="FY57" i="4"/>
  <c r="IK57" i="4" s="1"/>
  <c r="GN57" i="4"/>
  <c r="IZ57" i="4" s="1"/>
  <c r="FM57" i="4"/>
  <c r="HX57" i="4" s="1"/>
  <c r="HL57" i="4"/>
  <c r="JZ57" i="4" s="1"/>
  <c r="HR57" i="4"/>
  <c r="KF57" i="4" s="1"/>
  <c r="FS57" i="4"/>
  <c r="ID57" i="4" s="1"/>
  <c r="KS57" i="4" a="1"/>
  <c r="KS57" i="4" s="1"/>
  <c r="GT57" i="4"/>
  <c r="JF57" i="4" s="1"/>
  <c r="HF57" i="4"/>
  <c r="JS57" i="4" s="1"/>
  <c r="GE57" i="4"/>
  <c r="IQ57" i="4" s="1"/>
  <c r="KO113" i="4" a="1"/>
  <c r="KO113" i="4" s="1"/>
  <c r="LE113" i="4" s="1"/>
  <c r="GP113" i="4"/>
  <c r="JB113" i="4" s="1"/>
  <c r="HN113" i="4"/>
  <c r="KB113" i="4" s="1"/>
  <c r="FO113" i="4"/>
  <c r="HZ113" i="4" s="1"/>
  <c r="HB113" i="4"/>
  <c r="JO113" i="4" s="1"/>
  <c r="GA113" i="4"/>
  <c r="IM113" i="4" s="1"/>
  <c r="CH58" i="4"/>
  <c r="CR58" i="4"/>
  <c r="CG58" i="4"/>
  <c r="DN58" i="4"/>
  <c r="BV58" i="4"/>
  <c r="DC58" i="4"/>
  <c r="BK58" i="4"/>
  <c r="AD58" i="4"/>
  <c r="S58" i="4"/>
  <c r="EJ58" i="4" s="1"/>
  <c r="AO58" i="4"/>
  <c r="AZ58" i="4"/>
  <c r="CM114" i="4"/>
  <c r="EP114" i="4" s="1"/>
  <c r="DT114" i="4"/>
  <c r="DI114" i="4"/>
  <c r="CX114" i="4"/>
  <c r="KQ57" i="4" a="1"/>
  <c r="KQ57" i="4" s="1"/>
  <c r="GC57" i="4"/>
  <c r="IO57" i="4" s="1"/>
  <c r="HD57" i="4"/>
  <c r="JQ57" i="4" s="1"/>
  <c r="FQ57" i="4"/>
  <c r="IB57" i="4" s="1"/>
  <c r="HP57" i="4"/>
  <c r="KD57" i="4" s="1"/>
  <c r="GR57" i="4"/>
  <c r="JD57" i="4" s="1"/>
  <c r="HK57" i="4"/>
  <c r="JY57" i="4" s="1"/>
  <c r="FL57" i="4"/>
  <c r="HW57" i="4" s="1"/>
  <c r="GY57" i="4"/>
  <c r="JL57" i="4" s="1"/>
  <c r="GM57" i="4"/>
  <c r="IY57" i="4" s="1"/>
  <c r="FX57" i="4"/>
  <c r="IJ57" i="4" s="1"/>
  <c r="KL57" i="4" a="1"/>
  <c r="KL57" i="4" s="1"/>
  <c r="LC57" i="4" s="1"/>
  <c r="LF56" i="4"/>
  <c r="LB56" i="4"/>
  <c r="LI56" i="4"/>
  <c r="LH56" i="4"/>
  <c r="GZ113" i="4"/>
  <c r="JM113" i="4" s="1"/>
  <c r="FM113" i="4"/>
  <c r="HX113" i="4" s="1"/>
  <c r="KM113" i="4" a="1"/>
  <c r="KM113" i="4" s="1"/>
  <c r="GN113" i="4"/>
  <c r="IZ113" i="4" s="1"/>
  <c r="HL113" i="4"/>
  <c r="JZ113" i="4" s="1"/>
  <c r="FY113" i="4"/>
  <c r="IK113" i="4" s="1"/>
  <c r="HR113" i="4"/>
  <c r="KF113" i="4" s="1"/>
  <c r="GE113" i="4"/>
  <c r="IQ113" i="4" s="1"/>
  <c r="KS113" i="4" a="1"/>
  <c r="KS113" i="4" s="1"/>
  <c r="HF113" i="4"/>
  <c r="JS113" i="4" s="1"/>
  <c r="FS113" i="4"/>
  <c r="ID113" i="4" s="1"/>
  <c r="GT113" i="4"/>
  <c r="JF113" i="4" s="1"/>
  <c r="BO58" i="4"/>
  <c r="DG58" i="4"/>
  <c r="CV58" i="4"/>
  <c r="DR58" i="4"/>
  <c r="BD58" i="4"/>
  <c r="EN58" i="4" s="1"/>
  <c r="BZ58" i="4"/>
  <c r="EE115" i="4" a="1"/>
  <c r="EE115" i="4" s="1"/>
  <c r="EA115" i="4" a="1"/>
  <c r="EA115" i="4" s="1"/>
  <c r="EH115" i="4" a="1"/>
  <c r="EH115" i="4" s="1"/>
  <c r="ED115" i="4" a="1"/>
  <c r="ED115" i="4" s="1"/>
  <c r="DZ115" i="4" a="1"/>
  <c r="DZ115" i="4" s="1"/>
  <c r="EG115" i="4" a="1"/>
  <c r="EG115" i="4" s="1"/>
  <c r="EC115" i="4" a="1"/>
  <c r="EC115" i="4" s="1"/>
  <c r="DY115" i="4" a="1"/>
  <c r="DY115" i="4" s="1"/>
  <c r="EF115" i="4" a="1"/>
  <c r="EF115" i="4" s="1"/>
  <c r="EB115" i="4" a="1"/>
  <c r="EB115" i="4" s="1"/>
  <c r="C116" i="4"/>
  <c r="CH114" i="4"/>
  <c r="DD114" i="4"/>
  <c r="AE114" i="4"/>
  <c r="EK114" i="4" s="1"/>
  <c r="BW114" i="4"/>
  <c r="BL114" i="4"/>
  <c r="BA114" i="4"/>
  <c r="CS114" i="4"/>
  <c r="DO114" i="4"/>
  <c r="FV57" i="4"/>
  <c r="IH57" i="4" s="1"/>
  <c r="KV57" i="4" s="1"/>
  <c r="HI57" i="4"/>
  <c r="JW57" i="4" s="1"/>
  <c r="LA57" i="4" s="1"/>
  <c r="FJ57" i="4"/>
  <c r="HU57" i="4" s="1"/>
  <c r="KU57" i="4" s="1"/>
  <c r="LJ57" i="4" s="1"/>
  <c r="GW57" i="4"/>
  <c r="JJ57" i="4" s="1"/>
  <c r="KZ57" i="4" s="1"/>
  <c r="KJ57" i="4" a="1"/>
  <c r="KJ57" i="4" s="1"/>
  <c r="GK57" i="4"/>
  <c r="IW57" i="4" s="1"/>
  <c r="KY57" i="4" s="1"/>
  <c r="LK57" i="4" s="1"/>
  <c r="FH57" i="4"/>
  <c r="FE58" i="4" a="1"/>
  <c r="FE58" i="4" s="1"/>
  <c r="FA58" i="4" a="1"/>
  <c r="FA58" i="4" s="1"/>
  <c r="EW58" i="4" a="1"/>
  <c r="EW58" i="4" s="1"/>
  <c r="FD58" i="4" a="1"/>
  <c r="FD58" i="4" s="1"/>
  <c r="EZ58" i="4" a="1"/>
  <c r="EZ58" i="4" s="1"/>
  <c r="FG58" i="4" a="1"/>
  <c r="FG58" i="4" s="1"/>
  <c r="KT58" i="4" s="1" a="1"/>
  <c r="KT58" i="4" s="1"/>
  <c r="FC58" i="4" a="1"/>
  <c r="FC58" i="4" s="1"/>
  <c r="EY58" i="4" a="1"/>
  <c r="EY58" i="4" s="1"/>
  <c r="FF58" i="4" a="1"/>
  <c r="FF58" i="4" s="1"/>
  <c r="FB58" i="4" a="1"/>
  <c r="FB58" i="4" s="1"/>
  <c r="EX58" i="4" a="1"/>
  <c r="EX58" i="4" s="1"/>
  <c r="GQ57" i="4"/>
  <c r="JC57" i="4" s="1"/>
  <c r="GB57" i="4"/>
  <c r="IN57" i="4" s="1"/>
  <c r="HO57" i="4"/>
  <c r="KC57" i="4" s="1"/>
  <c r="FP57" i="4"/>
  <c r="IA57" i="4" s="1"/>
  <c r="KP57" i="4" a="1"/>
  <c r="KP57" i="4" s="1"/>
  <c r="LG57" i="4" s="1"/>
  <c r="HC57" i="4"/>
  <c r="JP57" i="4" s="1"/>
  <c r="HP113" i="4"/>
  <c r="KD113" i="4" s="1"/>
  <c r="GC113" i="4"/>
  <c r="IO113" i="4" s="1"/>
  <c r="FQ113" i="4"/>
  <c r="IB113" i="4" s="1"/>
  <c r="GR113" i="4"/>
  <c r="JD113" i="4" s="1"/>
  <c r="KQ113" i="4" a="1"/>
  <c r="KQ113" i="4" s="1"/>
  <c r="HD113" i="4"/>
  <c r="JQ113" i="4" s="1"/>
  <c r="LB112" i="4"/>
  <c r="LI112" i="4"/>
  <c r="LH112" i="4"/>
  <c r="LF112" i="4"/>
  <c r="DV58" i="4"/>
  <c r="CZ58" i="4"/>
  <c r="ER58" i="4" s="1"/>
  <c r="DK58" i="4"/>
  <c r="BK114" i="4"/>
  <c r="CR114" i="4"/>
  <c r="DN114" i="4"/>
  <c r="CG114" i="4"/>
  <c r="AD114" i="4"/>
  <c r="BV114" i="4"/>
  <c r="S114" i="4"/>
  <c r="EJ114" i="4" s="1"/>
  <c r="AO114" i="4"/>
  <c r="AZ114" i="4"/>
  <c r="DC114" i="4"/>
  <c r="DS114" i="4"/>
  <c r="CA114" i="4"/>
  <c r="CW114" i="4"/>
  <c r="BE114" i="4"/>
  <c r="EO114" i="4" s="1"/>
  <c r="BP114" i="4"/>
  <c r="DH114" i="4"/>
  <c r="HA57" i="4"/>
  <c r="JN57" i="4" s="1"/>
  <c r="GO57" i="4"/>
  <c r="JA57" i="4" s="1"/>
  <c r="FZ57" i="4"/>
  <c r="IL57" i="4" s="1"/>
  <c r="FN57" i="4"/>
  <c r="HY57" i="4" s="1"/>
  <c r="HM57" i="4"/>
  <c r="KA57" i="4" s="1"/>
  <c r="KN57" i="4" a="1"/>
  <c r="KN57" i="4" s="1"/>
  <c r="LD57" i="4" s="1"/>
  <c r="GH113" i="4"/>
  <c r="IT113" i="4" s="1"/>
  <c r="KX113" i="4" s="1"/>
  <c r="LK113" i="4" s="1"/>
  <c r="HI113" i="4"/>
  <c r="JW113" i="4" s="1"/>
  <c r="LA113" i="4" s="1"/>
  <c r="FV113" i="4"/>
  <c r="IH113" i="4" s="1"/>
  <c r="KV113" i="4" s="1"/>
  <c r="GW113" i="4"/>
  <c r="JJ113" i="4" s="1"/>
  <c r="KZ113" i="4" s="1"/>
  <c r="FJ113" i="4"/>
  <c r="HU113" i="4" s="1"/>
  <c r="KU113" i="4" s="1"/>
  <c r="LJ113" i="4" s="1"/>
  <c r="KJ113" i="4" a="1"/>
  <c r="KJ113" i="4" s="1"/>
  <c r="GK113" i="4"/>
  <c r="IW113" i="4" s="1"/>
  <c r="KY113" i="4" s="1"/>
  <c r="FD114" i="4" a="1"/>
  <c r="FD114" i="4" s="1"/>
  <c r="EZ114" i="4" a="1"/>
  <c r="EZ114" i="4" s="1"/>
  <c r="FG114" i="4" a="1"/>
  <c r="FG114" i="4" s="1"/>
  <c r="KT114" i="4" s="1" a="1"/>
  <c r="KT114" i="4" s="1"/>
  <c r="FC114" i="4" a="1"/>
  <c r="FC114" i="4" s="1"/>
  <c r="EY114" i="4" a="1"/>
  <c r="EY114" i="4" s="1"/>
  <c r="FF114" i="4" a="1"/>
  <c r="FF114" i="4" s="1"/>
  <c r="FB114" i="4" a="1"/>
  <c r="FB114" i="4" s="1"/>
  <c r="EX114" i="4" a="1"/>
  <c r="EX114" i="4" s="1"/>
  <c r="FH113" i="4"/>
  <c r="FE114" i="4" a="1"/>
  <c r="FE114" i="4" s="1"/>
  <c r="FA114" i="4" a="1"/>
  <c r="FA114" i="4" s="1"/>
  <c r="EW114" i="4" a="1"/>
  <c r="EW114" i="4" s="1"/>
  <c r="BA58" i="4"/>
  <c r="DO58" i="4"/>
  <c r="AE58" i="4"/>
  <c r="EK58" i="4" s="1"/>
  <c r="BW58" i="4"/>
  <c r="DD58" i="4"/>
  <c r="CS58" i="4"/>
  <c r="BL58" i="4"/>
  <c r="CI114" i="4"/>
  <c r="CJ114" i="4"/>
  <c r="CN114" i="4"/>
  <c r="EQ114" i="4" s="1"/>
  <c r="BX114" i="4"/>
  <c r="DE114" i="4"/>
  <c r="U114" i="4"/>
  <c r="EL114" i="4" s="1"/>
  <c r="BM114" i="4"/>
  <c r="BB114" i="4"/>
  <c r="AQ114" i="4"/>
  <c r="AF114" i="4"/>
  <c r="CT114" i="4"/>
  <c r="DP114" i="4"/>
  <c r="DA114" i="4"/>
  <c r="ES114" i="4" s="1"/>
  <c r="DW114" i="4"/>
  <c r="DL114" i="4"/>
  <c r="GD57" i="4"/>
  <c r="IP57" i="4" s="1"/>
  <c r="HQ57" i="4"/>
  <c r="KE57" i="4" s="1"/>
  <c r="FR57" i="4"/>
  <c r="IC57" i="4" s="1"/>
  <c r="HE57" i="4"/>
  <c r="JR57" i="4" s="1"/>
  <c r="GS57" i="4"/>
  <c r="JE57" i="4" s="1"/>
  <c r="KR57" i="4" a="1"/>
  <c r="KR57" i="4" s="1"/>
  <c r="LL56" i="4"/>
  <c r="HA113" i="4"/>
  <c r="JN113" i="4" s="1"/>
  <c r="FN113" i="4"/>
  <c r="HY113" i="4" s="1"/>
  <c r="KN113" i="4" a="1"/>
  <c r="KN113" i="4" s="1"/>
  <c r="LD113" i="4" s="1"/>
  <c r="GO113" i="4"/>
  <c r="JA113" i="4" s="1"/>
  <c r="HM113" i="4"/>
  <c r="KA113" i="4" s="1"/>
  <c r="FZ113" i="4"/>
  <c r="IL113" i="4" s="1"/>
  <c r="LL112" i="4"/>
  <c r="DS58" i="4"/>
  <c r="CW58" i="4"/>
  <c r="CA58" i="4"/>
  <c r="BE58" i="4"/>
  <c r="EO58" i="4" s="1"/>
  <c r="DH58" i="4"/>
  <c r="BP58" i="4"/>
  <c r="CY114" i="4"/>
  <c r="DJ114" i="4"/>
  <c r="DU114" i="4"/>
  <c r="HQ113" i="4"/>
  <c r="KE113" i="4" s="1"/>
  <c r="GD113" i="4"/>
  <c r="IP113" i="4" s="1"/>
  <c r="KR113" i="4" a="1"/>
  <c r="KR113" i="4" s="1"/>
  <c r="HE113" i="4"/>
  <c r="JR113" i="4" s="1"/>
  <c r="FR113" i="4"/>
  <c r="IC113" i="4" s="1"/>
  <c r="GS113" i="4"/>
  <c r="JE113" i="4" s="1"/>
  <c r="EH59" i="4" a="1"/>
  <c r="EH59" i="4" s="1"/>
  <c r="ED59" i="4" a="1"/>
  <c r="ED59" i="4" s="1"/>
  <c r="DZ59" i="4" a="1"/>
  <c r="DZ59" i="4" s="1"/>
  <c r="EG59" i="4" a="1"/>
  <c r="EG59" i="4" s="1"/>
  <c r="EC59" i="4" a="1"/>
  <c r="EC59" i="4" s="1"/>
  <c r="DY59" i="4" a="1"/>
  <c r="DY59" i="4" s="1"/>
  <c r="EF59" i="4" a="1"/>
  <c r="EF59" i="4" s="1"/>
  <c r="EB59" i="4" a="1"/>
  <c r="EB59" i="4" s="1"/>
  <c r="EE59" i="4" a="1"/>
  <c r="EE59" i="4" s="1"/>
  <c r="EA59" i="4" a="1"/>
  <c r="EA59" i="4" s="1"/>
  <c r="C60" i="4"/>
  <c r="DA58" i="4"/>
  <c r="ES58" i="4" s="1"/>
  <c r="DW58" i="4"/>
  <c r="DL58" i="4"/>
  <c r="CZ114" i="4"/>
  <c r="ER114" i="4" s="1"/>
  <c r="DK114" i="4"/>
  <c r="DV114" i="4"/>
  <c r="HJ57" i="4"/>
  <c r="JX57" i="4" s="1"/>
  <c r="FK57" i="4"/>
  <c r="HV57" i="4" s="1"/>
  <c r="KK57" i="4" a="1"/>
  <c r="KK57" i="4" s="1"/>
  <c r="GL57" i="4"/>
  <c r="IX57" i="4" s="1"/>
  <c r="FW57" i="4"/>
  <c r="II57" i="4" s="1"/>
  <c r="GX57" i="4"/>
  <c r="JK57" i="4" s="1"/>
  <c r="HK113" i="4"/>
  <c r="JY113" i="4" s="1"/>
  <c r="FX113" i="4"/>
  <c r="IJ113" i="4" s="1"/>
  <c r="GY113" i="4"/>
  <c r="JL113" i="4" s="1"/>
  <c r="FL113" i="4"/>
  <c r="HW113" i="4" s="1"/>
  <c r="GM113" i="4"/>
  <c r="IY113" i="4" s="1"/>
  <c r="GI113" i="4"/>
  <c r="IU113" i="4" s="1"/>
  <c r="KL113" i="4" a="1"/>
  <c r="KL113" i="4" s="1"/>
  <c r="LC113" i="4" s="1"/>
  <c r="BN58" i="4"/>
  <c r="DF58" i="4"/>
  <c r="BC58" i="4"/>
  <c r="DQ58" i="4"/>
  <c r="BY58" i="4"/>
  <c r="CU58" i="4"/>
  <c r="AG58" i="4"/>
  <c r="EM58" i="4" s="1"/>
  <c r="DE58" i="4"/>
  <c r="BM58" i="4"/>
  <c r="CJ58" i="4"/>
  <c r="BX58" i="4"/>
  <c r="U58" i="4"/>
  <c r="EL58" i="4" s="1"/>
  <c r="BB58" i="4"/>
  <c r="CN58" i="4"/>
  <c r="EQ58" i="4" s="1"/>
  <c r="CT58" i="4"/>
  <c r="CI58" i="4"/>
  <c r="DP58" i="4"/>
  <c r="AQ58" i="4"/>
  <c r="AF58" i="4"/>
  <c r="LL57" i="4" l="1"/>
  <c r="DO59" i="4"/>
  <c r="CS59" i="4"/>
  <c r="BW59" i="4"/>
  <c r="BA59" i="4"/>
  <c r="AE59" i="4"/>
  <c r="EK59" i="4" s="1"/>
  <c r="BL59" i="4"/>
  <c r="DD59" i="4"/>
  <c r="HE114" i="4"/>
  <c r="JR114" i="4" s="1"/>
  <c r="FR114" i="4"/>
  <c r="IC114" i="4" s="1"/>
  <c r="GS114" i="4"/>
  <c r="JE114" i="4" s="1"/>
  <c r="GD114" i="4"/>
  <c r="IP114" i="4" s="1"/>
  <c r="KR114" i="4" a="1"/>
  <c r="KR114" i="4" s="1"/>
  <c r="HQ114" i="4"/>
  <c r="KE114" i="4" s="1"/>
  <c r="KM114" i="4" a="1"/>
  <c r="KM114" i="4" s="1"/>
  <c r="FM114" i="4"/>
  <c r="HX114" i="4" s="1"/>
  <c r="FY114" i="4"/>
  <c r="IK114" i="4" s="1"/>
  <c r="GN114" i="4"/>
  <c r="IZ114" i="4" s="1"/>
  <c r="HL114" i="4"/>
  <c r="JZ114" i="4" s="1"/>
  <c r="GZ114" i="4"/>
  <c r="JM114" i="4" s="1"/>
  <c r="KM58" i="4" a="1"/>
  <c r="KM58" i="4" s="1"/>
  <c r="GZ58" i="4"/>
  <c r="JM58" i="4" s="1"/>
  <c r="GN58" i="4"/>
  <c r="IZ58" i="4" s="1"/>
  <c r="FY58" i="4"/>
  <c r="IK58" i="4" s="1"/>
  <c r="FM58" i="4"/>
  <c r="HX58" i="4" s="1"/>
  <c r="HL58" i="4"/>
  <c r="JZ58" i="4" s="1"/>
  <c r="CV115" i="4"/>
  <c r="BD115" i="4"/>
  <c r="EN115" i="4" s="1"/>
  <c r="DG115" i="4"/>
  <c r="BO115" i="4"/>
  <c r="BZ115" i="4"/>
  <c r="DR115" i="4"/>
  <c r="DE59" i="4"/>
  <c r="BM59" i="4"/>
  <c r="AF59" i="4"/>
  <c r="CI59" i="4"/>
  <c r="DP59" i="4"/>
  <c r="BX59" i="4"/>
  <c r="CJ59" i="4"/>
  <c r="CN59" i="4"/>
  <c r="EQ59" i="4" s="1"/>
  <c r="CT59" i="4"/>
  <c r="BB59" i="4"/>
  <c r="U59" i="4"/>
  <c r="EL59" i="4" s="1"/>
  <c r="AQ59" i="4"/>
  <c r="CW59" i="4"/>
  <c r="BE59" i="4"/>
  <c r="EO59" i="4" s="1"/>
  <c r="DS59" i="4"/>
  <c r="CA59" i="4"/>
  <c r="BP59" i="4"/>
  <c r="DH59" i="4"/>
  <c r="HP114" i="4"/>
  <c r="KD114" i="4" s="1"/>
  <c r="HD114" i="4"/>
  <c r="JQ114" i="4" s="1"/>
  <c r="FQ114" i="4"/>
  <c r="IB114" i="4" s="1"/>
  <c r="GR114" i="4"/>
  <c r="JD114" i="4" s="1"/>
  <c r="GC114" i="4"/>
  <c r="IO114" i="4" s="1"/>
  <c r="KQ114" i="4" a="1"/>
  <c r="KQ114" i="4" s="1"/>
  <c r="KQ58" i="4" a="1"/>
  <c r="KQ58" i="4" s="1"/>
  <c r="GC58" i="4"/>
  <c r="IO58" i="4" s="1"/>
  <c r="HP58" i="4"/>
  <c r="KD58" i="4" s="1"/>
  <c r="FQ58" i="4"/>
  <c r="IB58" i="4" s="1"/>
  <c r="HD58" i="4"/>
  <c r="JQ58" i="4" s="1"/>
  <c r="GR58" i="4"/>
  <c r="JD58" i="4" s="1"/>
  <c r="CZ115" i="4"/>
  <c r="ER115" i="4" s="1"/>
  <c r="DK115" i="4"/>
  <c r="DV115" i="4"/>
  <c r="CM59" i="4"/>
  <c r="EP59" i="4" s="1"/>
  <c r="DT59" i="4"/>
  <c r="DI59" i="4"/>
  <c r="CX59" i="4"/>
  <c r="DW59" i="4"/>
  <c r="DA59" i="4"/>
  <c r="ES59" i="4" s="1"/>
  <c r="DL59" i="4"/>
  <c r="KK114" i="4" a="1"/>
  <c r="KK114" i="4" s="1"/>
  <c r="GL114" i="4"/>
  <c r="IX114" i="4" s="1"/>
  <c r="HJ114" i="4"/>
  <c r="JX114" i="4" s="1"/>
  <c r="FK114" i="4"/>
  <c r="HV114" i="4" s="1"/>
  <c r="FW114" i="4"/>
  <c r="II114" i="4" s="1"/>
  <c r="GX114" i="4"/>
  <c r="JK114" i="4" s="1"/>
  <c r="HJ58" i="4"/>
  <c r="JX58" i="4" s="1"/>
  <c r="FK58" i="4"/>
  <c r="HV58" i="4" s="1"/>
  <c r="GX58" i="4"/>
  <c r="JK58" i="4" s="1"/>
  <c r="KK58" i="4" a="1"/>
  <c r="KK58" i="4" s="1"/>
  <c r="GL58" i="4"/>
  <c r="IX58" i="4" s="1"/>
  <c r="FW58" i="4"/>
  <c r="II58" i="4" s="1"/>
  <c r="HI58" i="4"/>
  <c r="JW58" i="4" s="1"/>
  <c r="LA58" i="4" s="1"/>
  <c r="FJ58" i="4"/>
  <c r="HU58" i="4" s="1"/>
  <c r="KU58" i="4" s="1"/>
  <c r="LJ58" i="4" s="1"/>
  <c r="GK58" i="4"/>
  <c r="IW58" i="4" s="1"/>
  <c r="KY58" i="4" s="1"/>
  <c r="LK58" i="4" s="1"/>
  <c r="KJ58" i="4" a="1"/>
  <c r="KJ58" i="4" s="1"/>
  <c r="GW58" i="4"/>
  <c r="JJ58" i="4" s="1"/>
  <c r="KZ58" i="4" s="1"/>
  <c r="FV58" i="4"/>
  <c r="IH58" i="4" s="1"/>
  <c r="KV58" i="4" s="1"/>
  <c r="FG59" i="4" a="1"/>
  <c r="FG59" i="4" s="1"/>
  <c r="KT59" i="4" s="1" a="1"/>
  <c r="KT59" i="4" s="1"/>
  <c r="FC59" i="4" a="1"/>
  <c r="FC59" i="4" s="1"/>
  <c r="EY59" i="4" a="1"/>
  <c r="EY59" i="4" s="1"/>
  <c r="FF59" i="4" a="1"/>
  <c r="FF59" i="4" s="1"/>
  <c r="FB59" i="4" a="1"/>
  <c r="FB59" i="4" s="1"/>
  <c r="EX59" i="4" a="1"/>
  <c r="EX59" i="4" s="1"/>
  <c r="FH58" i="4"/>
  <c r="FE59" i="4" a="1"/>
  <c r="FE59" i="4" s="1"/>
  <c r="FA59" i="4" a="1"/>
  <c r="FA59" i="4" s="1"/>
  <c r="EW59" i="4" a="1"/>
  <c r="EW59" i="4" s="1"/>
  <c r="FD59" i="4" a="1"/>
  <c r="FD59" i="4" s="1"/>
  <c r="EZ59" i="4" a="1"/>
  <c r="EZ59" i="4" s="1"/>
  <c r="DO115" i="4"/>
  <c r="DD115" i="4"/>
  <c r="BL115" i="4"/>
  <c r="CH115" i="4"/>
  <c r="CS115" i="4"/>
  <c r="AE115" i="4"/>
  <c r="EK115" i="4" s="1"/>
  <c r="BA115" i="4"/>
  <c r="BW115" i="4"/>
  <c r="EH60" i="4" a="1"/>
  <c r="EH60" i="4" s="1"/>
  <c r="ED60" i="4" a="1"/>
  <c r="ED60" i="4" s="1"/>
  <c r="DZ60" i="4" a="1"/>
  <c r="DZ60" i="4" s="1"/>
  <c r="EG60" i="4" a="1"/>
  <c r="EG60" i="4" s="1"/>
  <c r="EC60" i="4" a="1"/>
  <c r="EC60" i="4" s="1"/>
  <c r="DY60" i="4" a="1"/>
  <c r="DY60" i="4" s="1"/>
  <c r="EF60" i="4" a="1"/>
  <c r="EF60" i="4" s="1"/>
  <c r="EB60" i="4" a="1"/>
  <c r="EB60" i="4" s="1"/>
  <c r="EE60" i="4" a="1"/>
  <c r="EE60" i="4" s="1"/>
  <c r="EA60" i="4" a="1"/>
  <c r="EA60" i="4" s="1"/>
  <c r="C61" i="4"/>
  <c r="DF59" i="4"/>
  <c r="BN59" i="4"/>
  <c r="CU59" i="4"/>
  <c r="DQ59" i="4"/>
  <c r="BC59" i="4"/>
  <c r="AG59" i="4"/>
  <c r="EM59" i="4" s="1"/>
  <c r="BY59" i="4"/>
  <c r="KO114" i="4" a="1"/>
  <c r="KO114" i="4" s="1"/>
  <c r="LE114" i="4" s="1"/>
  <c r="HN114" i="4"/>
  <c r="KB114" i="4" s="1"/>
  <c r="GA114" i="4"/>
  <c r="IM114" i="4" s="1"/>
  <c r="GP114" i="4"/>
  <c r="JB114" i="4" s="1"/>
  <c r="HB114" i="4"/>
  <c r="JO114" i="4" s="1"/>
  <c r="FO114" i="4"/>
  <c r="HZ114" i="4" s="1"/>
  <c r="LF113" i="4"/>
  <c r="LB113" i="4"/>
  <c r="LI113" i="4"/>
  <c r="LH113" i="4"/>
  <c r="GP58" i="4"/>
  <c r="JB58" i="4" s="1"/>
  <c r="GA58" i="4"/>
  <c r="IM58" i="4" s="1"/>
  <c r="KO58" i="4" a="1"/>
  <c r="KO58" i="4" s="1"/>
  <c r="LE58" i="4" s="1"/>
  <c r="HN58" i="4"/>
  <c r="KB58" i="4" s="1"/>
  <c r="FO58" i="4"/>
  <c r="HZ58" i="4" s="1"/>
  <c r="HB58" i="4"/>
  <c r="JO58" i="4" s="1"/>
  <c r="GO58" i="4"/>
  <c r="JA58" i="4" s="1"/>
  <c r="HM58" i="4"/>
  <c r="KA58" i="4" s="1"/>
  <c r="FN58" i="4"/>
  <c r="HY58" i="4" s="1"/>
  <c r="KN58" i="4" a="1"/>
  <c r="KN58" i="4" s="1"/>
  <c r="LD58" i="4" s="1"/>
  <c r="FZ58" i="4"/>
  <c r="IL58" i="4" s="1"/>
  <c r="HA58" i="4"/>
  <c r="JN58" i="4" s="1"/>
  <c r="BE115" i="4"/>
  <c r="EO115" i="4" s="1"/>
  <c r="CW115" i="4"/>
  <c r="CA115" i="4"/>
  <c r="BP115" i="4"/>
  <c r="DH115" i="4"/>
  <c r="DS115" i="4"/>
  <c r="DJ59" i="4"/>
  <c r="DU59" i="4"/>
  <c r="CY59" i="4"/>
  <c r="KS114" i="4" a="1"/>
  <c r="KS114" i="4" s="1"/>
  <c r="GT114" i="4"/>
  <c r="JF114" i="4" s="1"/>
  <c r="HF114" i="4"/>
  <c r="JS114" i="4" s="1"/>
  <c r="HR114" i="4"/>
  <c r="KF114" i="4" s="1"/>
  <c r="FS114" i="4"/>
  <c r="ID114" i="4" s="1"/>
  <c r="GE114" i="4"/>
  <c r="IQ114" i="4" s="1"/>
  <c r="LL113" i="4"/>
  <c r="HR58" i="4"/>
  <c r="KF58" i="4" s="1"/>
  <c r="FS58" i="4"/>
  <c r="ID58" i="4" s="1"/>
  <c r="HF58" i="4"/>
  <c r="JS58" i="4" s="1"/>
  <c r="KS58" i="4" a="1"/>
  <c r="KS58" i="4" s="1"/>
  <c r="GT58" i="4"/>
  <c r="JF58" i="4" s="1"/>
  <c r="GE58" i="4"/>
  <c r="IQ58" i="4" s="1"/>
  <c r="HQ58" i="4"/>
  <c r="KE58" i="4" s="1"/>
  <c r="FR58" i="4"/>
  <c r="IC58" i="4" s="1"/>
  <c r="GS58" i="4"/>
  <c r="JE58" i="4" s="1"/>
  <c r="HE58" i="4"/>
  <c r="JR58" i="4" s="1"/>
  <c r="GD58" i="4"/>
  <c r="IP58" i="4" s="1"/>
  <c r="KR58" i="4" a="1"/>
  <c r="KR58" i="4" s="1"/>
  <c r="EE116" i="4" a="1"/>
  <c r="EE116" i="4" s="1"/>
  <c r="EA116" i="4" a="1"/>
  <c r="EA116" i="4" s="1"/>
  <c r="EH116" i="4" a="1"/>
  <c r="EH116" i="4" s="1"/>
  <c r="ED116" i="4" a="1"/>
  <c r="ED116" i="4" s="1"/>
  <c r="DZ116" i="4" a="1"/>
  <c r="DZ116" i="4" s="1"/>
  <c r="EG116" i="4" a="1"/>
  <c r="EG116" i="4" s="1"/>
  <c r="EC116" i="4" a="1"/>
  <c r="EC116" i="4" s="1"/>
  <c r="DY116" i="4" a="1"/>
  <c r="DY116" i="4" s="1"/>
  <c r="EF116" i="4" a="1"/>
  <c r="EF116" i="4" s="1"/>
  <c r="EB116" i="4" a="1"/>
  <c r="EB116" i="4" s="1"/>
  <c r="C117" i="4"/>
  <c r="DW115" i="4"/>
  <c r="DA115" i="4"/>
  <c r="ES115" i="4" s="1"/>
  <c r="DL115" i="4"/>
  <c r="BV59" i="4"/>
  <c r="CH59" i="4"/>
  <c r="CR59" i="4"/>
  <c r="DN59" i="4"/>
  <c r="CG59" i="4"/>
  <c r="BK59" i="4"/>
  <c r="AD59" i="4"/>
  <c r="DC59" i="4"/>
  <c r="S59" i="4"/>
  <c r="EJ59" i="4" s="1"/>
  <c r="AZ59" i="4"/>
  <c r="AO59" i="4"/>
  <c r="KL114" i="4" a="1"/>
  <c r="KL114" i="4" s="1"/>
  <c r="LC114" i="4" s="1"/>
  <c r="GM114" i="4"/>
  <c r="IY114" i="4" s="1"/>
  <c r="FL114" i="4"/>
  <c r="HW114" i="4" s="1"/>
  <c r="FX114" i="4"/>
  <c r="IJ114" i="4" s="1"/>
  <c r="HK114" i="4"/>
  <c r="JY114" i="4" s="1"/>
  <c r="GY114" i="4"/>
  <c r="JL114" i="4" s="1"/>
  <c r="GI114" i="4"/>
  <c r="IU114" i="4" s="1"/>
  <c r="GY58" i="4"/>
  <c r="JL58" i="4" s="1"/>
  <c r="KL58" i="4" a="1"/>
  <c r="KL58" i="4" s="1"/>
  <c r="LC58" i="4" s="1"/>
  <c r="FX58" i="4"/>
  <c r="IJ58" i="4" s="1"/>
  <c r="GM58" i="4"/>
  <c r="IY58" i="4" s="1"/>
  <c r="HK58" i="4"/>
  <c r="JY58" i="4" s="1"/>
  <c r="FL58" i="4"/>
  <c r="HW58" i="4" s="1"/>
  <c r="AG115" i="4"/>
  <c r="EM115" i="4" s="1"/>
  <c r="CU115" i="4"/>
  <c r="DF115" i="4"/>
  <c r="BC115" i="4"/>
  <c r="BN115" i="4"/>
  <c r="DQ115" i="4"/>
  <c r="BY115" i="4"/>
  <c r="CJ115" i="4"/>
  <c r="AF115" i="4"/>
  <c r="CN115" i="4"/>
  <c r="EQ115" i="4" s="1"/>
  <c r="BB115" i="4"/>
  <c r="CI115" i="4"/>
  <c r="U115" i="4"/>
  <c r="EL115" i="4" s="1"/>
  <c r="DP115" i="4"/>
  <c r="AQ115" i="4"/>
  <c r="BX115" i="4"/>
  <c r="DE115" i="4"/>
  <c r="CT115" i="4"/>
  <c r="BM115" i="4"/>
  <c r="DR59" i="4"/>
  <c r="BZ59" i="4"/>
  <c r="DG59" i="4"/>
  <c r="BO59" i="4"/>
  <c r="CV59" i="4"/>
  <c r="BD59" i="4"/>
  <c r="EN59" i="4" s="1"/>
  <c r="GW114" i="4"/>
  <c r="JJ114" i="4" s="1"/>
  <c r="KZ114" i="4" s="1"/>
  <c r="FJ114" i="4"/>
  <c r="HU114" i="4" s="1"/>
  <c r="KU114" i="4" s="1"/>
  <c r="LJ114" i="4" s="1"/>
  <c r="GK114" i="4"/>
  <c r="IW114" i="4" s="1"/>
  <c r="KY114" i="4" s="1"/>
  <c r="HI114" i="4"/>
  <c r="JW114" i="4" s="1"/>
  <c r="LA114" i="4" s="1"/>
  <c r="KJ114" i="4" a="1"/>
  <c r="KJ114" i="4" s="1"/>
  <c r="FV114" i="4"/>
  <c r="IH114" i="4" s="1"/>
  <c r="KV114" i="4" s="1"/>
  <c r="GH114" i="4"/>
  <c r="IT114" i="4" s="1"/>
  <c r="KX114" i="4" s="1"/>
  <c r="LK114" i="4" s="1"/>
  <c r="FF115" i="4" a="1"/>
  <c r="FF115" i="4" s="1"/>
  <c r="FB115" i="4" a="1"/>
  <c r="FB115" i="4" s="1"/>
  <c r="EX115" i="4" a="1"/>
  <c r="EX115" i="4" s="1"/>
  <c r="FH114" i="4"/>
  <c r="FE115" i="4" a="1"/>
  <c r="FE115" i="4" s="1"/>
  <c r="FA115" i="4" a="1"/>
  <c r="FA115" i="4" s="1"/>
  <c r="EW115" i="4" a="1"/>
  <c r="EW115" i="4" s="1"/>
  <c r="FD115" i="4" a="1"/>
  <c r="FD115" i="4" s="1"/>
  <c r="EZ115" i="4" a="1"/>
  <c r="EZ115" i="4" s="1"/>
  <c r="FG115" i="4" a="1"/>
  <c r="FG115" i="4" s="1"/>
  <c r="KT115" i="4" s="1" a="1"/>
  <c r="KT115" i="4" s="1"/>
  <c r="FC115" i="4" a="1"/>
  <c r="FC115" i="4" s="1"/>
  <c r="EY115" i="4" a="1"/>
  <c r="EY115" i="4" s="1"/>
  <c r="KP114" i="4" a="1"/>
  <c r="KP114" i="4" s="1"/>
  <c r="LG114" i="4" s="1"/>
  <c r="HO114" i="4"/>
  <c r="KC114" i="4" s="1"/>
  <c r="GB114" i="4"/>
  <c r="IN114" i="4" s="1"/>
  <c r="HC114" i="4"/>
  <c r="JP114" i="4" s="1"/>
  <c r="FP114" i="4"/>
  <c r="IA114" i="4" s="1"/>
  <c r="GQ114" i="4"/>
  <c r="JC114" i="4" s="1"/>
  <c r="GB58" i="4"/>
  <c r="IN58" i="4" s="1"/>
  <c r="KP58" i="4" a="1"/>
  <c r="KP58" i="4" s="1"/>
  <c r="LG58" i="4" s="1"/>
  <c r="HC58" i="4"/>
  <c r="JP58" i="4" s="1"/>
  <c r="FP58" i="4"/>
  <c r="IA58" i="4" s="1"/>
  <c r="HO58" i="4"/>
  <c r="KC58" i="4" s="1"/>
  <c r="GQ58" i="4"/>
  <c r="JC58" i="4" s="1"/>
  <c r="CY115" i="4"/>
  <c r="DJ115" i="4"/>
  <c r="DU115" i="4"/>
  <c r="CX115" i="4"/>
  <c r="DT115" i="4"/>
  <c r="CM115" i="4"/>
  <c r="EP115" i="4" s="1"/>
  <c r="DI115" i="4"/>
  <c r="DV59" i="4"/>
  <c r="DK59" i="4"/>
  <c r="CZ59" i="4"/>
  <c r="ER59" i="4" s="1"/>
  <c r="HM114" i="4"/>
  <c r="KA114" i="4" s="1"/>
  <c r="FZ114" i="4"/>
  <c r="IL114" i="4" s="1"/>
  <c r="FN114" i="4"/>
  <c r="HY114" i="4" s="1"/>
  <c r="GO114" i="4"/>
  <c r="JA114" i="4" s="1"/>
  <c r="HA114" i="4"/>
  <c r="JN114" i="4" s="1"/>
  <c r="KN114" i="4" a="1"/>
  <c r="KN114" i="4" s="1"/>
  <c r="LD114" i="4" s="1"/>
  <c r="LB57" i="4"/>
  <c r="LI57" i="4"/>
  <c r="LH57" i="4"/>
  <c r="LF57" i="4"/>
  <c r="CR115" i="4"/>
  <c r="CG115" i="4"/>
  <c r="DN115" i="4"/>
  <c r="AO115" i="4"/>
  <c r="DC115" i="4"/>
  <c r="BK115" i="4"/>
  <c r="AD115" i="4"/>
  <c r="AZ115" i="4"/>
  <c r="BV115" i="4"/>
  <c r="S115" i="4"/>
  <c r="EJ115" i="4" s="1"/>
  <c r="CV116" i="4" l="1"/>
  <c r="DG116" i="4"/>
  <c r="BD116" i="4"/>
  <c r="EN116" i="4" s="1"/>
  <c r="BO116" i="4"/>
  <c r="BZ116" i="4"/>
  <c r="DR116" i="4"/>
  <c r="EG61" i="4" a="1"/>
  <c r="EG61" i="4" s="1"/>
  <c r="EC61" i="4" a="1"/>
  <c r="EC61" i="4" s="1"/>
  <c r="DY61" i="4" a="1"/>
  <c r="DY61" i="4" s="1"/>
  <c r="EF61" i="4" a="1"/>
  <c r="EF61" i="4" s="1"/>
  <c r="EB61" i="4" a="1"/>
  <c r="EB61" i="4" s="1"/>
  <c r="EE61" i="4" a="1"/>
  <c r="EE61" i="4" s="1"/>
  <c r="EA61" i="4" a="1"/>
  <c r="EA61" i="4" s="1"/>
  <c r="EH61" i="4" a="1"/>
  <c r="EH61" i="4" s="1"/>
  <c r="ED61" i="4" a="1"/>
  <c r="ED61" i="4" s="1"/>
  <c r="DZ61" i="4" a="1"/>
  <c r="DZ61" i="4" s="1"/>
  <c r="C62" i="4"/>
  <c r="BW60" i="4"/>
  <c r="AE60" i="4"/>
  <c r="EK60" i="4" s="1"/>
  <c r="CS60" i="4"/>
  <c r="BA60" i="4"/>
  <c r="BL60" i="4"/>
  <c r="DD60" i="4"/>
  <c r="DO60" i="4"/>
  <c r="HP115" i="4"/>
  <c r="KD115" i="4" s="1"/>
  <c r="GC115" i="4"/>
  <c r="IO115" i="4" s="1"/>
  <c r="HD115" i="4"/>
  <c r="JQ115" i="4" s="1"/>
  <c r="FQ115" i="4"/>
  <c r="IB115" i="4" s="1"/>
  <c r="GR115" i="4"/>
  <c r="JD115" i="4" s="1"/>
  <c r="KQ115" i="4" a="1"/>
  <c r="KQ115" i="4" s="1"/>
  <c r="CZ116" i="4"/>
  <c r="ER116" i="4" s="1"/>
  <c r="DK116" i="4"/>
  <c r="DV116" i="4"/>
  <c r="DE60" i="4"/>
  <c r="BM60" i="4"/>
  <c r="CJ60" i="4"/>
  <c r="CT60" i="4"/>
  <c r="CN60" i="4"/>
  <c r="EQ60" i="4" s="1"/>
  <c r="CI60" i="4"/>
  <c r="DP60" i="4"/>
  <c r="BX60" i="4"/>
  <c r="AQ60" i="4"/>
  <c r="U60" i="4"/>
  <c r="EL60" i="4" s="1"/>
  <c r="BB60" i="4"/>
  <c r="AF60" i="4"/>
  <c r="CA60" i="4"/>
  <c r="CW60" i="4"/>
  <c r="BP60" i="4"/>
  <c r="DH60" i="4"/>
  <c r="DS60" i="4"/>
  <c r="BE60" i="4"/>
  <c r="EO60" i="4" s="1"/>
  <c r="GX59" i="4"/>
  <c r="JK59" i="4" s="1"/>
  <c r="KK59" i="4" a="1"/>
  <c r="KK59" i="4" s="1"/>
  <c r="GL59" i="4"/>
  <c r="IX59" i="4" s="1"/>
  <c r="FW59" i="4"/>
  <c r="II59" i="4" s="1"/>
  <c r="FK59" i="4"/>
  <c r="HV59" i="4" s="1"/>
  <c r="HJ59" i="4"/>
  <c r="JX59" i="4" s="1"/>
  <c r="LF58" i="4"/>
  <c r="LB58" i="4"/>
  <c r="LI58" i="4"/>
  <c r="LH58" i="4"/>
  <c r="GW115" i="4"/>
  <c r="JJ115" i="4" s="1"/>
  <c r="KZ115" i="4" s="1"/>
  <c r="FJ115" i="4"/>
  <c r="HU115" i="4" s="1"/>
  <c r="KU115" i="4" s="1"/>
  <c r="LJ115" i="4" s="1"/>
  <c r="GK115" i="4"/>
  <c r="IW115" i="4" s="1"/>
  <c r="KY115" i="4" s="1"/>
  <c r="KJ115" i="4" a="1"/>
  <c r="KJ115" i="4" s="1"/>
  <c r="GH115" i="4"/>
  <c r="IT115" i="4" s="1"/>
  <c r="KX115" i="4" s="1"/>
  <c r="LK115" i="4" s="1"/>
  <c r="FV115" i="4"/>
  <c r="IH115" i="4" s="1"/>
  <c r="KV115" i="4" s="1"/>
  <c r="HI115" i="4"/>
  <c r="JW115" i="4" s="1"/>
  <c r="LA115" i="4" s="1"/>
  <c r="FD116" i="4" a="1"/>
  <c r="FD116" i="4" s="1"/>
  <c r="EZ116" i="4" a="1"/>
  <c r="EZ116" i="4" s="1"/>
  <c r="FG116" i="4" a="1"/>
  <c r="FG116" i="4" s="1"/>
  <c r="KT116" i="4" s="1" a="1"/>
  <c r="KT116" i="4" s="1"/>
  <c r="FC116" i="4" a="1"/>
  <c r="FC116" i="4" s="1"/>
  <c r="EY116" i="4" a="1"/>
  <c r="EY116" i="4" s="1"/>
  <c r="FF116" i="4" a="1"/>
  <c r="FF116" i="4" s="1"/>
  <c r="FB116" i="4" a="1"/>
  <c r="FB116" i="4" s="1"/>
  <c r="EX116" i="4" a="1"/>
  <c r="EX116" i="4" s="1"/>
  <c r="FH115" i="4"/>
  <c r="FE116" i="4" a="1"/>
  <c r="FE116" i="4" s="1"/>
  <c r="FA116" i="4" a="1"/>
  <c r="FA116" i="4" s="1"/>
  <c r="EW116" i="4" a="1"/>
  <c r="EW116" i="4" s="1"/>
  <c r="DD116" i="4"/>
  <c r="CH116" i="4"/>
  <c r="BL116" i="4"/>
  <c r="AE116" i="4"/>
  <c r="EK116" i="4" s="1"/>
  <c r="BW116" i="4"/>
  <c r="BA116" i="4"/>
  <c r="DO116" i="4"/>
  <c r="CS116" i="4"/>
  <c r="CX60" i="4"/>
  <c r="CM60" i="4"/>
  <c r="EP60" i="4" s="1"/>
  <c r="DT60" i="4"/>
  <c r="DI60" i="4"/>
  <c r="DA60" i="4"/>
  <c r="ES60" i="4" s="1"/>
  <c r="DW60" i="4"/>
  <c r="DL60" i="4"/>
  <c r="GA59" i="4"/>
  <c r="IM59" i="4" s="1"/>
  <c r="KO59" i="4" a="1"/>
  <c r="KO59" i="4" s="1"/>
  <c r="LE59" i="4" s="1"/>
  <c r="HN59" i="4"/>
  <c r="KB59" i="4" s="1"/>
  <c r="FO59" i="4"/>
  <c r="HZ59" i="4" s="1"/>
  <c r="HB59" i="4"/>
  <c r="JO59" i="4" s="1"/>
  <c r="GP59" i="4"/>
  <c r="JB59" i="4" s="1"/>
  <c r="HM115" i="4"/>
  <c r="KA115" i="4" s="1"/>
  <c r="FZ115" i="4"/>
  <c r="IL115" i="4" s="1"/>
  <c r="KN115" i="4" a="1"/>
  <c r="KN115" i="4" s="1"/>
  <c r="LD115" i="4" s="1"/>
  <c r="HA115" i="4"/>
  <c r="JN115" i="4" s="1"/>
  <c r="FN115" i="4"/>
  <c r="HY115" i="4" s="1"/>
  <c r="GO115" i="4"/>
  <c r="JA115" i="4" s="1"/>
  <c r="LB114" i="4"/>
  <c r="LI114" i="4"/>
  <c r="LH114" i="4"/>
  <c r="LF114" i="4"/>
  <c r="CW116" i="4"/>
  <c r="DS116" i="4"/>
  <c r="CA116" i="4"/>
  <c r="BE116" i="4"/>
  <c r="EO116" i="4" s="1"/>
  <c r="BP116" i="4"/>
  <c r="DH116" i="4"/>
  <c r="DF60" i="4"/>
  <c r="BN60" i="4"/>
  <c r="BY60" i="4"/>
  <c r="CU60" i="4"/>
  <c r="AG60" i="4"/>
  <c r="EM60" i="4" s="1"/>
  <c r="BC60" i="4"/>
  <c r="DQ60" i="4"/>
  <c r="GN59" i="4"/>
  <c r="IZ59" i="4" s="1"/>
  <c r="FY59" i="4"/>
  <c r="IK59" i="4" s="1"/>
  <c r="HL59" i="4"/>
  <c r="JZ59" i="4" s="1"/>
  <c r="FM59" i="4"/>
  <c r="HX59" i="4" s="1"/>
  <c r="GZ59" i="4"/>
  <c r="JM59" i="4" s="1"/>
  <c r="KM59" i="4" a="1"/>
  <c r="KM59" i="4" s="1"/>
  <c r="HF59" i="4"/>
  <c r="JS59" i="4" s="1"/>
  <c r="KS59" i="4" a="1"/>
  <c r="KS59" i="4" s="1"/>
  <c r="GT59" i="4"/>
  <c r="JF59" i="4" s="1"/>
  <c r="GE59" i="4"/>
  <c r="IQ59" i="4" s="1"/>
  <c r="HR59" i="4"/>
  <c r="KF59" i="4" s="1"/>
  <c r="FS59" i="4"/>
  <c r="ID59" i="4" s="1"/>
  <c r="LL58" i="4"/>
  <c r="HE115" i="4"/>
  <c r="JR115" i="4" s="1"/>
  <c r="FR115" i="4"/>
  <c r="IC115" i="4" s="1"/>
  <c r="GS115" i="4"/>
  <c r="JE115" i="4" s="1"/>
  <c r="KR115" i="4" a="1"/>
  <c r="KR115" i="4" s="1"/>
  <c r="GD115" i="4"/>
  <c r="IP115" i="4" s="1"/>
  <c r="HQ115" i="4"/>
  <c r="KE115" i="4" s="1"/>
  <c r="EH117" i="4" a="1"/>
  <c r="EH117" i="4" s="1"/>
  <c r="EB117" i="4" a="1"/>
  <c r="EB117" i="4" s="1"/>
  <c r="EA117" i="4" a="1"/>
  <c r="EA117" i="4" s="1"/>
  <c r="EG117" i="4" a="1"/>
  <c r="EG117" i="4" s="1"/>
  <c r="DZ117" i="4" a="1"/>
  <c r="DZ117" i="4" s="1"/>
  <c r="EF117" i="4" a="1"/>
  <c r="EF117" i="4" s="1"/>
  <c r="EE117" i="4" a="1"/>
  <c r="EE117" i="4" s="1"/>
  <c r="DY117" i="4" a="1"/>
  <c r="DY117" i="4" s="1"/>
  <c r="ED117" i="4" a="1"/>
  <c r="ED117" i="4" s="1"/>
  <c r="EC117" i="4" a="1"/>
  <c r="EC117" i="4" s="1"/>
  <c r="C118" i="4"/>
  <c r="DA116" i="4"/>
  <c r="ES116" i="4" s="1"/>
  <c r="DW116" i="4"/>
  <c r="DL116" i="4"/>
  <c r="DJ60" i="4"/>
  <c r="DU60" i="4"/>
  <c r="CY60" i="4"/>
  <c r="HP59" i="4"/>
  <c r="KD59" i="4" s="1"/>
  <c r="FQ59" i="4"/>
  <c r="IB59" i="4" s="1"/>
  <c r="HD59" i="4"/>
  <c r="JQ59" i="4" s="1"/>
  <c r="GR59" i="4"/>
  <c r="JD59" i="4" s="1"/>
  <c r="KQ59" i="4" a="1"/>
  <c r="KQ59" i="4" s="1"/>
  <c r="GC59" i="4"/>
  <c r="IO59" i="4" s="1"/>
  <c r="GY59" i="4"/>
  <c r="JL59" i="4" s="1"/>
  <c r="KL59" i="4" a="1"/>
  <c r="KL59" i="4" s="1"/>
  <c r="LC59" i="4" s="1"/>
  <c r="GM59" i="4"/>
  <c r="IY59" i="4" s="1"/>
  <c r="FX59" i="4"/>
  <c r="IJ59" i="4" s="1"/>
  <c r="FL59" i="4"/>
  <c r="HW59" i="4" s="1"/>
  <c r="HK59" i="4"/>
  <c r="JY59" i="4" s="1"/>
  <c r="KL115" i="4" a="1"/>
  <c r="KL115" i="4" s="1"/>
  <c r="LC115" i="4" s="1"/>
  <c r="GM115" i="4"/>
  <c r="IY115" i="4" s="1"/>
  <c r="GI115" i="4"/>
  <c r="IU115" i="4" s="1"/>
  <c r="HK115" i="4"/>
  <c r="JY115" i="4" s="1"/>
  <c r="FX115" i="4"/>
  <c r="IJ115" i="4" s="1"/>
  <c r="GY115" i="4"/>
  <c r="JL115" i="4" s="1"/>
  <c r="FL115" i="4"/>
  <c r="HW115" i="4" s="1"/>
  <c r="AG116" i="4"/>
  <c r="EM116" i="4" s="1"/>
  <c r="CU116" i="4"/>
  <c r="DF116" i="4"/>
  <c r="BC116" i="4"/>
  <c r="BN116" i="4"/>
  <c r="DQ116" i="4"/>
  <c r="BY116" i="4"/>
  <c r="CN116" i="4"/>
  <c r="EQ116" i="4" s="1"/>
  <c r="CI116" i="4"/>
  <c r="CJ116" i="4"/>
  <c r="AF116" i="4"/>
  <c r="AQ116" i="4"/>
  <c r="BB116" i="4"/>
  <c r="U116" i="4"/>
  <c r="EL116" i="4" s="1"/>
  <c r="DP116" i="4"/>
  <c r="BX116" i="4"/>
  <c r="DE116" i="4"/>
  <c r="CT116" i="4"/>
  <c r="BM116" i="4"/>
  <c r="CR60" i="4"/>
  <c r="DN60" i="4"/>
  <c r="CG60" i="4"/>
  <c r="DC60" i="4"/>
  <c r="BV60" i="4"/>
  <c r="BK60" i="4"/>
  <c r="CH60" i="4"/>
  <c r="AO60" i="4"/>
  <c r="AD60" i="4"/>
  <c r="AZ60" i="4"/>
  <c r="S60" i="4"/>
  <c r="EJ60" i="4" s="1"/>
  <c r="HI59" i="4"/>
  <c r="JW59" i="4" s="1"/>
  <c r="LA59" i="4" s="1"/>
  <c r="FJ59" i="4"/>
  <c r="HU59" i="4" s="1"/>
  <c r="KU59" i="4" s="1"/>
  <c r="LJ59" i="4" s="1"/>
  <c r="GW59" i="4"/>
  <c r="JJ59" i="4" s="1"/>
  <c r="KZ59" i="4" s="1"/>
  <c r="GK59" i="4"/>
  <c r="IW59" i="4" s="1"/>
  <c r="KY59" i="4" s="1"/>
  <c r="LK59" i="4" s="1"/>
  <c r="KJ59" i="4" a="1"/>
  <c r="KJ59" i="4" s="1"/>
  <c r="FV59" i="4"/>
  <c r="IH59" i="4" s="1"/>
  <c r="KV59" i="4" s="1"/>
  <c r="FH59" i="4"/>
  <c r="FE60" i="4" a="1"/>
  <c r="FE60" i="4" s="1"/>
  <c r="FA60" i="4" a="1"/>
  <c r="FA60" i="4" s="1"/>
  <c r="EW60" i="4" a="1"/>
  <c r="EW60" i="4" s="1"/>
  <c r="FD60" i="4" a="1"/>
  <c r="FD60" i="4" s="1"/>
  <c r="EZ60" i="4" a="1"/>
  <c r="EZ60" i="4" s="1"/>
  <c r="FG60" i="4" a="1"/>
  <c r="FG60" i="4" s="1"/>
  <c r="KT60" i="4" s="1" a="1"/>
  <c r="KT60" i="4" s="1"/>
  <c r="FC60" i="4" a="1"/>
  <c r="FC60" i="4" s="1"/>
  <c r="EY60" i="4" a="1"/>
  <c r="EY60" i="4" s="1"/>
  <c r="FB60" i="4" a="1"/>
  <c r="FB60" i="4" s="1"/>
  <c r="EX60" i="4" a="1"/>
  <c r="EX60" i="4" s="1"/>
  <c r="FF60" i="4" a="1"/>
  <c r="FF60" i="4" s="1"/>
  <c r="GB59" i="4"/>
  <c r="IN59" i="4" s="1"/>
  <c r="KP59" i="4" a="1"/>
  <c r="KP59" i="4" s="1"/>
  <c r="LG59" i="4" s="1"/>
  <c r="HO59" i="4"/>
  <c r="KC59" i="4" s="1"/>
  <c r="FP59" i="4"/>
  <c r="IA59" i="4" s="1"/>
  <c r="HC59" i="4"/>
  <c r="JP59" i="4" s="1"/>
  <c r="GQ59" i="4"/>
  <c r="JC59" i="4" s="1"/>
  <c r="HF115" i="4"/>
  <c r="JS115" i="4" s="1"/>
  <c r="FS115" i="4"/>
  <c r="ID115" i="4" s="1"/>
  <c r="KS115" i="4" a="1"/>
  <c r="KS115" i="4" s="1"/>
  <c r="GT115" i="4"/>
  <c r="JF115" i="4" s="1"/>
  <c r="HR115" i="4"/>
  <c r="KF115" i="4" s="1"/>
  <c r="GE115" i="4"/>
  <c r="IQ115" i="4" s="1"/>
  <c r="KP115" i="4" a="1"/>
  <c r="KP115" i="4" s="1"/>
  <c r="LG115" i="4" s="1"/>
  <c r="HO115" i="4"/>
  <c r="KC115" i="4" s="1"/>
  <c r="GB115" i="4"/>
  <c r="IN115" i="4" s="1"/>
  <c r="HC115" i="4"/>
  <c r="JP115" i="4" s="1"/>
  <c r="FP115" i="4"/>
  <c r="IA115" i="4" s="1"/>
  <c r="GQ115" i="4"/>
  <c r="JC115" i="4" s="1"/>
  <c r="GX115" i="4"/>
  <c r="JK115" i="4" s="1"/>
  <c r="FK115" i="4"/>
  <c r="HV115" i="4" s="1"/>
  <c r="KK115" i="4" a="1"/>
  <c r="KK115" i="4" s="1"/>
  <c r="GL115" i="4"/>
  <c r="IX115" i="4" s="1"/>
  <c r="FW115" i="4"/>
  <c r="II115" i="4" s="1"/>
  <c r="HJ115" i="4"/>
  <c r="JX115" i="4" s="1"/>
  <c r="LL114" i="4"/>
  <c r="DU116" i="4"/>
  <c r="CY116" i="4"/>
  <c r="DJ116" i="4"/>
  <c r="CM116" i="4"/>
  <c r="EP116" i="4" s="1"/>
  <c r="DI116" i="4"/>
  <c r="DT116" i="4"/>
  <c r="CX116" i="4"/>
  <c r="BZ60" i="4"/>
  <c r="DR60" i="4"/>
  <c r="BO60" i="4"/>
  <c r="BD60" i="4"/>
  <c r="EN60" i="4" s="1"/>
  <c r="DG60" i="4"/>
  <c r="CV60" i="4"/>
  <c r="GO59" i="4"/>
  <c r="JA59" i="4" s="1"/>
  <c r="FZ59" i="4"/>
  <c r="IL59" i="4" s="1"/>
  <c r="HM59" i="4"/>
  <c r="KA59" i="4" s="1"/>
  <c r="FN59" i="4"/>
  <c r="HY59" i="4" s="1"/>
  <c r="KN59" i="4" a="1"/>
  <c r="KN59" i="4" s="1"/>
  <c r="LD59" i="4" s="1"/>
  <c r="HA59" i="4"/>
  <c r="JN59" i="4" s="1"/>
  <c r="GN115" i="4"/>
  <c r="IZ115" i="4" s="1"/>
  <c r="HL115" i="4"/>
  <c r="JZ115" i="4" s="1"/>
  <c r="FY115" i="4"/>
  <c r="IK115" i="4" s="1"/>
  <c r="GZ115" i="4"/>
  <c r="JM115" i="4" s="1"/>
  <c r="FM115" i="4"/>
  <c r="HX115" i="4" s="1"/>
  <c r="KM115" i="4" a="1"/>
  <c r="KM115" i="4" s="1"/>
  <c r="KO115" i="4" a="1"/>
  <c r="KO115" i="4" s="1"/>
  <c r="LE115" i="4" s="1"/>
  <c r="HN115" i="4"/>
  <c r="KB115" i="4" s="1"/>
  <c r="GA115" i="4"/>
  <c r="IM115" i="4" s="1"/>
  <c r="HB115" i="4"/>
  <c r="JO115" i="4" s="1"/>
  <c r="FO115" i="4"/>
  <c r="HZ115" i="4" s="1"/>
  <c r="GP115" i="4"/>
  <c r="JB115" i="4" s="1"/>
  <c r="AZ116" i="4"/>
  <c r="BV116" i="4"/>
  <c r="S116" i="4"/>
  <c r="EJ116" i="4" s="1"/>
  <c r="DC116" i="4"/>
  <c r="AO116" i="4"/>
  <c r="BK116" i="4"/>
  <c r="DN116" i="4"/>
  <c r="CR116" i="4"/>
  <c r="CG116" i="4"/>
  <c r="AD116" i="4"/>
  <c r="DK60" i="4"/>
  <c r="DV60" i="4"/>
  <c r="CZ60" i="4"/>
  <c r="ER60" i="4" s="1"/>
  <c r="HQ59" i="4"/>
  <c r="KE59" i="4" s="1"/>
  <c r="FR59" i="4"/>
  <c r="IC59" i="4" s="1"/>
  <c r="HE59" i="4"/>
  <c r="JR59" i="4" s="1"/>
  <c r="GS59" i="4"/>
  <c r="JE59" i="4" s="1"/>
  <c r="KR59" i="4" a="1"/>
  <c r="KR59" i="4" s="1"/>
  <c r="GD59" i="4"/>
  <c r="IP59" i="4" s="1"/>
  <c r="LL115" i="4" l="1"/>
  <c r="KL60" i="4" a="1"/>
  <c r="KL60" i="4" s="1"/>
  <c r="LC60" i="4" s="1"/>
  <c r="GM60" i="4"/>
  <c r="IY60" i="4" s="1"/>
  <c r="FX60" i="4"/>
  <c r="IJ60" i="4" s="1"/>
  <c r="HK60" i="4"/>
  <c r="JY60" i="4" s="1"/>
  <c r="FL60" i="4"/>
  <c r="HW60" i="4" s="1"/>
  <c r="GY60" i="4"/>
  <c r="JL60" i="4" s="1"/>
  <c r="DS117" i="4"/>
  <c r="CW117" i="4"/>
  <c r="CA117" i="4"/>
  <c r="BE117" i="4"/>
  <c r="EO117" i="4" s="1"/>
  <c r="DH117" i="4"/>
  <c r="BP117" i="4"/>
  <c r="DA117" i="4"/>
  <c r="ES117" i="4" s="1"/>
  <c r="DW117" i="4"/>
  <c r="DL117" i="4"/>
  <c r="GH116" i="4"/>
  <c r="IT116" i="4" s="1"/>
  <c r="KX116" i="4" s="1"/>
  <c r="LK116" i="4" s="1"/>
  <c r="HI116" i="4"/>
  <c r="JW116" i="4" s="1"/>
  <c r="LA116" i="4" s="1"/>
  <c r="FV116" i="4"/>
  <c r="IH116" i="4" s="1"/>
  <c r="KV116" i="4" s="1"/>
  <c r="GW116" i="4"/>
  <c r="JJ116" i="4" s="1"/>
  <c r="KZ116" i="4" s="1"/>
  <c r="KJ116" i="4" a="1"/>
  <c r="KJ116" i="4" s="1"/>
  <c r="FJ116" i="4"/>
  <c r="HU116" i="4" s="1"/>
  <c r="KU116" i="4" s="1"/>
  <c r="LJ116" i="4" s="1"/>
  <c r="GK116" i="4"/>
  <c r="IW116" i="4" s="1"/>
  <c r="KY116" i="4" s="1"/>
  <c r="FF117" i="4" a="1"/>
  <c r="FF117" i="4" s="1"/>
  <c r="FB117" i="4" a="1"/>
  <c r="FB117" i="4" s="1"/>
  <c r="EX117" i="4" a="1"/>
  <c r="EX117" i="4" s="1"/>
  <c r="FH116" i="4"/>
  <c r="FE117" i="4" a="1"/>
  <c r="FE117" i="4" s="1"/>
  <c r="FA117" i="4" a="1"/>
  <c r="FA117" i="4" s="1"/>
  <c r="EW117" i="4" a="1"/>
  <c r="EW117" i="4" s="1"/>
  <c r="FD117" i="4" a="1"/>
  <c r="FD117" i="4" s="1"/>
  <c r="EZ117" i="4" a="1"/>
  <c r="EZ117" i="4" s="1"/>
  <c r="FG117" i="4" a="1"/>
  <c r="FG117" i="4" s="1"/>
  <c r="KT117" i="4" s="1" a="1"/>
  <c r="KT117" i="4" s="1"/>
  <c r="FC117" i="4" a="1"/>
  <c r="FC117" i="4" s="1"/>
  <c r="EY117" i="4" a="1"/>
  <c r="EY117" i="4" s="1"/>
  <c r="GQ116" i="4"/>
  <c r="JC116" i="4" s="1"/>
  <c r="HO116" i="4"/>
  <c r="KC116" i="4" s="1"/>
  <c r="GB116" i="4"/>
  <c r="IN116" i="4" s="1"/>
  <c r="KP116" i="4" a="1"/>
  <c r="KP116" i="4" s="1"/>
  <c r="LG116" i="4" s="1"/>
  <c r="HC116" i="4"/>
  <c r="JP116" i="4" s="1"/>
  <c r="FP116" i="4"/>
  <c r="IA116" i="4" s="1"/>
  <c r="DO61" i="4"/>
  <c r="BW61" i="4"/>
  <c r="CS61" i="4"/>
  <c r="BA61" i="4"/>
  <c r="AE61" i="4"/>
  <c r="EK61" i="4" s="1"/>
  <c r="DD61" i="4"/>
  <c r="BL61" i="4"/>
  <c r="BZ61" i="4"/>
  <c r="DG61" i="4"/>
  <c r="BO61" i="4"/>
  <c r="DR61" i="4"/>
  <c r="CV61" i="4"/>
  <c r="BD61" i="4"/>
  <c r="EN61" i="4" s="1"/>
  <c r="KP60" i="4" a="1"/>
  <c r="KP60" i="4" s="1"/>
  <c r="LG60" i="4" s="1"/>
  <c r="HO60" i="4"/>
  <c r="KC60" i="4" s="1"/>
  <c r="FP60" i="4"/>
  <c r="IA60" i="4" s="1"/>
  <c r="HC60" i="4"/>
  <c r="JP60" i="4" s="1"/>
  <c r="GQ60" i="4"/>
  <c r="JC60" i="4" s="1"/>
  <c r="GB60" i="4"/>
  <c r="IN60" i="4" s="1"/>
  <c r="S117" i="4"/>
  <c r="EJ117" i="4" s="1"/>
  <c r="AD117" i="4"/>
  <c r="AO117" i="4"/>
  <c r="CR117" i="4"/>
  <c r="DC117" i="4"/>
  <c r="BK117" i="4"/>
  <c r="CG117" i="4"/>
  <c r="DN117" i="4"/>
  <c r="AZ117" i="4"/>
  <c r="BV117" i="4"/>
  <c r="HA116" i="4"/>
  <c r="JN116" i="4" s="1"/>
  <c r="FN116" i="4"/>
  <c r="HY116" i="4" s="1"/>
  <c r="GO116" i="4"/>
  <c r="JA116" i="4" s="1"/>
  <c r="FZ116" i="4"/>
  <c r="IL116" i="4" s="1"/>
  <c r="KN116" i="4" a="1"/>
  <c r="KN116" i="4" s="1"/>
  <c r="LD116" i="4" s="1"/>
  <c r="HM116" i="4"/>
  <c r="KA116" i="4" s="1"/>
  <c r="BE61" i="4"/>
  <c r="EO61" i="4" s="1"/>
  <c r="CA61" i="4"/>
  <c r="DH61" i="4"/>
  <c r="BP61" i="4"/>
  <c r="CW61" i="4"/>
  <c r="DS61" i="4"/>
  <c r="CZ61" i="4"/>
  <c r="ER61" i="4" s="1"/>
  <c r="DK61" i="4"/>
  <c r="DV61" i="4"/>
  <c r="LB59" i="4"/>
  <c r="LI59" i="4"/>
  <c r="LH59" i="4"/>
  <c r="LF59" i="4"/>
  <c r="DI117" i="4"/>
  <c r="CM117" i="4"/>
  <c r="EP117" i="4" s="1"/>
  <c r="CX117" i="4"/>
  <c r="DT117" i="4"/>
  <c r="HQ116" i="4"/>
  <c r="KE116" i="4" s="1"/>
  <c r="GD116" i="4"/>
  <c r="IP116" i="4" s="1"/>
  <c r="HE116" i="4"/>
  <c r="JR116" i="4" s="1"/>
  <c r="FR116" i="4"/>
  <c r="IC116" i="4" s="1"/>
  <c r="GS116" i="4"/>
  <c r="JE116" i="4" s="1"/>
  <c r="KR116" i="4" a="1"/>
  <c r="KR116" i="4" s="1"/>
  <c r="GN116" i="4"/>
  <c r="IZ116" i="4" s="1"/>
  <c r="FY116" i="4"/>
  <c r="IK116" i="4" s="1"/>
  <c r="GZ116" i="4"/>
  <c r="JM116" i="4" s="1"/>
  <c r="KM116" i="4" a="1"/>
  <c r="KM116" i="4" s="1"/>
  <c r="HL116" i="4"/>
  <c r="JZ116" i="4" s="1"/>
  <c r="FM116" i="4"/>
  <c r="HX116" i="4" s="1"/>
  <c r="DA61" i="4"/>
  <c r="ES61" i="4" s="1"/>
  <c r="DW61" i="4"/>
  <c r="DL61" i="4"/>
  <c r="GN60" i="4"/>
  <c r="IZ60" i="4" s="1"/>
  <c r="FY60" i="4"/>
  <c r="IK60" i="4" s="1"/>
  <c r="HL60" i="4"/>
  <c r="JZ60" i="4" s="1"/>
  <c r="FM60" i="4"/>
  <c r="HX60" i="4" s="1"/>
  <c r="GZ60" i="4"/>
  <c r="JM60" i="4" s="1"/>
  <c r="KM60" i="4" a="1"/>
  <c r="KM60" i="4" s="1"/>
  <c r="DJ117" i="4"/>
  <c r="CY117" i="4"/>
  <c r="DU117" i="4"/>
  <c r="HD116" i="4"/>
  <c r="JQ116" i="4" s="1"/>
  <c r="HP116" i="4"/>
  <c r="KD116" i="4" s="1"/>
  <c r="FQ116" i="4"/>
  <c r="IB116" i="4" s="1"/>
  <c r="GR116" i="4"/>
  <c r="JD116" i="4" s="1"/>
  <c r="GC116" i="4"/>
  <c r="IO116" i="4" s="1"/>
  <c r="KQ116" i="4" a="1"/>
  <c r="KQ116" i="4" s="1"/>
  <c r="BM61" i="4"/>
  <c r="DE61" i="4"/>
  <c r="CJ61" i="4"/>
  <c r="DP61" i="4"/>
  <c r="CN61" i="4"/>
  <c r="EQ61" i="4" s="1"/>
  <c r="BX61" i="4"/>
  <c r="CT61" i="4"/>
  <c r="AF61" i="4"/>
  <c r="CI61" i="4"/>
  <c r="U61" i="4"/>
  <c r="EL61" i="4" s="1"/>
  <c r="AQ61" i="4"/>
  <c r="BB61" i="4"/>
  <c r="HP60" i="4"/>
  <c r="KD60" i="4" s="1"/>
  <c r="FQ60" i="4"/>
  <c r="IB60" i="4" s="1"/>
  <c r="HD60" i="4"/>
  <c r="JQ60" i="4" s="1"/>
  <c r="GR60" i="4"/>
  <c r="JD60" i="4" s="1"/>
  <c r="KQ60" i="4" a="1"/>
  <c r="KQ60" i="4" s="1"/>
  <c r="GC60" i="4"/>
  <c r="IO60" i="4" s="1"/>
  <c r="CS117" i="4"/>
  <c r="BA117" i="4"/>
  <c r="AE117" i="4"/>
  <c r="EK117" i="4" s="1"/>
  <c r="DO117" i="4"/>
  <c r="CH117" i="4"/>
  <c r="BW117" i="4"/>
  <c r="DD117" i="4"/>
  <c r="BL117" i="4"/>
  <c r="FK116" i="4"/>
  <c r="HV116" i="4" s="1"/>
  <c r="GL116" i="4"/>
  <c r="IX116" i="4" s="1"/>
  <c r="FW116" i="4"/>
  <c r="II116" i="4" s="1"/>
  <c r="GX116" i="4"/>
  <c r="JK116" i="4" s="1"/>
  <c r="HJ116" i="4"/>
  <c r="JX116" i="4" s="1"/>
  <c r="KK116" i="4" a="1"/>
  <c r="KK116" i="4" s="1"/>
  <c r="CX61" i="4"/>
  <c r="CM61" i="4"/>
  <c r="EP61" i="4" s="1"/>
  <c r="DT61" i="4"/>
  <c r="DI61" i="4"/>
  <c r="HF60" i="4"/>
  <c r="JS60" i="4" s="1"/>
  <c r="KS60" i="4" a="1"/>
  <c r="KS60" i="4" s="1"/>
  <c r="GT60" i="4"/>
  <c r="JF60" i="4" s="1"/>
  <c r="GE60" i="4"/>
  <c r="IQ60" i="4" s="1"/>
  <c r="HR60" i="4"/>
  <c r="KF60" i="4" s="1"/>
  <c r="FS60" i="4"/>
  <c r="ID60" i="4" s="1"/>
  <c r="GW60" i="4"/>
  <c r="JJ60" i="4" s="1"/>
  <c r="KZ60" i="4" s="1"/>
  <c r="GK60" i="4"/>
  <c r="IW60" i="4" s="1"/>
  <c r="KY60" i="4" s="1"/>
  <c r="LK60" i="4" s="1"/>
  <c r="KJ60" i="4" a="1"/>
  <c r="KJ60" i="4" s="1"/>
  <c r="FV60" i="4"/>
  <c r="IH60" i="4" s="1"/>
  <c r="KV60" i="4" s="1"/>
  <c r="FJ60" i="4"/>
  <c r="HU60" i="4" s="1"/>
  <c r="KU60" i="4" s="1"/>
  <c r="LJ60" i="4" s="1"/>
  <c r="HI60" i="4"/>
  <c r="JW60" i="4" s="1"/>
  <c r="LA60" i="4" s="1"/>
  <c r="FG61" i="4" a="1"/>
  <c r="FG61" i="4" s="1"/>
  <c r="KT61" i="4" s="1" a="1"/>
  <c r="KT61" i="4" s="1"/>
  <c r="FC61" i="4" a="1"/>
  <c r="FC61" i="4" s="1"/>
  <c r="EY61" i="4" a="1"/>
  <c r="EY61" i="4" s="1"/>
  <c r="FF61" i="4" a="1"/>
  <c r="FF61" i="4" s="1"/>
  <c r="FB61" i="4" a="1"/>
  <c r="FB61" i="4" s="1"/>
  <c r="EX61" i="4" a="1"/>
  <c r="EX61" i="4" s="1"/>
  <c r="FH60" i="4"/>
  <c r="FE61" i="4" a="1"/>
  <c r="FE61" i="4" s="1"/>
  <c r="FA61" i="4" a="1"/>
  <c r="FA61" i="4" s="1"/>
  <c r="EW61" i="4" a="1"/>
  <c r="EW61" i="4" s="1"/>
  <c r="FD61" i="4" a="1"/>
  <c r="FD61" i="4" s="1"/>
  <c r="EZ61" i="4" a="1"/>
  <c r="EZ61" i="4" s="1"/>
  <c r="LL59" i="4"/>
  <c r="DK117" i="4"/>
  <c r="CZ117" i="4"/>
  <c r="ER117" i="4" s="1"/>
  <c r="DV117" i="4"/>
  <c r="GP116" i="4"/>
  <c r="JB116" i="4" s="1"/>
  <c r="KO116" i="4" a="1"/>
  <c r="KO116" i="4" s="1"/>
  <c r="LE116" i="4" s="1"/>
  <c r="HB116" i="4"/>
  <c r="JO116" i="4" s="1"/>
  <c r="HN116" i="4"/>
  <c r="KB116" i="4" s="1"/>
  <c r="GA116" i="4"/>
  <c r="IM116" i="4" s="1"/>
  <c r="FO116" i="4"/>
  <c r="HZ116" i="4" s="1"/>
  <c r="BN61" i="4"/>
  <c r="DF61" i="4"/>
  <c r="AG61" i="4"/>
  <c r="EM61" i="4" s="1"/>
  <c r="CU61" i="4"/>
  <c r="BC61" i="4"/>
  <c r="DQ61" i="4"/>
  <c r="BY61" i="4"/>
  <c r="GX60" i="4"/>
  <c r="JK60" i="4" s="1"/>
  <c r="KK60" i="4" a="1"/>
  <c r="KK60" i="4" s="1"/>
  <c r="GL60" i="4"/>
  <c r="IX60" i="4" s="1"/>
  <c r="FW60" i="4"/>
  <c r="II60" i="4" s="1"/>
  <c r="FK60" i="4"/>
  <c r="HV60" i="4" s="1"/>
  <c r="HJ60" i="4"/>
  <c r="JX60" i="4" s="1"/>
  <c r="FZ60" i="4"/>
  <c r="IL60" i="4" s="1"/>
  <c r="HM60" i="4"/>
  <c r="KA60" i="4" s="1"/>
  <c r="FN60" i="4"/>
  <c r="HY60" i="4" s="1"/>
  <c r="KN60" i="4" a="1"/>
  <c r="KN60" i="4" s="1"/>
  <c r="LD60" i="4" s="1"/>
  <c r="HA60" i="4"/>
  <c r="JN60" i="4" s="1"/>
  <c r="GO60" i="4"/>
  <c r="JA60" i="4" s="1"/>
  <c r="EF118" i="4" a="1"/>
  <c r="EF118" i="4" s="1"/>
  <c r="EB118" i="4" a="1"/>
  <c r="EB118" i="4" s="1"/>
  <c r="EE118" i="4" a="1"/>
  <c r="EE118" i="4" s="1"/>
  <c r="EA118" i="4" a="1"/>
  <c r="EA118" i="4" s="1"/>
  <c r="EH118" i="4" a="1"/>
  <c r="EH118" i="4" s="1"/>
  <c r="ED118" i="4" a="1"/>
  <c r="ED118" i="4" s="1"/>
  <c r="DZ118" i="4" a="1"/>
  <c r="DZ118" i="4" s="1"/>
  <c r="EG118" i="4" a="1"/>
  <c r="EG118" i="4" s="1"/>
  <c r="EC118" i="4" a="1"/>
  <c r="EC118" i="4" s="1"/>
  <c r="DY118" i="4" a="1"/>
  <c r="DY118" i="4" s="1"/>
  <c r="CN117" i="4"/>
  <c r="EQ117" i="4" s="1"/>
  <c r="AF117" i="4"/>
  <c r="CJ117" i="4"/>
  <c r="CI117" i="4"/>
  <c r="AQ117" i="4"/>
  <c r="CT117" i="4"/>
  <c r="BX117" i="4"/>
  <c r="U117" i="4"/>
  <c r="EL117" i="4" s="1"/>
  <c r="DP117" i="4"/>
  <c r="BM117" i="4"/>
  <c r="DE117" i="4"/>
  <c r="BB117" i="4"/>
  <c r="HR116" i="4"/>
  <c r="KF116" i="4" s="1"/>
  <c r="FS116" i="4"/>
  <c r="ID116" i="4" s="1"/>
  <c r="KS116" i="4" a="1"/>
  <c r="KS116" i="4" s="1"/>
  <c r="GT116" i="4"/>
  <c r="JF116" i="4" s="1"/>
  <c r="GE116" i="4"/>
  <c r="IQ116" i="4" s="1"/>
  <c r="HF116" i="4"/>
  <c r="JS116" i="4" s="1"/>
  <c r="DJ61" i="4"/>
  <c r="DU61" i="4"/>
  <c r="CY61" i="4"/>
  <c r="GA60" i="4"/>
  <c r="IM60" i="4" s="1"/>
  <c r="KO60" i="4" a="1"/>
  <c r="KO60" i="4" s="1"/>
  <c r="LE60" i="4" s="1"/>
  <c r="HN60" i="4"/>
  <c r="KB60" i="4" s="1"/>
  <c r="FO60" i="4"/>
  <c r="HZ60" i="4" s="1"/>
  <c r="HB60" i="4"/>
  <c r="JO60" i="4" s="1"/>
  <c r="GP60" i="4"/>
  <c r="JB60" i="4" s="1"/>
  <c r="HE60" i="4"/>
  <c r="JR60" i="4" s="1"/>
  <c r="GS60" i="4"/>
  <c r="JE60" i="4" s="1"/>
  <c r="KR60" i="4" a="1"/>
  <c r="KR60" i="4" s="1"/>
  <c r="GD60" i="4"/>
  <c r="IP60" i="4" s="1"/>
  <c r="HQ60" i="4"/>
  <c r="KE60" i="4" s="1"/>
  <c r="FR60" i="4"/>
  <c r="IC60" i="4" s="1"/>
  <c r="BD117" i="4"/>
  <c r="EN117" i="4" s="1"/>
  <c r="BO117" i="4"/>
  <c r="CV117" i="4"/>
  <c r="BZ117" i="4"/>
  <c r="DR117" i="4"/>
  <c r="DG117" i="4"/>
  <c r="AG117" i="4"/>
  <c r="EM117" i="4" s="1"/>
  <c r="BN117" i="4"/>
  <c r="BY117" i="4"/>
  <c r="DF117" i="4"/>
  <c r="DQ117" i="4"/>
  <c r="CU117" i="4"/>
  <c r="BC117" i="4"/>
  <c r="HK116" i="4"/>
  <c r="JY116" i="4" s="1"/>
  <c r="FX116" i="4"/>
  <c r="IJ116" i="4" s="1"/>
  <c r="GY116" i="4"/>
  <c r="JL116" i="4" s="1"/>
  <c r="FL116" i="4"/>
  <c r="HW116" i="4" s="1"/>
  <c r="GM116" i="4"/>
  <c r="IY116" i="4" s="1"/>
  <c r="GI116" i="4"/>
  <c r="IU116" i="4" s="1"/>
  <c r="KL116" i="4" a="1"/>
  <c r="KL116" i="4" s="1"/>
  <c r="LC116" i="4" s="1"/>
  <c r="LF115" i="4"/>
  <c r="LB115" i="4"/>
  <c r="LI115" i="4"/>
  <c r="LH115" i="4"/>
  <c r="EG62" i="4" a="1"/>
  <c r="EG62" i="4" s="1"/>
  <c r="EC62" i="4" a="1"/>
  <c r="EC62" i="4" s="1"/>
  <c r="DY62" i="4" a="1"/>
  <c r="DY62" i="4" s="1"/>
  <c r="EF62" i="4" a="1"/>
  <c r="EF62" i="4" s="1"/>
  <c r="EB62" i="4" a="1"/>
  <c r="EB62" i="4" s="1"/>
  <c r="EE62" i="4" a="1"/>
  <c r="EE62" i="4" s="1"/>
  <c r="EA62" i="4" a="1"/>
  <c r="EA62" i="4" s="1"/>
  <c r="EH62" i="4" a="1"/>
  <c r="EH62" i="4" s="1"/>
  <c r="ED62" i="4" a="1"/>
  <c r="ED62" i="4" s="1"/>
  <c r="DZ62" i="4" a="1"/>
  <c r="DZ62" i="4" s="1"/>
  <c r="CR61" i="4"/>
  <c r="CH61" i="4"/>
  <c r="CG61" i="4"/>
  <c r="DN61" i="4"/>
  <c r="BV61" i="4"/>
  <c r="BK61" i="4"/>
  <c r="DC61" i="4"/>
  <c r="AZ61" i="4"/>
  <c r="AD61" i="4"/>
  <c r="S61" i="4"/>
  <c r="EJ61" i="4" s="1"/>
  <c r="AO61" i="4"/>
  <c r="DR62" i="4" l="1"/>
  <c r="CV62" i="4"/>
  <c r="DG62" i="4"/>
  <c r="BD62" i="4"/>
  <c r="EN62" i="4" s="1"/>
  <c r="BO62" i="4"/>
  <c r="BZ62" i="4"/>
  <c r="DA118" i="4"/>
  <c r="ES118" i="4" s="1"/>
  <c r="DL118" i="4"/>
  <c r="DW118" i="4"/>
  <c r="KK61" i="4" a="1"/>
  <c r="KK61" i="4" s="1"/>
  <c r="GL61" i="4"/>
  <c r="IX61" i="4" s="1"/>
  <c r="FW61" i="4"/>
  <c r="II61" i="4" s="1"/>
  <c r="HJ61" i="4"/>
  <c r="JX61" i="4" s="1"/>
  <c r="FK61" i="4"/>
  <c r="HV61" i="4" s="1"/>
  <c r="GX61" i="4"/>
  <c r="JK61" i="4" s="1"/>
  <c r="KO117" i="4" a="1"/>
  <c r="KO117" i="4" s="1"/>
  <c r="LE117" i="4" s="1"/>
  <c r="HB117" i="4"/>
  <c r="JO117" i="4" s="1"/>
  <c r="HN117" i="4"/>
  <c r="KB117" i="4" s="1"/>
  <c r="FO117" i="4"/>
  <c r="HZ117" i="4" s="1"/>
  <c r="GP117" i="4"/>
  <c r="JB117" i="4" s="1"/>
  <c r="GA117" i="4"/>
  <c r="IM117" i="4" s="1"/>
  <c r="BE62" i="4"/>
  <c r="EO62" i="4" s="1"/>
  <c r="DS62" i="4"/>
  <c r="CA62" i="4"/>
  <c r="CW62" i="4"/>
  <c r="DH62" i="4"/>
  <c r="BP62" i="4"/>
  <c r="DK62" i="4"/>
  <c r="DV62" i="4"/>
  <c r="CZ62" i="4"/>
  <c r="ER62" i="4" s="1"/>
  <c r="CN118" i="4"/>
  <c r="EQ118" i="4" s="1"/>
  <c r="CJ118" i="4"/>
  <c r="CI118" i="4"/>
  <c r="U118" i="4"/>
  <c r="EL118" i="4" s="1"/>
  <c r="AF118" i="4"/>
  <c r="BM118" i="4"/>
  <c r="DP118" i="4"/>
  <c r="BB118" i="4"/>
  <c r="DE118" i="4"/>
  <c r="AQ118" i="4"/>
  <c r="CT118" i="4"/>
  <c r="BX118" i="4"/>
  <c r="KO61" i="4" a="1"/>
  <c r="KO61" i="4" s="1"/>
  <c r="LE61" i="4" s="1"/>
  <c r="HN61" i="4"/>
  <c r="KB61" i="4" s="1"/>
  <c r="FO61" i="4"/>
  <c r="HZ61" i="4" s="1"/>
  <c r="HB61" i="4"/>
  <c r="JO61" i="4" s="1"/>
  <c r="GP61" i="4"/>
  <c r="JB61" i="4" s="1"/>
  <c r="GA61" i="4"/>
  <c r="IM61" i="4" s="1"/>
  <c r="LF60" i="4"/>
  <c r="LB60" i="4"/>
  <c r="LI60" i="4"/>
  <c r="LH60" i="4"/>
  <c r="GN117" i="4"/>
  <c r="IZ117" i="4" s="1"/>
  <c r="FY117" i="4"/>
  <c r="IK117" i="4" s="1"/>
  <c r="GZ117" i="4"/>
  <c r="JM117" i="4" s="1"/>
  <c r="KM117" i="4" a="1"/>
  <c r="KM117" i="4" s="1"/>
  <c r="HL117" i="4"/>
  <c r="JZ117" i="4" s="1"/>
  <c r="FM117" i="4"/>
  <c r="HX117" i="4" s="1"/>
  <c r="HR117" i="4"/>
  <c r="KF117" i="4" s="1"/>
  <c r="FS117" i="4"/>
  <c r="ID117" i="4" s="1"/>
  <c r="KS117" i="4" a="1"/>
  <c r="KS117" i="4" s="1"/>
  <c r="GT117" i="4"/>
  <c r="JF117" i="4" s="1"/>
  <c r="GE117" i="4"/>
  <c r="IQ117" i="4" s="1"/>
  <c r="HF117" i="4"/>
  <c r="JS117" i="4" s="1"/>
  <c r="CS62" i="4"/>
  <c r="DO62" i="4"/>
  <c r="BA62" i="4"/>
  <c r="BW62" i="4"/>
  <c r="AE62" i="4"/>
  <c r="EK62" i="4" s="1"/>
  <c r="DD62" i="4"/>
  <c r="BL62" i="4"/>
  <c r="DA62" i="4"/>
  <c r="ES62" i="4" s="1"/>
  <c r="DW62" i="4"/>
  <c r="DL62" i="4"/>
  <c r="DT118" i="4"/>
  <c r="CX118" i="4"/>
  <c r="CM118" i="4"/>
  <c r="EP118" i="4" s="1"/>
  <c r="DI118" i="4"/>
  <c r="FY61" i="4"/>
  <c r="IK61" i="4" s="1"/>
  <c r="HL61" i="4"/>
  <c r="JZ61" i="4" s="1"/>
  <c r="FM61" i="4"/>
  <c r="HX61" i="4" s="1"/>
  <c r="KM61" i="4" a="1"/>
  <c r="KM61" i="4" s="1"/>
  <c r="GZ61" i="4"/>
  <c r="JM61" i="4" s="1"/>
  <c r="GN61" i="4"/>
  <c r="IZ61" i="4" s="1"/>
  <c r="KS61" i="4" a="1"/>
  <c r="KS61" i="4" s="1"/>
  <c r="GT61" i="4"/>
  <c r="JF61" i="4" s="1"/>
  <c r="GE61" i="4"/>
  <c r="IQ61" i="4" s="1"/>
  <c r="HR61" i="4"/>
  <c r="KF61" i="4" s="1"/>
  <c r="FS61" i="4"/>
  <c r="ID61" i="4" s="1"/>
  <c r="HF61" i="4"/>
  <c r="JS61" i="4" s="1"/>
  <c r="HP117" i="4"/>
  <c r="KD117" i="4" s="1"/>
  <c r="FQ117" i="4"/>
  <c r="IB117" i="4" s="1"/>
  <c r="GC117" i="4"/>
  <c r="IO117" i="4" s="1"/>
  <c r="GR117" i="4"/>
  <c r="JD117" i="4" s="1"/>
  <c r="KQ117" i="4" a="1"/>
  <c r="KQ117" i="4" s="1"/>
  <c r="HD117" i="4"/>
  <c r="JQ117" i="4" s="1"/>
  <c r="BM62" i="4"/>
  <c r="DE62" i="4"/>
  <c r="CT62" i="4"/>
  <c r="DP62" i="4"/>
  <c r="AF62" i="4"/>
  <c r="CN62" i="4"/>
  <c r="EQ62" i="4" s="1"/>
  <c r="CJ62" i="4"/>
  <c r="BX62" i="4"/>
  <c r="CI62" i="4"/>
  <c r="U62" i="4"/>
  <c r="EL62" i="4" s="1"/>
  <c r="BB62" i="4"/>
  <c r="AQ62" i="4"/>
  <c r="BK118" i="4"/>
  <c r="S118" i="4"/>
  <c r="EJ118" i="4" s="1"/>
  <c r="DN118" i="4"/>
  <c r="CR118" i="4"/>
  <c r="BV118" i="4"/>
  <c r="AO118" i="4"/>
  <c r="CG118" i="4"/>
  <c r="AZ118" i="4"/>
  <c r="AD118" i="4"/>
  <c r="DC118" i="4"/>
  <c r="AG118" i="4"/>
  <c r="EM118" i="4" s="1"/>
  <c r="BY118" i="4"/>
  <c r="CU118" i="4"/>
  <c r="DQ118" i="4"/>
  <c r="DF118" i="4"/>
  <c r="BC118" i="4"/>
  <c r="BN118" i="4"/>
  <c r="HD61" i="4"/>
  <c r="JQ61" i="4" s="1"/>
  <c r="GR61" i="4"/>
  <c r="JD61" i="4" s="1"/>
  <c r="KQ61" i="4" a="1"/>
  <c r="KQ61" i="4" s="1"/>
  <c r="GC61" i="4"/>
  <c r="IO61" i="4" s="1"/>
  <c r="HP61" i="4"/>
  <c r="KD61" i="4" s="1"/>
  <c r="FQ61" i="4"/>
  <c r="IB61" i="4" s="1"/>
  <c r="GM61" i="4"/>
  <c r="IY61" i="4" s="1"/>
  <c r="FX61" i="4"/>
  <c r="IJ61" i="4" s="1"/>
  <c r="HK61" i="4"/>
  <c r="JY61" i="4" s="1"/>
  <c r="FL61" i="4"/>
  <c r="HW61" i="4" s="1"/>
  <c r="GY61" i="4"/>
  <c r="JL61" i="4" s="1"/>
  <c r="KL61" i="4" a="1"/>
  <c r="KL61" i="4" s="1"/>
  <c r="LC61" i="4" s="1"/>
  <c r="GH117" i="4"/>
  <c r="IT117" i="4" s="1"/>
  <c r="KX117" i="4" s="1"/>
  <c r="LK117" i="4" s="1"/>
  <c r="HI117" i="4"/>
  <c r="JW117" i="4" s="1"/>
  <c r="LA117" i="4" s="1"/>
  <c r="FV117" i="4"/>
  <c r="IH117" i="4" s="1"/>
  <c r="KV117" i="4" s="1"/>
  <c r="GW117" i="4"/>
  <c r="JJ117" i="4" s="1"/>
  <c r="KZ117" i="4" s="1"/>
  <c r="FJ117" i="4"/>
  <c r="HU117" i="4" s="1"/>
  <c r="KU117" i="4" s="1"/>
  <c r="LJ117" i="4" s="1"/>
  <c r="GK117" i="4"/>
  <c r="IW117" i="4" s="1"/>
  <c r="KY117" i="4" s="1"/>
  <c r="KJ117" i="4" a="1"/>
  <c r="KJ117" i="4" s="1"/>
  <c r="FD118" i="4" a="1"/>
  <c r="FD118" i="4" s="1"/>
  <c r="EZ118" i="4" a="1"/>
  <c r="EZ118" i="4" s="1"/>
  <c r="FG118" i="4" a="1"/>
  <c r="FG118" i="4" s="1"/>
  <c r="KT118" i="4" s="1" a="1"/>
  <c r="KT118" i="4" s="1"/>
  <c r="FC118" i="4" a="1"/>
  <c r="FC118" i="4" s="1"/>
  <c r="EY118" i="4" a="1"/>
  <c r="EY118" i="4" s="1"/>
  <c r="FF118" i="4" a="1"/>
  <c r="FF118" i="4" s="1"/>
  <c r="FB118" i="4" a="1"/>
  <c r="FB118" i="4" s="1"/>
  <c r="EX118" i="4" a="1"/>
  <c r="EX118" i="4" s="1"/>
  <c r="FH117" i="4"/>
  <c r="FE118" i="4" a="1"/>
  <c r="FE118" i="4" s="1"/>
  <c r="FA118" i="4" a="1"/>
  <c r="FA118" i="4" s="1"/>
  <c r="EW118" i="4" a="1"/>
  <c r="EW118" i="4" s="1"/>
  <c r="LL116" i="4"/>
  <c r="CV118" i="4"/>
  <c r="BD118" i="4"/>
  <c r="EN118" i="4" s="1"/>
  <c r="BZ118" i="4"/>
  <c r="BO118" i="4"/>
  <c r="DR118" i="4"/>
  <c r="DG118" i="4"/>
  <c r="DU118" i="4"/>
  <c r="DJ118" i="4"/>
  <c r="CY118" i="4"/>
  <c r="GW61" i="4"/>
  <c r="JJ61" i="4" s="1"/>
  <c r="KZ61" i="4" s="1"/>
  <c r="GK61" i="4"/>
  <c r="IW61" i="4" s="1"/>
  <c r="KY61" i="4" s="1"/>
  <c r="LK61" i="4" s="1"/>
  <c r="KJ61" i="4" a="1"/>
  <c r="KJ61" i="4" s="1"/>
  <c r="FV61" i="4"/>
  <c r="IH61" i="4" s="1"/>
  <c r="KV61" i="4" s="1"/>
  <c r="FJ61" i="4"/>
  <c r="HU61" i="4" s="1"/>
  <c r="KU61" i="4" s="1"/>
  <c r="LJ61" i="4" s="1"/>
  <c r="HI61" i="4"/>
  <c r="JW61" i="4" s="1"/>
  <c r="LA61" i="4" s="1"/>
  <c r="FH61" i="4"/>
  <c r="FE62" i="4" a="1"/>
  <c r="FE62" i="4" s="1"/>
  <c r="FA62" i="4" a="1"/>
  <c r="FA62" i="4" s="1"/>
  <c r="EW62" i="4" a="1"/>
  <c r="EW62" i="4" s="1"/>
  <c r="FD62" i="4" a="1"/>
  <c r="FD62" i="4" s="1"/>
  <c r="EZ62" i="4" a="1"/>
  <c r="EZ62" i="4" s="1"/>
  <c r="FG62" i="4" a="1"/>
  <c r="FG62" i="4" s="1"/>
  <c r="KT62" i="4" s="1" a="1"/>
  <c r="KT62" i="4" s="1"/>
  <c r="FC62" i="4" a="1"/>
  <c r="FC62" i="4" s="1"/>
  <c r="EY62" i="4" a="1"/>
  <c r="EY62" i="4" s="1"/>
  <c r="FF62" i="4" a="1"/>
  <c r="FF62" i="4" s="1"/>
  <c r="FB62" i="4" a="1"/>
  <c r="FB62" i="4" s="1"/>
  <c r="EX62" i="4" a="1"/>
  <c r="EX62" i="4" s="1"/>
  <c r="HO61" i="4"/>
  <c r="KC61" i="4" s="1"/>
  <c r="FP61" i="4"/>
  <c r="IA61" i="4" s="1"/>
  <c r="HC61" i="4"/>
  <c r="JP61" i="4" s="1"/>
  <c r="GQ61" i="4"/>
  <c r="JC61" i="4" s="1"/>
  <c r="KP61" i="4" a="1"/>
  <c r="KP61" i="4" s="1"/>
  <c r="LG61" i="4" s="1"/>
  <c r="GB61" i="4"/>
  <c r="IN61" i="4" s="1"/>
  <c r="HA117" i="4"/>
  <c r="JN117" i="4" s="1"/>
  <c r="FN117" i="4"/>
  <c r="HY117" i="4" s="1"/>
  <c r="GO117" i="4"/>
  <c r="JA117" i="4" s="1"/>
  <c r="KN117" i="4" a="1"/>
  <c r="KN117" i="4" s="1"/>
  <c r="LD117" i="4" s="1"/>
  <c r="HM117" i="4"/>
  <c r="KA117" i="4" s="1"/>
  <c r="FZ117" i="4"/>
  <c r="IL117" i="4" s="1"/>
  <c r="LB116" i="4"/>
  <c r="LI116" i="4"/>
  <c r="LH116" i="4"/>
  <c r="LF116" i="4"/>
  <c r="CX62" i="4"/>
  <c r="CM62" i="4"/>
  <c r="EP62" i="4" s="1"/>
  <c r="DT62" i="4"/>
  <c r="DI62" i="4"/>
  <c r="BN62" i="4"/>
  <c r="DF62" i="4"/>
  <c r="DQ62" i="4"/>
  <c r="AG62" i="4"/>
  <c r="EM62" i="4" s="1"/>
  <c r="BY62" i="4"/>
  <c r="CU62" i="4"/>
  <c r="BC62" i="4"/>
  <c r="DK118" i="4"/>
  <c r="CZ118" i="4"/>
  <c r="ER118" i="4" s="1"/>
  <c r="DV118" i="4"/>
  <c r="FZ61" i="4"/>
  <c r="IL61" i="4" s="1"/>
  <c r="HM61" i="4"/>
  <c r="KA61" i="4" s="1"/>
  <c r="FN61" i="4"/>
  <c r="HY61" i="4" s="1"/>
  <c r="KN61" i="4" a="1"/>
  <c r="KN61" i="4" s="1"/>
  <c r="LD61" i="4" s="1"/>
  <c r="HA61" i="4"/>
  <c r="JN61" i="4" s="1"/>
  <c r="GO61" i="4"/>
  <c r="JA61" i="4" s="1"/>
  <c r="HQ117" i="4"/>
  <c r="KE117" i="4" s="1"/>
  <c r="GD117" i="4"/>
  <c r="IP117" i="4" s="1"/>
  <c r="HE117" i="4"/>
  <c r="JR117" i="4" s="1"/>
  <c r="FR117" i="4"/>
  <c r="IC117" i="4" s="1"/>
  <c r="KR117" i="4" a="1"/>
  <c r="KR117" i="4" s="1"/>
  <c r="GS117" i="4"/>
  <c r="JE117" i="4" s="1"/>
  <c r="AE118" i="4"/>
  <c r="EK118" i="4" s="1"/>
  <c r="BA118" i="4"/>
  <c r="BL118" i="4"/>
  <c r="CS118" i="4"/>
  <c r="DO118" i="4"/>
  <c r="DD118" i="4"/>
  <c r="BW118" i="4"/>
  <c r="CH118" i="4"/>
  <c r="HE61" i="4"/>
  <c r="JR61" i="4" s="1"/>
  <c r="GS61" i="4"/>
  <c r="JE61" i="4" s="1"/>
  <c r="KR61" i="4" a="1"/>
  <c r="KR61" i="4" s="1"/>
  <c r="GD61" i="4"/>
  <c r="IP61" i="4" s="1"/>
  <c r="HQ61" i="4"/>
  <c r="KE61" i="4" s="1"/>
  <c r="FR61" i="4"/>
  <c r="IC61" i="4" s="1"/>
  <c r="HK117" i="4"/>
  <c r="JY117" i="4" s="1"/>
  <c r="FX117" i="4"/>
  <c r="IJ117" i="4" s="1"/>
  <c r="GY117" i="4"/>
  <c r="JL117" i="4" s="1"/>
  <c r="FL117" i="4"/>
  <c r="HW117" i="4" s="1"/>
  <c r="GM117" i="4"/>
  <c r="IY117" i="4" s="1"/>
  <c r="GI117" i="4"/>
  <c r="IU117" i="4" s="1"/>
  <c r="KL117" i="4" a="1"/>
  <c r="KL117" i="4" s="1"/>
  <c r="LC117" i="4" s="1"/>
  <c r="CY62" i="4"/>
  <c r="DU62" i="4"/>
  <c r="DJ62" i="4"/>
  <c r="BV62" i="4"/>
  <c r="CR62" i="4"/>
  <c r="CG62" i="4"/>
  <c r="DN62" i="4"/>
  <c r="BK62" i="4"/>
  <c r="DC62" i="4"/>
  <c r="CH62" i="4"/>
  <c r="S62" i="4"/>
  <c r="EJ62" i="4" s="1"/>
  <c r="AD62" i="4"/>
  <c r="AZ62" i="4"/>
  <c r="AO62" i="4"/>
  <c r="DS118" i="4"/>
  <c r="BE118" i="4"/>
  <c r="EO118" i="4" s="1"/>
  <c r="CW118" i="4"/>
  <c r="CA118" i="4"/>
  <c r="DH118" i="4"/>
  <c r="BP118" i="4"/>
  <c r="LL60" i="4"/>
  <c r="GQ117" i="4"/>
  <c r="JC117" i="4" s="1"/>
  <c r="HO117" i="4"/>
  <c r="KC117" i="4" s="1"/>
  <c r="GB117" i="4"/>
  <c r="IN117" i="4" s="1"/>
  <c r="HC117" i="4"/>
  <c r="JP117" i="4" s="1"/>
  <c r="FP117" i="4"/>
  <c r="IA117" i="4" s="1"/>
  <c r="KP117" i="4" a="1"/>
  <c r="KP117" i="4" s="1"/>
  <c r="LG117" i="4" s="1"/>
  <c r="GL117" i="4"/>
  <c r="IX117" i="4" s="1"/>
  <c r="FW117" i="4"/>
  <c r="II117" i="4" s="1"/>
  <c r="GX117" i="4"/>
  <c r="JK117" i="4" s="1"/>
  <c r="KK117" i="4" a="1"/>
  <c r="KK117" i="4" s="1"/>
  <c r="HJ117" i="4"/>
  <c r="JX117" i="4" s="1"/>
  <c r="FK117" i="4"/>
  <c r="HV117" i="4" s="1"/>
  <c r="LL117" i="4" l="1"/>
  <c r="KK62" i="4" a="1"/>
  <c r="KK62" i="4" s="1"/>
  <c r="GL62" i="4"/>
  <c r="IX62" i="4" s="1"/>
  <c r="FW62" i="4"/>
  <c r="II62" i="4" s="1"/>
  <c r="HJ62" i="4"/>
  <c r="JX62" i="4" s="1"/>
  <c r="FK62" i="4"/>
  <c r="HV62" i="4" s="1"/>
  <c r="GX62" i="4"/>
  <c r="JK62" i="4" s="1"/>
  <c r="GK62" i="4"/>
  <c r="IW62" i="4" s="1"/>
  <c r="KY62" i="4" s="1"/>
  <c r="LK62" i="4" s="1"/>
  <c r="KJ62" i="4" a="1"/>
  <c r="KJ62" i="4" s="1"/>
  <c r="FV62" i="4"/>
  <c r="IH62" i="4" s="1"/>
  <c r="KV62" i="4" s="1"/>
  <c r="HI62" i="4"/>
  <c r="JW62" i="4" s="1"/>
  <c r="LA62" i="4" s="1"/>
  <c r="FJ62" i="4"/>
  <c r="HU62" i="4" s="1"/>
  <c r="KU62" i="4" s="1"/>
  <c r="LJ62" i="4" s="1"/>
  <c r="GW62" i="4"/>
  <c r="JJ62" i="4" s="1"/>
  <c r="KZ62" i="4" s="1"/>
  <c r="FH62" i="4"/>
  <c r="HJ118" i="4"/>
  <c r="JX118" i="4" s="1"/>
  <c r="FW118" i="4"/>
  <c r="II118" i="4" s="1"/>
  <c r="GX118" i="4"/>
  <c r="JK118" i="4" s="1"/>
  <c r="FK118" i="4"/>
  <c r="HV118" i="4" s="1"/>
  <c r="KK118" i="4" a="1"/>
  <c r="KK118" i="4" s="1"/>
  <c r="GL118" i="4"/>
  <c r="IX118" i="4" s="1"/>
  <c r="LF117" i="4"/>
  <c r="LB117" i="4"/>
  <c r="LI117" i="4"/>
  <c r="LH117" i="4"/>
  <c r="KO62" i="4" a="1"/>
  <c r="KO62" i="4" s="1"/>
  <c r="LE62" i="4" s="1"/>
  <c r="HN62" i="4"/>
  <c r="KB62" i="4" s="1"/>
  <c r="FO62" i="4"/>
  <c r="HZ62" i="4" s="1"/>
  <c r="HB62" i="4"/>
  <c r="JO62" i="4" s="1"/>
  <c r="GP62" i="4"/>
  <c r="JB62" i="4" s="1"/>
  <c r="GA62" i="4"/>
  <c r="IM62" i="4" s="1"/>
  <c r="HM62" i="4"/>
  <c r="KA62" i="4" s="1"/>
  <c r="FN62" i="4"/>
  <c r="HY62" i="4" s="1"/>
  <c r="KN62" i="4" a="1"/>
  <c r="KN62" i="4" s="1"/>
  <c r="LD62" i="4" s="1"/>
  <c r="HA62" i="4"/>
  <c r="JN62" i="4" s="1"/>
  <c r="GO62" i="4"/>
  <c r="JA62" i="4" s="1"/>
  <c r="FZ62" i="4"/>
  <c r="IL62" i="4" s="1"/>
  <c r="GP118" i="4"/>
  <c r="JB118" i="4" s="1"/>
  <c r="KO118" i="4" a="1"/>
  <c r="KO118" i="4" s="1"/>
  <c r="LE118" i="4" s="1"/>
  <c r="HN118" i="4"/>
  <c r="KB118" i="4" s="1"/>
  <c r="GA118" i="4"/>
  <c r="IM118" i="4" s="1"/>
  <c r="HB118" i="4"/>
  <c r="JO118" i="4" s="1"/>
  <c r="FO118" i="4"/>
  <c r="HZ118" i="4" s="1"/>
  <c r="KS62" i="4" a="1"/>
  <c r="KS62" i="4" s="1"/>
  <c r="GT62" i="4"/>
  <c r="JF62" i="4" s="1"/>
  <c r="GE62" i="4"/>
  <c r="IQ62" i="4" s="1"/>
  <c r="HR62" i="4"/>
  <c r="KF62" i="4" s="1"/>
  <c r="FS62" i="4"/>
  <c r="ID62" i="4" s="1"/>
  <c r="HF62" i="4"/>
  <c r="JS62" i="4" s="1"/>
  <c r="GS62" i="4"/>
  <c r="JE62" i="4" s="1"/>
  <c r="KR62" i="4" a="1"/>
  <c r="KR62" i="4" s="1"/>
  <c r="GD62" i="4"/>
  <c r="IP62" i="4" s="1"/>
  <c r="HQ62" i="4"/>
  <c r="KE62" i="4" s="1"/>
  <c r="FR62" i="4"/>
  <c r="IC62" i="4" s="1"/>
  <c r="HE62" i="4"/>
  <c r="JR62" i="4" s="1"/>
  <c r="HR118" i="4"/>
  <c r="KF118" i="4" s="1"/>
  <c r="GE118" i="4"/>
  <c r="IQ118" i="4" s="1"/>
  <c r="HF118" i="4"/>
  <c r="JS118" i="4" s="1"/>
  <c r="FS118" i="4"/>
  <c r="ID118" i="4" s="1"/>
  <c r="KS118" i="4" a="1"/>
  <c r="KS118" i="4" s="1"/>
  <c r="GT118" i="4"/>
  <c r="JF118" i="4" s="1"/>
  <c r="FX62" i="4"/>
  <c r="IJ62" i="4" s="1"/>
  <c r="HK62" i="4"/>
  <c r="JY62" i="4" s="1"/>
  <c r="FL62" i="4"/>
  <c r="HW62" i="4" s="1"/>
  <c r="GY62" i="4"/>
  <c r="JL62" i="4" s="1"/>
  <c r="KL62" i="4" a="1"/>
  <c r="KL62" i="4" s="1"/>
  <c r="LC62" i="4" s="1"/>
  <c r="GM62" i="4"/>
  <c r="IY62" i="4" s="1"/>
  <c r="HK118" i="4"/>
  <c r="JY118" i="4" s="1"/>
  <c r="FX118" i="4"/>
  <c r="IJ118" i="4" s="1"/>
  <c r="GY118" i="4"/>
  <c r="JL118" i="4" s="1"/>
  <c r="FL118" i="4"/>
  <c r="HW118" i="4" s="1"/>
  <c r="KL118" i="4" a="1"/>
  <c r="KL118" i="4" s="1"/>
  <c r="LC118" i="4" s="1"/>
  <c r="GM118" i="4"/>
  <c r="IY118" i="4" s="1"/>
  <c r="GI118" i="4"/>
  <c r="IU118" i="4" s="1"/>
  <c r="HC62" i="4"/>
  <c r="JP62" i="4" s="1"/>
  <c r="GQ62" i="4"/>
  <c r="JC62" i="4" s="1"/>
  <c r="GB62" i="4"/>
  <c r="IN62" i="4" s="1"/>
  <c r="KP62" i="4" a="1"/>
  <c r="KP62" i="4" s="1"/>
  <c r="LG62" i="4" s="1"/>
  <c r="HO62" i="4"/>
  <c r="KC62" i="4" s="1"/>
  <c r="FP62" i="4"/>
  <c r="IA62" i="4" s="1"/>
  <c r="GH118" i="4"/>
  <c r="IT118" i="4" s="1"/>
  <c r="KX118" i="4" s="1"/>
  <c r="LK118" i="4" s="1"/>
  <c r="HI118" i="4"/>
  <c r="JW118" i="4" s="1"/>
  <c r="LA118" i="4" s="1"/>
  <c r="FV118" i="4"/>
  <c r="IH118" i="4" s="1"/>
  <c r="KV118" i="4" s="1"/>
  <c r="GW118" i="4"/>
  <c r="JJ118" i="4" s="1"/>
  <c r="KZ118" i="4" s="1"/>
  <c r="FJ118" i="4"/>
  <c r="HU118" i="4" s="1"/>
  <c r="KU118" i="4" s="1"/>
  <c r="LJ118" i="4" s="1"/>
  <c r="KJ118" i="4" a="1"/>
  <c r="KJ118" i="4" s="1"/>
  <c r="GK118" i="4"/>
  <c r="IW118" i="4" s="1"/>
  <c r="KY118" i="4" s="1"/>
  <c r="FH118" i="4"/>
  <c r="GQ118" i="4"/>
  <c r="JC118" i="4" s="1"/>
  <c r="KP118" i="4" a="1"/>
  <c r="KP118" i="4" s="1"/>
  <c r="LG118" i="4" s="1"/>
  <c r="HO118" i="4"/>
  <c r="KC118" i="4" s="1"/>
  <c r="GB118" i="4"/>
  <c r="IN118" i="4" s="1"/>
  <c r="HC118" i="4"/>
  <c r="JP118" i="4" s="1"/>
  <c r="FP118" i="4"/>
  <c r="IA118" i="4" s="1"/>
  <c r="LL61" i="4"/>
  <c r="HA118" i="4"/>
  <c r="JN118" i="4" s="1"/>
  <c r="FN118" i="4"/>
  <c r="HY118" i="4" s="1"/>
  <c r="GO118" i="4"/>
  <c r="JA118" i="4" s="1"/>
  <c r="KN118" i="4" a="1"/>
  <c r="KN118" i="4" s="1"/>
  <c r="LD118" i="4" s="1"/>
  <c r="HM118" i="4"/>
  <c r="KA118" i="4" s="1"/>
  <c r="FZ118" i="4"/>
  <c r="IL118" i="4" s="1"/>
  <c r="FY62" i="4"/>
  <c r="IK62" i="4" s="1"/>
  <c r="HL62" i="4"/>
  <c r="JZ62" i="4" s="1"/>
  <c r="FM62" i="4"/>
  <c r="HX62" i="4" s="1"/>
  <c r="KM62" i="4" a="1"/>
  <c r="KM62" i="4" s="1"/>
  <c r="GZ62" i="4"/>
  <c r="JM62" i="4" s="1"/>
  <c r="GN62" i="4"/>
  <c r="IZ62" i="4" s="1"/>
  <c r="HQ118" i="4"/>
  <c r="KE118" i="4" s="1"/>
  <c r="GD118" i="4"/>
  <c r="IP118" i="4" s="1"/>
  <c r="HE118" i="4"/>
  <c r="JR118" i="4" s="1"/>
  <c r="FR118" i="4"/>
  <c r="IC118" i="4" s="1"/>
  <c r="KR118" i="4" a="1"/>
  <c r="KR118" i="4" s="1"/>
  <c r="GS118" i="4"/>
  <c r="JE118" i="4" s="1"/>
  <c r="KM118" i="4" a="1"/>
  <c r="KM118" i="4" s="1"/>
  <c r="GZ118" i="4"/>
  <c r="JM118" i="4" s="1"/>
  <c r="FM118" i="4"/>
  <c r="HX118" i="4" s="1"/>
  <c r="GN118" i="4"/>
  <c r="IZ118" i="4" s="1"/>
  <c r="HL118" i="4"/>
  <c r="JZ118" i="4" s="1"/>
  <c r="FY118" i="4"/>
  <c r="IK118" i="4" s="1"/>
  <c r="HD62" i="4"/>
  <c r="JQ62" i="4" s="1"/>
  <c r="GR62" i="4"/>
  <c r="JD62" i="4" s="1"/>
  <c r="KQ62" i="4" a="1"/>
  <c r="KQ62" i="4" s="1"/>
  <c r="GC62" i="4"/>
  <c r="IO62" i="4" s="1"/>
  <c r="HP62" i="4"/>
  <c r="KD62" i="4" s="1"/>
  <c r="FQ62" i="4"/>
  <c r="IB62" i="4" s="1"/>
  <c r="LB61" i="4"/>
  <c r="LI61" i="4"/>
  <c r="LH61" i="4"/>
  <c r="LF61" i="4"/>
  <c r="KQ118" i="4" a="1"/>
  <c r="KQ118" i="4" s="1"/>
  <c r="HP118" i="4"/>
  <c r="KD118" i="4" s="1"/>
  <c r="GC118" i="4"/>
  <c r="IO118" i="4" s="1"/>
  <c r="HD118" i="4"/>
  <c r="JQ118" i="4" s="1"/>
  <c r="FQ118" i="4"/>
  <c r="IB118" i="4" s="1"/>
  <c r="GR118" i="4"/>
  <c r="JD118" i="4" s="1"/>
  <c r="LF62" i="4" l="1"/>
  <c r="LB62" i="4"/>
  <c r="LI62" i="4"/>
  <c r="LH62" i="4"/>
  <c r="LB118" i="4"/>
  <c r="LI118" i="4"/>
  <c r="LH118" i="4"/>
  <c r="LF118" i="4"/>
  <c r="LL118" i="4"/>
  <c r="LL62" i="4"/>
</calcChain>
</file>

<file path=xl/comments1.xml><?xml version="1.0" encoding="utf-8"?>
<comments xmlns="http://schemas.openxmlformats.org/spreadsheetml/2006/main">
  <authors>
    <author>Ron</author>
  </authors>
  <commentList>
    <comment ref="D6" authorId="0" shapeId="0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only put in values other than base case</t>
        </r>
      </text>
    </comment>
    <comment ref="B10" authorId="0" shapeId="0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not used, instead link life table to pre-model analysis (sheet 'pma')</t>
        </r>
      </text>
    </comment>
  </commentList>
</comments>
</file>

<file path=xl/comments2.xml><?xml version="1.0" encoding="utf-8"?>
<comments xmlns="http://schemas.openxmlformats.org/spreadsheetml/2006/main">
  <authors>
    <author>Ron</author>
  </authors>
  <commentList>
    <comment ref="FH12" authorId="0" shapeId="0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checks for deviation larger than 1E-10</t>
        </r>
      </text>
    </comment>
  </commentList>
</comments>
</file>

<file path=xl/sharedStrings.xml><?xml version="1.0" encoding="utf-8"?>
<sst xmlns="http://schemas.openxmlformats.org/spreadsheetml/2006/main" count="760" uniqueCount="315">
  <si>
    <t>Information</t>
  </si>
  <si>
    <t>see readme.txt on github</t>
  </si>
  <si>
    <t>https://github.com/ronhandels/IPECAD</t>
  </si>
  <si>
    <t>pre-model data analysis</t>
  </si>
  <si>
    <t>convert life table probability to rate</t>
  </si>
  <si>
    <t>ICER</t>
  </si>
  <si>
    <t>probability (original life table)</t>
  </si>
  <si>
    <t>rate</t>
  </si>
  <si>
    <t>age</t>
  </si>
  <si>
    <t>male</t>
  </si>
  <si>
    <t>female</t>
  </si>
  <si>
    <t>weighted</t>
  </si>
  <si>
    <t>input values</t>
  </si>
  <si>
    <t xml:space="preserve">choose scenario # to run: </t>
  </si>
  <si>
    <t>base case</t>
  </si>
  <si>
    <t>scenario #</t>
  </si>
  <si>
    <t>name</t>
  </si>
  <si>
    <t>ADACE</t>
  </si>
  <si>
    <t>SA</t>
  </si>
  <si>
    <t>Herring</t>
  </si>
  <si>
    <t>live value</t>
  </si>
  <si>
    <t>quick results</t>
  </si>
  <si>
    <t>CDR-SB 23%</t>
  </si>
  <si>
    <t>time shift</t>
  </si>
  <si>
    <t>MMSE (Vos &amp; SveDem)</t>
  </si>
  <si>
    <t>mortality (SveDem)</t>
  </si>
  <si>
    <t>MMSE + mortality</t>
  </si>
  <si>
    <t>B</t>
  </si>
  <si>
    <t>C</t>
  </si>
  <si>
    <t>D</t>
  </si>
  <si>
    <t>E</t>
  </si>
  <si>
    <t>cycle length</t>
  </si>
  <si>
    <t>soc</t>
  </si>
  <si>
    <t>int</t>
  </si>
  <si>
    <t>dif</t>
  </si>
  <si>
    <t>age_start</t>
  </si>
  <si>
    <t>mci</t>
  </si>
  <si>
    <t>sex</t>
  </si>
  <si>
    <t>mil</t>
  </si>
  <si>
    <t>p.starting_state_mci</t>
  </si>
  <si>
    <t>mod</t>
  </si>
  <si>
    <t>n.cycle</t>
  </si>
  <si>
    <t>sev</t>
  </si>
  <si>
    <t>p.mci_mil</t>
  </si>
  <si>
    <t>commun</t>
  </si>
  <si>
    <t>p.mci_mod</t>
  </si>
  <si>
    <t>instit</t>
  </si>
  <si>
    <t>p.mci_sev</t>
  </si>
  <si>
    <t>ontx</t>
  </si>
  <si>
    <t>p.mil_mci</t>
  </si>
  <si>
    <t>ly</t>
  </si>
  <si>
    <t>p.mil_mod</t>
  </si>
  <si>
    <t>qaly</t>
  </si>
  <si>
    <t>p.mil_sev</t>
  </si>
  <si>
    <t>cost</t>
  </si>
  <si>
    <t>p.mod_mil</t>
  </si>
  <si>
    <t>nhb</t>
  </si>
  <si>
    <t>p.mod_sev</t>
  </si>
  <si>
    <t>p.sev_mil</t>
  </si>
  <si>
    <t>p.sev_mod</t>
  </si>
  <si>
    <t>p.mci_i</t>
  </si>
  <si>
    <t>p.mil_i</t>
  </si>
  <si>
    <t>p.mod_i</t>
  </si>
  <si>
    <t>p.sev_i</t>
  </si>
  <si>
    <t>hr.mort_mci</t>
  </si>
  <si>
    <t>hr.mort_mil</t>
  </si>
  <si>
    <t>hr.mort_mod</t>
  </si>
  <si>
    <t>hr.mort_sev</t>
  </si>
  <si>
    <t>rr.tx_mci_mil</t>
  </si>
  <si>
    <t>rr.tx_mci_mod</t>
  </si>
  <si>
    <t>rr.tx_mci_sev</t>
  </si>
  <si>
    <t>rr.tx_mil_mod</t>
  </si>
  <si>
    <t>rr.tx_mil_sev</t>
  </si>
  <si>
    <t>rr.tx_mci_mil_dis</t>
  </si>
  <si>
    <t>rr.tx_mci_mod_dis</t>
  </si>
  <si>
    <t>rr.tx_mci_sev_dis</t>
  </si>
  <si>
    <t>rr.tx_mil_mod_dis</t>
  </si>
  <si>
    <t>rr.tx_mil_sev_dis</t>
  </si>
  <si>
    <t>p.discontinuation1</t>
  </si>
  <si>
    <t>p.discontinuation2</t>
  </si>
  <si>
    <t>tx_discontinuation2_begin</t>
  </si>
  <si>
    <t>tx_duration</t>
  </si>
  <si>
    <t>tx_waning</t>
  </si>
  <si>
    <t>tx_waning_dis</t>
  </si>
  <si>
    <t>u.mci_pt</t>
  </si>
  <si>
    <t>u.mil_pt</t>
  </si>
  <si>
    <t>u.mod_pt</t>
  </si>
  <si>
    <t>u.sev_pt</t>
  </si>
  <si>
    <t>u.mci_pt_i</t>
  </si>
  <si>
    <t>u.mil_pt_i</t>
  </si>
  <si>
    <t>u.mod_pt_i</t>
  </si>
  <si>
    <t>u.sev_pt_i</t>
  </si>
  <si>
    <t>u.mci_ic</t>
  </si>
  <si>
    <t>u.mil_ic</t>
  </si>
  <si>
    <t>u.mod_ic</t>
  </si>
  <si>
    <t>u.sev_ic</t>
  </si>
  <si>
    <t>u.mci_ic_i</t>
  </si>
  <si>
    <t>u.mil_ic_i</t>
  </si>
  <si>
    <t>u.mod_ic_i</t>
  </si>
  <si>
    <t>u.sev_ic_i</t>
  </si>
  <si>
    <t>u.Tx_start</t>
  </si>
  <si>
    <t>c.mci_hc</t>
  </si>
  <si>
    <t>c.mil_hc</t>
  </si>
  <si>
    <t>c.mod_hc</t>
  </si>
  <si>
    <t>c.sev_hc</t>
  </si>
  <si>
    <t>c.mci_hc_i</t>
  </si>
  <si>
    <t>c.mil_hc_i</t>
  </si>
  <si>
    <t>c.mod_hc_i</t>
  </si>
  <si>
    <t>c.sev_hc_i</t>
  </si>
  <si>
    <t>c.mci_sc</t>
  </si>
  <si>
    <t>c.mil_sc</t>
  </si>
  <si>
    <t>c.mod_sc</t>
  </si>
  <si>
    <t>c.sev_sc</t>
  </si>
  <si>
    <t>c.mci_sc_i</t>
  </si>
  <si>
    <t>c.mil_sc_i</t>
  </si>
  <si>
    <t>c.mod_sc_i</t>
  </si>
  <si>
    <t>c.sev_sc_i</t>
  </si>
  <si>
    <t>c.mci_ic</t>
  </si>
  <si>
    <t>c.mil_ic</t>
  </si>
  <si>
    <t>c.mod_ic</t>
  </si>
  <si>
    <t>c.sev_ic</t>
  </si>
  <si>
    <t>c.mci_ic_i</t>
  </si>
  <si>
    <t>c.mil_ic_i</t>
  </si>
  <si>
    <t>c.mod_ic_i</t>
  </si>
  <si>
    <t>c.sev_ic_i</t>
  </si>
  <si>
    <t>c.Tx</t>
  </si>
  <si>
    <t>c.Tx_start</t>
  </si>
  <si>
    <t>discount_EFFECT</t>
  </si>
  <si>
    <t>discount_QALY</t>
  </si>
  <si>
    <t>discount_COST</t>
  </si>
  <si>
    <t>wtp</t>
  </si>
  <si>
    <t>m.r.mortality (age 1)</t>
  </si>
  <si>
    <t>(age 2)</t>
  </si>
  <si>
    <t>(age 3)</t>
  </si>
  <si>
    <t>(age 4)</t>
  </si>
  <si>
    <t>(age 5)</t>
  </si>
  <si>
    <t>(age 6)</t>
  </si>
  <si>
    <t>(age 7)</t>
  </si>
  <si>
    <t>(age 8)</t>
  </si>
  <si>
    <t>(age 9)</t>
  </si>
  <si>
    <t>(age 10)</t>
  </si>
  <si>
    <t>(age 11)</t>
  </si>
  <si>
    <t>(age 12)</t>
  </si>
  <si>
    <t>(age 13)</t>
  </si>
  <si>
    <t>(age 14)</t>
  </si>
  <si>
    <t>(age 15)</t>
  </si>
  <si>
    <t>(age 16)</t>
  </si>
  <si>
    <t>(age 17)</t>
  </si>
  <si>
    <t>(age 18)</t>
  </si>
  <si>
    <t>(age 19)</t>
  </si>
  <si>
    <t>(age 20)</t>
  </si>
  <si>
    <t>(age 21)</t>
  </si>
  <si>
    <t>(age 22)</t>
  </si>
  <si>
    <t>(age 23)</t>
  </si>
  <si>
    <t>(age 24)</t>
  </si>
  <si>
    <t>(age 25)</t>
  </si>
  <si>
    <t>(age 26)</t>
  </si>
  <si>
    <t>(age 27)</t>
  </si>
  <si>
    <t>(age 28)</t>
  </si>
  <si>
    <t>(age 29)</t>
  </si>
  <si>
    <t>(age 30)</t>
  </si>
  <si>
    <t>(age 31)</t>
  </si>
  <si>
    <t>(age 32)</t>
  </si>
  <si>
    <t>(age 33)</t>
  </si>
  <si>
    <t>(age 34)</t>
  </si>
  <si>
    <t>(age 35)</t>
  </si>
  <si>
    <t>(age 36)</t>
  </si>
  <si>
    <t>(age 37)</t>
  </si>
  <si>
    <t>(age 38)</t>
  </si>
  <si>
    <t>(age 39)</t>
  </si>
  <si>
    <t>(age 40)</t>
  </si>
  <si>
    <t>(age 41)</t>
  </si>
  <si>
    <t>(age 42)</t>
  </si>
  <si>
    <t>(age 43)</t>
  </si>
  <si>
    <t>(age 44)</t>
  </si>
  <si>
    <t>(age 45)</t>
  </si>
  <si>
    <t>(age 46)</t>
  </si>
  <si>
    <t>(age 47)</t>
  </si>
  <si>
    <t>(age 48)</t>
  </si>
  <si>
    <t>(age 49)</t>
  </si>
  <si>
    <t>(age 50)</t>
  </si>
  <si>
    <t>(age 51)</t>
  </si>
  <si>
    <t>(age 52)</t>
  </si>
  <si>
    <t>(age 53)</t>
  </si>
  <si>
    <t>(age 54)</t>
  </si>
  <si>
    <t>(age 55)</t>
  </si>
  <si>
    <t>(age 56)</t>
  </si>
  <si>
    <t>(age 57)</t>
  </si>
  <si>
    <t>(age 58)</t>
  </si>
  <si>
    <t>(age 59)</t>
  </si>
  <si>
    <t>(age 60)</t>
  </si>
  <si>
    <t>(age 61)</t>
  </si>
  <si>
    <t>(age 62)</t>
  </si>
  <si>
    <t>(age 63)</t>
  </si>
  <si>
    <t>(age 64)</t>
  </si>
  <si>
    <t>(age 65)</t>
  </si>
  <si>
    <t>(age 66)</t>
  </si>
  <si>
    <t>(age 67)</t>
  </si>
  <si>
    <t>(age 68)</t>
  </si>
  <si>
    <t>(age 69)</t>
  </si>
  <si>
    <t>(age 70)</t>
  </si>
  <si>
    <t>(age 71)</t>
  </si>
  <si>
    <t>(age 72)</t>
  </si>
  <si>
    <t>(age 73)</t>
  </si>
  <si>
    <t>(age 74)</t>
  </si>
  <si>
    <t>(age 75)</t>
  </si>
  <si>
    <t>(age 76)</t>
  </si>
  <si>
    <t>(age 77)</t>
  </si>
  <si>
    <t>(age 78)</t>
  </si>
  <si>
    <t>(age 79)</t>
  </si>
  <si>
    <t>(age 80)</t>
  </si>
  <si>
    <t>(age 81)</t>
  </si>
  <si>
    <t>(age 82)</t>
  </si>
  <si>
    <t>(age 83)</t>
  </si>
  <si>
    <t>(age 84)</t>
  </si>
  <si>
    <t>(age 85)</t>
  </si>
  <si>
    <t>(age 86)</t>
  </si>
  <si>
    <t>(age 87)</t>
  </si>
  <si>
    <t>(age 88)</t>
  </si>
  <si>
    <t>(age 89)</t>
  </si>
  <si>
    <t>(age 90)</t>
  </si>
  <si>
    <t>(age 91)</t>
  </si>
  <si>
    <t>(age 92)</t>
  </si>
  <si>
    <t>(age 93)</t>
  </si>
  <si>
    <t>(age 94)</t>
  </si>
  <si>
    <t>(age 95)</t>
  </si>
  <si>
    <t>(age 96)</t>
  </si>
  <si>
    <t>(age 97)</t>
  </si>
  <si>
    <t>(age 98)</t>
  </si>
  <si>
    <t>(age 99)</t>
  </si>
  <si>
    <t>(age 100)</t>
  </si>
  <si>
    <t>Scenario</t>
  </si>
  <si>
    <t>tx specific</t>
  </si>
  <si>
    <t>TPs to mci_on</t>
  </si>
  <si>
    <t>TPs to mci_off</t>
  </si>
  <si>
    <t>TPs to mild_on</t>
  </si>
  <si>
    <t>TPs to mild_off</t>
  </si>
  <si>
    <t>TPs to moderate</t>
  </si>
  <si>
    <t>TPs to severe</t>
  </si>
  <si>
    <t>TPs to death</t>
  </si>
  <si>
    <t>checks</t>
  </si>
  <si>
    <t>state trace</t>
  </si>
  <si>
    <t>check</t>
  </si>
  <si>
    <t>qaly_pt</t>
  </si>
  <si>
    <t>qaly_ic</t>
  </si>
  <si>
    <t>costs_tx</t>
  </si>
  <si>
    <t>costs_hc</t>
  </si>
  <si>
    <t>costs_sc</t>
  </si>
  <si>
    <t>qaly_pt (half-cycle corrected)</t>
  </si>
  <si>
    <t>qaly_ic (half-cycle corrected)</t>
  </si>
  <si>
    <t>cost_tx (half-cycle corrected)</t>
  </si>
  <si>
    <t>cost_hc (half-cycle corrected)</t>
  </si>
  <si>
    <t>cost_sc (half-cycle corrected)</t>
  </si>
  <si>
    <t>outcomes [m.out]</t>
  </si>
  <si>
    <t xml:space="preserve">from: </t>
  </si>
  <si>
    <t>mcion_c</t>
  </si>
  <si>
    <t>mciof_c</t>
  </si>
  <si>
    <t>milon_c</t>
  </si>
  <si>
    <t>milof_c</t>
  </si>
  <si>
    <t>mod_c</t>
  </si>
  <si>
    <t>sev_c</t>
  </si>
  <si>
    <t>mci_i</t>
  </si>
  <si>
    <t>mil_i</t>
  </si>
  <si>
    <t>mod_i</t>
  </si>
  <si>
    <t>sev_i</t>
  </si>
  <si>
    <t>dth</t>
  </si>
  <si>
    <t>cycle</t>
  </si>
  <si>
    <t>discontinuation</t>
  </si>
  <si>
    <t>p.mcion_mil</t>
  </si>
  <si>
    <t>p.mcion_mod</t>
  </si>
  <si>
    <t>p.mcion_sev</t>
  </si>
  <si>
    <t>p.milon_mod</t>
  </si>
  <si>
    <t>p.milon_sev</t>
  </si>
  <si>
    <t xml:space="preserve">to: </t>
  </si>
  <si>
    <t>mcion</t>
  </si>
  <si>
    <t>mciof</t>
  </si>
  <si>
    <t>milon</t>
  </si>
  <si>
    <t>milof</t>
  </si>
  <si>
    <t>Tx_start</t>
  </si>
  <si>
    <t>cost_dx</t>
  </si>
  <si>
    <t>cost_tx</t>
  </si>
  <si>
    <t>cost_hc</t>
  </si>
  <si>
    <t>cost_sc</t>
  </si>
  <si>
    <t>cost_ic</t>
  </si>
  <si>
    <t xml:space="preserve">SOC: </t>
  </si>
  <si>
    <t xml:space="preserve">INT: </t>
  </si>
  <si>
    <t>Strategy: SOC (standard of care)</t>
  </si>
  <si>
    <t>result [m.result]</t>
  </si>
  <si>
    <t>summary [df.summary]</t>
  </si>
  <si>
    <t>summary [df.out]</t>
  </si>
  <si>
    <t>QALY</t>
  </si>
  <si>
    <t>COST</t>
  </si>
  <si>
    <t>LY</t>
  </si>
  <si>
    <t>NHB</t>
  </si>
  <si>
    <t>incremental</t>
  </si>
  <si>
    <t>state trace (undiscounted, not half-cycle corrected)</t>
  </si>
  <si>
    <t>standard of care strategy</t>
  </si>
  <si>
    <t>intervention strategy</t>
  </si>
  <si>
    <t>time</t>
  </si>
  <si>
    <t>mci (SOC)</t>
  </si>
  <si>
    <t>mild</t>
  </si>
  <si>
    <t>moderate</t>
  </si>
  <si>
    <t>severe</t>
  </si>
  <si>
    <t>death</t>
  </si>
  <si>
    <t>mci (INT)</t>
  </si>
  <si>
    <t>incremental cost-effectiveness ratio</t>
  </si>
  <si>
    <t>strategy</t>
  </si>
  <si>
    <t>effect</t>
  </si>
  <si>
    <t>inc_cost</t>
  </si>
  <si>
    <t>inc_effect</t>
  </si>
  <si>
    <t>annual cost difference by sector over time</t>
  </si>
  <si>
    <t>[to be developed]</t>
  </si>
  <si>
    <t>U.S. general population life table 2019 from ssa.gov</t>
  </si>
  <si>
    <t>U.S. general population life table 2016 from cdc.gov</t>
  </si>
  <si>
    <t>U.S. general population life table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</si>
</sst>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&quot;* #,##0&quot; &quot;;&quot; &quot;* &quot;-&quot;#,##0&quot; &quot;;&quot; &quot;* &quot;-&quot;#&quot; &quot;;&quot; &quot;@&quot; &quot;"/>
    <numFmt numFmtId="165" formatCode="&quot; &quot;* #,##0&quot; &quot;;&quot;-&quot;* #,##0&quot; &quot;;&quot; &quot;* &quot;-&quot;#&quot; &quot;;&quot; &quot;@&quot; &quot;"/>
    <numFmt numFmtId="166" formatCode="&quot; &quot;* #,##0.00&quot; &quot;;&quot; &quot;* &quot;-&quot;#,##0.00&quot; &quot;;&quot; &quot;* &quot;-&quot;#&quot; &quot;;&quot; &quot;@&quot; &quot;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BFBFBF"/>
      <name val="Calibri"/>
      <family val="2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9">
    <xf numFmtId="0" fontId="0" fillId="0" borderId="0"/>
    <xf numFmtId="166" fontId="1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8" fillId="4" borderId="1" applyNumberFormat="0" applyAlignment="0" applyProtection="0"/>
    <xf numFmtId="0" fontId="9" fillId="0" borderId="2" applyNumberFormat="0" applyFill="0" applyAlignment="0" applyProtection="0"/>
    <xf numFmtId="0" fontId="3" fillId="3" borderId="3" applyNumberForma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4" xfId="2" applyFont="1" applyBorder="1"/>
    <xf numFmtId="0" fontId="7" fillId="0" borderId="0" xfId="18" applyFont="1"/>
    <xf numFmtId="0" fontId="5" fillId="0" borderId="5" xfId="3" applyFont="1" applyBorder="1"/>
    <xf numFmtId="0" fontId="6" fillId="0" borderId="6" xfId="4" applyFont="1" applyBorder="1"/>
    <xf numFmtId="0" fontId="10" fillId="0" borderId="0" xfId="0" applyFont="1"/>
    <xf numFmtId="0" fontId="8" fillId="4" borderId="1" xfId="5" applyFont="1" applyFill="1" applyBorder="1"/>
    <xf numFmtId="0" fontId="0" fillId="0" borderId="0" xfId="0" applyAlignment="1">
      <alignment horizontal="center"/>
    </xf>
    <xf numFmtId="0" fontId="4" fillId="0" borderId="4" xfId="2" applyFont="1" applyBorder="1" applyAlignment="1">
      <alignment horizontal="center"/>
    </xf>
    <xf numFmtId="0" fontId="11" fillId="0" borderId="0" xfId="0" applyFont="1" applyAlignment="1">
      <alignment horizontal="right"/>
    </xf>
    <xf numFmtId="0" fontId="8" fillId="4" borderId="1" xfId="5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5" fillId="0" borderId="5" xfId="3" applyFont="1" applyFill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5" xfId="3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2" fontId="0" fillId="0" borderId="0" xfId="0" applyNumberFormat="1"/>
    <xf numFmtId="164" fontId="1" fillId="0" borderId="0" xfId="1" applyNumberFormat="1"/>
    <xf numFmtId="0" fontId="0" fillId="0" borderId="0" xfId="0" applyFill="1"/>
    <xf numFmtId="0" fontId="0" fillId="0" borderId="0" xfId="0" applyAlignment="1">
      <alignment horizontal="left"/>
    </xf>
    <xf numFmtId="0" fontId="5" fillId="0" borderId="5" xfId="3" applyFont="1" applyBorder="1" applyAlignment="1">
      <alignment horizontal="left"/>
    </xf>
    <xf numFmtId="0" fontId="5" fillId="0" borderId="0" xfId="3" applyFont="1" applyBorder="1" applyAlignment="1">
      <alignment horizontal="left"/>
    </xf>
    <xf numFmtId="0" fontId="10" fillId="0" borderId="0" xfId="0" applyFont="1" applyAlignment="1">
      <alignment textRotation="90"/>
    </xf>
    <xf numFmtId="0" fontId="10" fillId="0" borderId="7" xfId="0" applyFont="1" applyBorder="1" applyAlignment="1">
      <alignment horizontal="center" textRotation="90"/>
    </xf>
    <xf numFmtId="0" fontId="10" fillId="0" borderId="0" xfId="0" applyFont="1" applyAlignment="1">
      <alignment horizontal="center" textRotation="90"/>
    </xf>
    <xf numFmtId="0" fontId="10" fillId="0" borderId="8" xfId="0" applyFont="1" applyBorder="1" applyAlignment="1">
      <alignment horizontal="center" textRotation="90"/>
    </xf>
    <xf numFmtId="2" fontId="10" fillId="0" borderId="0" xfId="0" applyNumberFormat="1" applyFont="1" applyAlignment="1">
      <alignment horizontal="center" textRotation="90"/>
    </xf>
    <xf numFmtId="0" fontId="10" fillId="0" borderId="0" xfId="0" applyFont="1" applyFill="1" applyAlignment="1">
      <alignment textRotation="90"/>
    </xf>
    <xf numFmtId="0" fontId="10" fillId="0" borderId="0" xfId="0" applyFont="1" applyFill="1" applyAlignment="1">
      <alignment horizontal="center" textRotation="90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4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3" fillId="3" borderId="3" xfId="7" applyFont="1" applyFill="1" applyBorder="1" applyAlignment="1">
      <alignment horizontal="center"/>
    </xf>
    <xf numFmtId="0" fontId="9" fillId="0" borderId="2" xfId="6" applyFont="1" applyBorder="1" applyAlignment="1">
      <alignment horizontal="center"/>
    </xf>
    <xf numFmtId="0" fontId="15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 applyFill="1" applyAlignment="1">
      <alignment horizontal="center"/>
    </xf>
    <xf numFmtId="0" fontId="15" fillId="0" borderId="0" xfId="1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1" applyNumberFormat="1" applyFill="1" applyAlignment="1">
      <alignment horizontal="center"/>
    </xf>
    <xf numFmtId="0" fontId="9" fillId="0" borderId="2" xfId="6" applyFont="1" applyFill="1" applyBorder="1" applyAlignment="1">
      <alignment horizontal="center"/>
    </xf>
    <xf numFmtId="164" fontId="1" fillId="0" borderId="0" xfId="1" applyNumberFormat="1" applyFill="1"/>
    <xf numFmtId="2" fontId="0" fillId="0" borderId="0" xfId="0" applyNumberFormat="1" applyFill="1" applyAlignment="1">
      <alignment horizontal="center"/>
    </xf>
    <xf numFmtId="0" fontId="10" fillId="0" borderId="0" xfId="0" applyFont="1" applyAlignment="1">
      <alignment horizontal="center"/>
    </xf>
    <xf numFmtId="2" fontId="4" fillId="0" borderId="4" xfId="2" applyNumberFormat="1" applyFont="1" applyBorder="1"/>
    <xf numFmtId="164" fontId="0" fillId="0" borderId="0" xfId="0" applyNumberFormat="1"/>
    <xf numFmtId="165" fontId="0" fillId="0" borderId="0" xfId="0" applyNumberFormat="1"/>
  </cellXfs>
  <cellStyles count="19">
    <cellStyle name="cf1" xfId="8"/>
    <cellStyle name="cf10" xfId="9"/>
    <cellStyle name="cf2" xfId="10"/>
    <cellStyle name="cf3" xfId="11"/>
    <cellStyle name="cf4" xfId="12"/>
    <cellStyle name="cf5" xfId="13"/>
    <cellStyle name="cf6" xfId="14"/>
    <cellStyle name="cf7" xfId="15"/>
    <cellStyle name="cf8" xfId="16"/>
    <cellStyle name="cf9" xfId="17"/>
    <cellStyle name="Check Cell" xfId="7" builtinId="23" customBuiltin="1"/>
    <cellStyle name="Comma" xfId="1" builtinId="3" customBuiltin="1"/>
    <cellStyle name="Heading 1" xfId="2" builtinId="16" customBuiltin="1"/>
    <cellStyle name="Heading 2" xfId="3" builtinId="17" customBuiltin="1"/>
    <cellStyle name="Heading 3" xfId="4" builtinId="18" customBuiltin="1"/>
    <cellStyle name="Hyperlink" xfId="18"/>
    <cellStyle name="Input" xfId="5" builtinId="20" customBuiltin="1"/>
    <cellStyle name="Linked Cell" xfId="6" builtinId="24" customBuiltin="1"/>
    <cellStyle name="Normal" xfId="0" builtinId="0" customBuiltin="1"/>
  </cellStyles>
  <dxfs count="16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nl-NL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Proportion in state (SOC and INT strategy)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result!$C$48:$C$48</c:f>
              <c:strCache>
                <c:ptCount val="1"/>
                <c:pt idx="0">
                  <c:v>mci (SOC)</c:v>
                </c:pt>
              </c:strCache>
            </c:strRef>
          </c:tx>
          <c:spPr>
            <a:ln w="19046" cap="rnd">
              <a:solidFill>
                <a:srgbClr val="70AD47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result!$C$49:$C$69</c:f>
              <c:numCache>
                <c:formatCode>0.00</c:formatCode>
                <c:ptCount val="21"/>
                <c:pt idx="0">
                  <c:v>0.55000000000000004</c:v>
                </c:pt>
                <c:pt idx="1">
                  <c:v>0.42089657070880016</c:v>
                </c:pt>
                <c:pt idx="2">
                  <c:v>0.32161915372598354</c:v>
                </c:pt>
                <c:pt idx="3">
                  <c:v>0.24522996053942167</c:v>
                </c:pt>
                <c:pt idx="4">
                  <c:v>0.18642663486843658</c:v>
                </c:pt>
                <c:pt idx="5">
                  <c:v>0.14114094075578354</c:v>
                </c:pt>
                <c:pt idx="6">
                  <c:v>0.10630034047674444</c:v>
                </c:pt>
                <c:pt idx="7">
                  <c:v>7.9578981901864021E-2</c:v>
                </c:pt>
                <c:pt idx="8">
                  <c:v>5.9172238995588246E-2</c:v>
                </c:pt>
                <c:pt idx="9">
                  <c:v>4.3658566624634999E-2</c:v>
                </c:pt>
                <c:pt idx="10">
                  <c:v>3.1916010841992991E-2</c:v>
                </c:pt>
                <c:pt idx="11">
                  <c:v>2.307834369235507E-2</c:v>
                </c:pt>
                <c:pt idx="12">
                  <c:v>1.648144892112962E-2</c:v>
                </c:pt>
                <c:pt idx="13">
                  <c:v>1.1605880885772121E-2</c:v>
                </c:pt>
                <c:pt idx="14">
                  <c:v>8.0433401842557803E-3</c:v>
                </c:pt>
                <c:pt idx="15">
                  <c:v>5.4741513571649027E-3</c:v>
                </c:pt>
                <c:pt idx="16">
                  <c:v>3.6495354908040361E-3</c:v>
                </c:pt>
                <c:pt idx="17">
                  <c:v>2.3768845391833309E-3</c:v>
                </c:pt>
                <c:pt idx="18">
                  <c:v>1.5078406174475331E-3</c:v>
                </c:pt>
                <c:pt idx="19">
                  <c:v>9.2884789770457084E-4</c:v>
                </c:pt>
                <c:pt idx="20">
                  <c:v>5.5384485352117947E-4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7-4AEB-A087-05C1996A9C20}"/>
            </c:ext>
          </c:extLst>
        </c:ser>
        <c:ser>
          <c:idx val="1"/>
          <c:order val="1"/>
          <c:tx>
            <c:strRef>
              <c:f>result!$D$48:$D$48</c:f>
              <c:strCache>
                <c:ptCount val="1"/>
                <c:pt idx="0">
                  <c:v>mild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result!$D$49:$D$69</c:f>
              <c:numCache>
                <c:formatCode>0.00</c:formatCode>
                <c:ptCount val="21"/>
                <c:pt idx="0">
                  <c:v>0.44999999999999996</c:v>
                </c:pt>
                <c:pt idx="1">
                  <c:v>0.36793195890193725</c:v>
                </c:pt>
                <c:pt idx="2">
                  <c:v>0.2970896786015334</c:v>
                </c:pt>
                <c:pt idx="3">
                  <c:v>0.23662766125754089</c:v>
                </c:pt>
                <c:pt idx="4">
                  <c:v>0.18597815259720629</c:v>
                </c:pt>
                <c:pt idx="5">
                  <c:v>0.14429185603177791</c:v>
                </c:pt>
                <c:pt idx="6">
                  <c:v>0.11055331879013514</c:v>
                </c:pt>
                <c:pt idx="7">
                  <c:v>8.3692215489625438E-2</c:v>
                </c:pt>
                <c:pt idx="8">
                  <c:v>6.2621879109177186E-2</c:v>
                </c:pt>
                <c:pt idx="9">
                  <c:v>4.6300301582188758E-2</c:v>
                </c:pt>
                <c:pt idx="10">
                  <c:v>3.3787217238569416E-2</c:v>
                </c:pt>
                <c:pt idx="11">
                  <c:v>2.4297900298598331E-2</c:v>
                </c:pt>
                <c:pt idx="12">
                  <c:v>1.7197180489600523E-2</c:v>
                </c:pt>
                <c:pt idx="13">
                  <c:v>1.1961279831935737E-2</c:v>
                </c:pt>
                <c:pt idx="14">
                  <c:v>8.1609277740112493E-3</c:v>
                </c:pt>
                <c:pt idx="15">
                  <c:v>5.4499448866072277E-3</c:v>
                </c:pt>
                <c:pt idx="16">
                  <c:v>3.5535012282086448E-3</c:v>
                </c:pt>
                <c:pt idx="17">
                  <c:v>2.2561255715058798E-3</c:v>
                </c:pt>
                <c:pt idx="18">
                  <c:v>1.3908915243854027E-3</c:v>
                </c:pt>
                <c:pt idx="19">
                  <c:v>8.3023297164556129E-4</c:v>
                </c:pt>
                <c:pt idx="20">
                  <c:v>4.7842491506663572E-4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57-4AEB-A087-05C1996A9C20}"/>
            </c:ext>
          </c:extLst>
        </c:ser>
        <c:ser>
          <c:idx val="2"/>
          <c:order val="2"/>
          <c:tx>
            <c:strRef>
              <c:f>result!$E$48:$E$48</c:f>
              <c:strCache>
                <c:ptCount val="1"/>
                <c:pt idx="0">
                  <c:v>moderate</c:v>
                </c:pt>
              </c:strCache>
            </c:strRef>
          </c:tx>
          <c:spPr>
            <a:ln w="19046" cap="rnd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result!$E$49:$E$69</c:f>
              <c:numCache>
                <c:formatCode>0.00</c:formatCode>
                <c:ptCount val="21"/>
                <c:pt idx="0">
                  <c:v>0</c:v>
                </c:pt>
                <c:pt idx="1">
                  <c:v>0.14845460309759764</c:v>
                </c:pt>
                <c:pt idx="2">
                  <c:v>0.19594776586946677</c:v>
                </c:pt>
                <c:pt idx="3">
                  <c:v>0.19633832543109753</c:v>
                </c:pt>
                <c:pt idx="4">
                  <c:v>0.17637991012095439</c:v>
                </c:pt>
                <c:pt idx="5">
                  <c:v>0.14926467175385899</c:v>
                </c:pt>
                <c:pt idx="6">
                  <c:v>0.12143012614930553</c:v>
                </c:pt>
                <c:pt idx="7">
                  <c:v>9.5908767485325036E-2</c:v>
                </c:pt>
                <c:pt idx="8">
                  <c:v>7.3918769896665681E-2</c:v>
                </c:pt>
                <c:pt idx="9">
                  <c:v>5.5709505293780416E-2</c:v>
                </c:pt>
                <c:pt idx="10">
                  <c:v>4.1047484907979589E-2</c:v>
                </c:pt>
                <c:pt idx="11">
                  <c:v>2.9532839890804671E-2</c:v>
                </c:pt>
                <c:pt idx="12">
                  <c:v>2.0727487380349109E-2</c:v>
                </c:pt>
                <c:pt idx="13">
                  <c:v>1.4175654401068397E-2</c:v>
                </c:pt>
                <c:pt idx="14">
                  <c:v>9.4346065374709773E-3</c:v>
                </c:pt>
                <c:pt idx="15">
                  <c:v>6.1011803799625617E-3</c:v>
                </c:pt>
                <c:pt idx="16">
                  <c:v>3.8270881428264332E-3</c:v>
                </c:pt>
                <c:pt idx="17">
                  <c:v>2.3242925829729433E-3</c:v>
                </c:pt>
                <c:pt idx="18">
                  <c:v>1.3640676482989914E-3</c:v>
                </c:pt>
                <c:pt idx="19">
                  <c:v>7.7194488488325044E-4</c:v>
                </c:pt>
                <c:pt idx="20">
                  <c:v>4.2026049489432321E-4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57-4AEB-A087-05C1996A9C20}"/>
            </c:ext>
          </c:extLst>
        </c:ser>
        <c:ser>
          <c:idx val="3"/>
          <c:order val="3"/>
          <c:tx>
            <c:strRef>
              <c:f>result!$F$48:$F$48</c:f>
              <c:strCache>
                <c:ptCount val="1"/>
                <c:pt idx="0">
                  <c:v>severe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result!$F$49:$F$69</c:f>
              <c:numCache>
                <c:formatCode>0.00</c:formatCode>
                <c:ptCount val="21"/>
                <c:pt idx="0">
                  <c:v>0</c:v>
                </c:pt>
                <c:pt idx="1">
                  <c:v>1.6966240354011165E-2</c:v>
                </c:pt>
                <c:pt idx="2">
                  <c:v>8.4507319469949493E-2</c:v>
                </c:pt>
                <c:pt idx="3">
                  <c:v>0.15171977702809408</c:v>
                </c:pt>
                <c:pt idx="4">
                  <c:v>0.19843243806437424</c:v>
                </c:pt>
                <c:pt idx="5">
                  <c:v>0.21965687315182839</c:v>
                </c:pt>
                <c:pt idx="6">
                  <c:v>0.21790713229856462</c:v>
                </c:pt>
                <c:pt idx="7">
                  <c:v>0.19923267934301131</c:v>
                </c:pt>
                <c:pt idx="8">
                  <c:v>0.17047655696527031</c:v>
                </c:pt>
                <c:pt idx="9">
                  <c:v>0.13760000813446691</c:v>
                </c:pt>
                <c:pt idx="10">
                  <c:v>0.1050128200279158</c:v>
                </c:pt>
                <c:pt idx="11">
                  <c:v>7.5778431494940984E-2</c:v>
                </c:pt>
                <c:pt idx="12">
                  <c:v>5.1724290827111358E-2</c:v>
                </c:pt>
                <c:pt idx="13">
                  <c:v>3.3403581606960123E-2</c:v>
                </c:pt>
                <c:pt idx="14">
                  <c:v>2.041086744882898E-2</c:v>
                </c:pt>
                <c:pt idx="15">
                  <c:v>1.1805255164210833E-2</c:v>
                </c:pt>
                <c:pt idx="16">
                  <c:v>6.4735414642375757E-3</c:v>
                </c:pt>
                <c:pt idx="17">
                  <c:v>3.3775903190597263E-3</c:v>
                </c:pt>
                <c:pt idx="18">
                  <c:v>1.6862367042569421E-3</c:v>
                </c:pt>
                <c:pt idx="19">
                  <c:v>8.1098698554019836E-4</c:v>
                </c:pt>
                <c:pt idx="20">
                  <c:v>3.7796956461797003E-4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57-4AEB-A087-05C1996A9C20}"/>
            </c:ext>
          </c:extLst>
        </c:ser>
        <c:ser>
          <c:idx val="4"/>
          <c:order val="4"/>
          <c:tx>
            <c:strRef>
              <c:f>result!$G$48:$G$48</c:f>
              <c:strCache>
                <c:ptCount val="1"/>
                <c:pt idx="0">
                  <c:v>death</c:v>
                </c:pt>
              </c:strCache>
            </c:strRef>
          </c:tx>
          <c:spPr>
            <a:ln w="19046" cap="rnd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result!$G$49:$G$69</c:f>
              <c:numCache>
                <c:formatCode>0.00</c:formatCode>
                <c:ptCount val="21"/>
                <c:pt idx="0">
                  <c:v>0</c:v>
                </c:pt>
                <c:pt idx="1">
                  <c:v>4.5750626937653714E-2</c:v>
                </c:pt>
                <c:pt idx="2">
                  <c:v>0.10083608233306665</c:v>
                </c:pt>
                <c:pt idx="3">
                  <c:v>0.1700842757438456</c:v>
                </c:pt>
                <c:pt idx="4">
                  <c:v>0.25278286434902819</c:v>
                </c:pt>
                <c:pt idx="5">
                  <c:v>0.34564565830675081</c:v>
                </c:pt>
                <c:pt idx="6">
                  <c:v>0.4438090822852499</c:v>
                </c:pt>
                <c:pt idx="7">
                  <c:v>0.54158735578017381</c:v>
                </c:pt>
                <c:pt idx="8">
                  <c:v>0.6338105550332982</c:v>
                </c:pt>
                <c:pt idx="9">
                  <c:v>0.71673161836492849</c:v>
                </c:pt>
                <c:pt idx="10">
                  <c:v>0.78823646698354177</c:v>
                </c:pt>
                <c:pt idx="11">
                  <c:v>0.84731248462330044</c:v>
                </c:pt>
                <c:pt idx="12">
                  <c:v>0.89386959238180885</c:v>
                </c:pt>
                <c:pt idx="13">
                  <c:v>0.92885360327426303</c:v>
                </c:pt>
                <c:pt idx="14">
                  <c:v>0.95395025805543243</c:v>
                </c:pt>
                <c:pt idx="15">
                  <c:v>0.97116946821205385</c:v>
                </c:pt>
                <c:pt idx="16">
                  <c:v>0.98249633367392264</c:v>
                </c:pt>
                <c:pt idx="17">
                  <c:v>0.9896651069872775</c:v>
                </c:pt>
                <c:pt idx="18">
                  <c:v>0.99405096350561051</c:v>
                </c:pt>
                <c:pt idx="19">
                  <c:v>0.99665798726022581</c:v>
                </c:pt>
                <c:pt idx="20">
                  <c:v>0.99816950017189932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57-4AEB-A087-05C1996A9C20}"/>
            </c:ext>
          </c:extLst>
        </c:ser>
        <c:ser>
          <c:idx val="5"/>
          <c:order val="5"/>
          <c:tx>
            <c:strRef>
              <c:f>result!$H$48:$H$48</c:f>
              <c:strCache>
                <c:ptCount val="1"/>
                <c:pt idx="0">
                  <c:v>mci (INT)</c:v>
                </c:pt>
              </c:strCache>
            </c:strRef>
          </c:tx>
          <c:spPr>
            <a:ln w="19046" cap="rnd">
              <a:solidFill>
                <a:srgbClr val="70AD47"/>
              </a:solidFill>
              <a:custDash>
                <a:ds d="300005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result!$H$49:$H$69</c:f>
              <c:numCache>
                <c:formatCode>0.00</c:formatCode>
                <c:ptCount val="21"/>
                <c:pt idx="0">
                  <c:v>0.55000000000000004</c:v>
                </c:pt>
                <c:pt idx="1">
                  <c:v>0.45534461322881031</c:v>
                </c:pt>
                <c:pt idx="2">
                  <c:v>0.37319377761660999</c:v>
                </c:pt>
                <c:pt idx="3">
                  <c:v>0.30447131280487344</c:v>
                </c:pt>
                <c:pt idx="4">
                  <c:v>0.2471431334639064</c:v>
                </c:pt>
                <c:pt idx="5">
                  <c:v>0.19941633179485019</c:v>
                </c:pt>
                <c:pt idx="6">
                  <c:v>0.1598105960680026</c:v>
                </c:pt>
                <c:pt idx="7">
                  <c:v>0.12711968329298939</c:v>
                </c:pt>
                <c:pt idx="8">
                  <c:v>0.10030672269604721</c:v>
                </c:pt>
                <c:pt idx="9">
                  <c:v>7.8451039922244781E-2</c:v>
                </c:pt>
                <c:pt idx="10">
                  <c:v>6.0734301974979067E-2</c:v>
                </c:pt>
                <c:pt idx="11">
                  <c:v>4.6468633999547176E-2</c:v>
                </c:pt>
                <c:pt idx="12">
                  <c:v>3.5088448957286633E-2</c:v>
                </c:pt>
                <c:pt idx="13">
                  <c:v>2.6109008496594935E-2</c:v>
                </c:pt>
                <c:pt idx="14">
                  <c:v>1.9110206840050627E-2</c:v>
                </c:pt>
                <c:pt idx="15">
                  <c:v>1.3730175061250445E-2</c:v>
                </c:pt>
                <c:pt idx="16">
                  <c:v>9.6600282827093154E-3</c:v>
                </c:pt>
                <c:pt idx="17">
                  <c:v>6.6376742708107997E-3</c:v>
                </c:pt>
                <c:pt idx="18">
                  <c:v>4.4416712086457096E-3</c:v>
                </c:pt>
                <c:pt idx="19">
                  <c:v>2.8857669303452185E-3</c:v>
                </c:pt>
                <c:pt idx="20">
                  <c:v>1.8146604451828572E-3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57-4AEB-A087-05C1996A9C20}"/>
            </c:ext>
          </c:extLst>
        </c:ser>
        <c:ser>
          <c:idx val="6"/>
          <c:order val="6"/>
          <c:tx>
            <c:strRef>
              <c:f>result!$I$48:$I$48</c:f>
              <c:strCache>
                <c:ptCount val="1"/>
                <c:pt idx="0">
                  <c:v>mild</c:v>
                </c:pt>
              </c:strCache>
            </c:strRef>
          </c:tx>
          <c:spPr>
            <a:ln w="19046" cap="rnd">
              <a:solidFill>
                <a:srgbClr val="5B9BD5"/>
              </a:solidFill>
              <a:custDash>
                <a:ds d="300005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result!$I$49:$I$69</c:f>
              <c:numCache>
                <c:formatCode>0.00</c:formatCode>
                <c:ptCount val="21"/>
                <c:pt idx="0">
                  <c:v>0.44999999999999996</c:v>
                </c:pt>
                <c:pt idx="1">
                  <c:v>0.37805905066867584</c:v>
                </c:pt>
                <c:pt idx="2">
                  <c:v>0.31677133508716293</c:v>
                </c:pt>
                <c:pt idx="3">
                  <c:v>0.2634555993630367</c:v>
                </c:pt>
                <c:pt idx="4">
                  <c:v>0.21704906823203809</c:v>
                </c:pt>
                <c:pt idx="5">
                  <c:v>0.17694451441160858</c:v>
                </c:pt>
                <c:pt idx="6">
                  <c:v>0.14266662447959683</c:v>
                </c:pt>
                <c:pt idx="7">
                  <c:v>0.11376231311434912</c:v>
                </c:pt>
                <c:pt idx="8">
                  <c:v>8.9711514285314403E-2</c:v>
                </c:pt>
                <c:pt idx="9">
                  <c:v>6.9928661789159921E-2</c:v>
                </c:pt>
                <c:pt idx="10">
                  <c:v>5.3807841918674167E-2</c:v>
                </c:pt>
                <c:pt idx="11">
                  <c:v>4.0805307698104892E-2</c:v>
                </c:pt>
                <c:pt idx="12">
                  <c:v>3.04562054361283E-2</c:v>
                </c:pt>
                <c:pt idx="13">
                  <c:v>2.2339714571317268E-2</c:v>
                </c:pt>
                <c:pt idx="14">
                  <c:v>1.6074185174227842E-2</c:v>
                </c:pt>
                <c:pt idx="15">
                  <c:v>1.1320651087660366E-2</c:v>
                </c:pt>
                <c:pt idx="16">
                  <c:v>7.7841173604056204E-3</c:v>
                </c:pt>
                <c:pt idx="17">
                  <c:v>5.2113094947235806E-3</c:v>
                </c:pt>
                <c:pt idx="18">
                  <c:v>3.3871159745594648E-3</c:v>
                </c:pt>
                <c:pt idx="19">
                  <c:v>2.1309567773002865E-3</c:v>
                </c:pt>
                <c:pt idx="20">
                  <c:v>1.2938254757141764E-3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57-4AEB-A087-05C1996A9C20}"/>
            </c:ext>
          </c:extLst>
        </c:ser>
        <c:ser>
          <c:idx val="7"/>
          <c:order val="7"/>
          <c:tx>
            <c:strRef>
              <c:f>result!$J$48:$J$48</c:f>
              <c:strCache>
                <c:ptCount val="1"/>
                <c:pt idx="0">
                  <c:v>moderate</c:v>
                </c:pt>
              </c:strCache>
            </c:strRef>
          </c:tx>
          <c:spPr>
            <a:ln w="19046" cap="rnd">
              <a:solidFill>
                <a:srgbClr val="FFC000"/>
              </a:solidFill>
              <a:custDash>
                <a:ds d="300005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result!$J$49:$J$69</c:f>
              <c:numCache>
                <c:formatCode>0.00</c:formatCode>
                <c:ptCount val="21"/>
                <c:pt idx="0">
                  <c:v>0</c:v>
                </c:pt>
                <c:pt idx="1">
                  <c:v>0.10906512390249283</c:v>
                </c:pt>
                <c:pt idx="2">
                  <c:v>0.14972222711181338</c:v>
                </c:pt>
                <c:pt idx="3">
                  <c:v>0.15555226342135911</c:v>
                </c:pt>
                <c:pt idx="4">
                  <c:v>0.14539413173221824</c:v>
                </c:pt>
                <c:pt idx="5">
                  <c:v>0.12846246811368123</c:v>
                </c:pt>
                <c:pt idx="6">
                  <c:v>0.10940302243707428</c:v>
                </c:pt>
                <c:pt idx="7">
                  <c:v>9.0636258375152087E-2</c:v>
                </c:pt>
                <c:pt idx="8">
                  <c:v>7.3382072476020077E-2</c:v>
                </c:pt>
                <c:pt idx="9">
                  <c:v>5.8170534204503799E-2</c:v>
                </c:pt>
                <c:pt idx="10">
                  <c:v>4.513676016285767E-2</c:v>
                </c:pt>
                <c:pt idx="11">
                  <c:v>3.4244801915254294E-2</c:v>
                </c:pt>
                <c:pt idx="12">
                  <c:v>2.5381688428247708E-2</c:v>
                </c:pt>
                <c:pt idx="13">
                  <c:v>1.836073126866896E-2</c:v>
                </c:pt>
                <c:pt idx="14">
                  <c:v>1.294621195685244E-2</c:v>
                </c:pt>
                <c:pt idx="15">
                  <c:v>8.8829323566298364E-3</c:v>
                </c:pt>
                <c:pt idx="16">
                  <c:v>5.9193292593033436E-3</c:v>
                </c:pt>
                <c:pt idx="17">
                  <c:v>3.8222757693420137E-3</c:v>
                </c:pt>
                <c:pt idx="18">
                  <c:v>2.3858994667105729E-3</c:v>
                </c:pt>
                <c:pt idx="19">
                  <c:v>1.4359398274773226E-3</c:v>
                </c:pt>
                <c:pt idx="20">
                  <c:v>8.3094843470559441E-4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57-4AEB-A087-05C1996A9C20}"/>
            </c:ext>
          </c:extLst>
        </c:ser>
        <c:ser>
          <c:idx val="8"/>
          <c:order val="8"/>
          <c:tx>
            <c:strRef>
              <c:f>result!$K$48:$K$48</c:f>
              <c:strCache>
                <c:ptCount val="1"/>
                <c:pt idx="0">
                  <c:v>severe</c:v>
                </c:pt>
              </c:strCache>
            </c:strRef>
          </c:tx>
          <c:spPr>
            <a:ln w="19046" cap="rnd">
              <a:solidFill>
                <a:srgbClr val="ED7D31"/>
              </a:solidFill>
              <a:custDash>
                <a:ds d="300005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result!$K$49:$K$69</c:f>
              <c:numCache>
                <c:formatCode>0.00</c:formatCode>
                <c:ptCount val="21"/>
                <c:pt idx="0">
                  <c:v>0</c:v>
                </c:pt>
                <c:pt idx="1">
                  <c:v>1.1780585262367308E-2</c:v>
                </c:pt>
                <c:pt idx="2">
                  <c:v>6.1688847633119756E-2</c:v>
                </c:pt>
                <c:pt idx="3">
                  <c:v>0.11391276845631614</c:v>
                </c:pt>
                <c:pt idx="4">
                  <c:v>0.15276238405672948</c:v>
                </c:pt>
                <c:pt idx="5">
                  <c:v>0.17345455417817748</c:v>
                </c:pt>
                <c:pt idx="6">
                  <c:v>0.17674879860063403</c:v>
                </c:pt>
                <c:pt idx="7">
                  <c:v>0.16629804488716551</c:v>
                </c:pt>
                <c:pt idx="8">
                  <c:v>0.14674567637433322</c:v>
                </c:pt>
                <c:pt idx="9">
                  <c:v>0.12245460627781485</c:v>
                </c:pt>
                <c:pt idx="10">
                  <c:v>9.6903793616912273E-2</c:v>
                </c:pt>
                <c:pt idx="11">
                  <c:v>7.2768567444396026E-2</c:v>
                </c:pt>
                <c:pt idx="12">
                  <c:v>5.1913371480395577E-2</c:v>
                </c:pt>
                <c:pt idx="13">
                  <c:v>3.522256855445547E-2</c:v>
                </c:pt>
                <c:pt idx="14">
                  <c:v>2.2749375522527645E-2</c:v>
                </c:pt>
                <c:pt idx="15">
                  <c:v>1.4003030039615833E-2</c:v>
                </c:pt>
                <c:pt idx="16">
                  <c:v>8.2305310815434119E-3</c:v>
                </c:pt>
                <c:pt idx="17">
                  <c:v>4.6336919594483226E-3</c:v>
                </c:pt>
                <c:pt idx="18">
                  <c:v>2.5088004277526643E-3</c:v>
                </c:pt>
                <c:pt idx="19">
                  <c:v>1.311572361128869E-3</c:v>
                </c:pt>
                <c:pt idx="20">
                  <c:v>6.6385158088114714E-4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57-4AEB-A087-05C1996A9C20}"/>
            </c:ext>
          </c:extLst>
        </c:ser>
        <c:ser>
          <c:idx val="9"/>
          <c:order val="9"/>
          <c:tx>
            <c:strRef>
              <c:f>result!$L$48:$L$48</c:f>
              <c:strCache>
                <c:ptCount val="1"/>
                <c:pt idx="0">
                  <c:v>death</c:v>
                </c:pt>
              </c:strCache>
            </c:strRef>
          </c:tx>
          <c:spPr>
            <a:ln w="19046" cap="rnd">
              <a:solidFill>
                <a:srgbClr val="000000"/>
              </a:solidFill>
              <a:custDash>
                <a:ds d="300005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result!$L$49:$L$69</c:f>
              <c:numCache>
                <c:formatCode>0.00</c:formatCode>
                <c:ptCount val="21"/>
                <c:pt idx="0">
                  <c:v>0</c:v>
                </c:pt>
                <c:pt idx="1">
                  <c:v>4.5750626937653714E-2</c:v>
                </c:pt>
                <c:pt idx="2">
                  <c:v>9.8623812551293863E-2</c:v>
                </c:pt>
                <c:pt idx="3">
                  <c:v>0.16260805595441447</c:v>
                </c:pt>
                <c:pt idx="4">
                  <c:v>0.23765128251510767</c:v>
                </c:pt>
                <c:pt idx="5">
                  <c:v>0.32172213150168238</c:v>
                </c:pt>
                <c:pt idx="6">
                  <c:v>0.41137095841469212</c:v>
                </c:pt>
                <c:pt idx="7">
                  <c:v>0.50218370033034376</c:v>
                </c:pt>
                <c:pt idx="8">
                  <c:v>0.58985401416828498</c:v>
                </c:pt>
                <c:pt idx="9">
                  <c:v>0.6709951578062765</c:v>
                </c:pt>
                <c:pt idx="10">
                  <c:v>0.74341730232657666</c:v>
                </c:pt>
                <c:pt idx="11">
                  <c:v>0.80571268894269743</c:v>
                </c:pt>
                <c:pt idx="12">
                  <c:v>0.85716028569794156</c:v>
                </c:pt>
                <c:pt idx="13">
                  <c:v>0.89796797710896314</c:v>
                </c:pt>
                <c:pt idx="14">
                  <c:v>0.92912002050634124</c:v>
                </c:pt>
                <c:pt idx="15">
                  <c:v>0.95206321145484329</c:v>
                </c:pt>
                <c:pt idx="16">
                  <c:v>0.96840599401603811</c:v>
                </c:pt>
                <c:pt idx="17">
                  <c:v>0.97969504850567513</c:v>
                </c:pt>
                <c:pt idx="18">
                  <c:v>0.98727651292233143</c:v>
                </c:pt>
                <c:pt idx="19">
                  <c:v>0.99223576410374814</c:v>
                </c:pt>
                <c:pt idx="20">
                  <c:v>0.99539671406351604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57-4AEB-A087-05C1996A9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17216"/>
        <c:axId val="632317712"/>
      </c:scatterChart>
      <c:valAx>
        <c:axId val="632317712"/>
        <c:scaling>
          <c:orientation val="minMax"/>
          <c:max val="1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nl-NL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proportion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NL"/>
          </a:p>
        </c:txPr>
        <c:crossAx val="632317216"/>
        <c:crosses val="autoZero"/>
        <c:crossBetween val="midCat"/>
      </c:valAx>
      <c:valAx>
        <c:axId val="632317216"/>
        <c:scaling>
          <c:orientation val="minMax"/>
          <c:max val="2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nl-NL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Time (years)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NL"/>
          </a:p>
        </c:txPr>
        <c:crossAx val="63231771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nl-NL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mean time in state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result!$B$23:$B$23</c:f>
              <c:strCache>
                <c:ptCount val="1"/>
                <c:pt idx="0">
                  <c:v>mci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result!$C$23:$D$23</c:f>
              <c:numCache>
                <c:formatCode>0.00</c:formatCode>
                <c:ptCount val="2"/>
                <c:pt idx="0">
                  <c:v>1.8299845022833208</c:v>
                </c:pt>
                <c:pt idx="1">
                  <c:v>2.304770550319915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E-4FDE-90DC-FA5C7C68B056}"/>
            </c:ext>
          </c:extLst>
        </c:ser>
        <c:ser>
          <c:idx val="1"/>
          <c:order val="1"/>
          <c:tx>
            <c:strRef>
              <c:f>result!$B$24:$B$24</c:f>
              <c:strCache>
                <c:ptCount val="1"/>
                <c:pt idx="0">
                  <c:v>mil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result!$C$24:$D$24</c:f>
              <c:numCache>
                <c:formatCode>0.00</c:formatCode>
                <c:ptCount val="2"/>
                <c:pt idx="0">
                  <c:v>1.7132670806916179</c:v>
                </c:pt>
                <c:pt idx="1">
                  <c:v>1.9762407048867623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E-4FDE-90DC-FA5C7C68B056}"/>
            </c:ext>
          </c:extLst>
        </c:ser>
        <c:ser>
          <c:idx val="2"/>
          <c:order val="2"/>
          <c:tx>
            <c:strRef>
              <c:f>result!$B$25:$B$25</c:f>
              <c:strCache>
                <c:ptCount val="1"/>
                <c:pt idx="0">
                  <c:v>mod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result!$C$25:$D$25</c:f>
              <c:numCache>
                <c:formatCode>0.00</c:formatCode>
                <c:ptCount val="2"/>
                <c:pt idx="0">
                  <c:v>1.1839084563021363</c:v>
                </c:pt>
                <c:pt idx="1">
                  <c:v>1.0243916869554159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CE-4FDE-90DC-FA5C7C68B056}"/>
            </c:ext>
          </c:extLst>
        </c:ser>
        <c:ser>
          <c:idx val="3"/>
          <c:order val="3"/>
          <c:tx>
            <c:strRef>
              <c:f>result!$B$26:$B$26</c:f>
              <c:strCache>
                <c:ptCount val="1"/>
                <c:pt idx="0">
                  <c:v>sev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result!$C$26:$D$26</c:f>
              <c:numCache>
                <c:formatCode>0.00</c:formatCode>
                <c:ptCount val="2"/>
                <c:pt idx="0">
                  <c:v>1.4272481950128562</c:v>
                </c:pt>
                <c:pt idx="1">
                  <c:v>1.1896329628357321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CE-4FDE-90DC-FA5C7C68B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1078944"/>
        <c:axId val="632313248"/>
      </c:barChart>
      <c:valAx>
        <c:axId val="63231324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nl-NL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time (years)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NL"/>
          </a:p>
        </c:txPr>
        <c:crossAx val="761078944"/>
        <c:crosses val="autoZero"/>
        <c:crossBetween val="between"/>
      </c:valAx>
      <c:catAx>
        <c:axId val="761078944"/>
        <c:scaling>
          <c:orientation val="minMax"/>
        </c:scaling>
        <c:delete val="0"/>
        <c:axPos val="l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nl-NL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strategy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NL"/>
          </a:p>
        </c:txPr>
        <c:crossAx val="63231324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47</xdr:row>
      <xdr:rowOff>0</xdr:rowOff>
    </xdr:from>
    <xdr:ext cx="4907283" cy="402336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282BB62-0311-8BC2-9EF3-0BC39E7B9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426723</xdr:colOff>
      <xdr:row>17</xdr:row>
      <xdr:rowOff>0</xdr:rowOff>
    </xdr:from>
    <xdr:ext cx="4305296" cy="2926080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B83F765-B930-2FA7-C38D-98C906CD8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nhandels/IPECA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/>
  </sheetViews>
  <sheetFormatPr defaultColWidth="9.5546875" defaultRowHeight="14.7" x14ac:dyDescent="0.3"/>
  <cols>
    <col min="1" max="1" width="9.5546875" customWidth="1"/>
  </cols>
  <sheetData>
    <row r="1" spans="2:2" ht="14.4" x14ac:dyDescent="0.3"/>
    <row r="2" spans="2:2" s="1" customFormat="1" ht="20.399999999999999" thickBot="1" x14ac:dyDescent="0.45">
      <c r="B2" s="1" t="s">
        <v>0</v>
      </c>
    </row>
    <row r="3" spans="2:2" ht="15" thickTop="1" x14ac:dyDescent="0.3"/>
    <row r="4" spans="2:2" ht="14.4" x14ac:dyDescent="0.3">
      <c r="B4" t="s">
        <v>1</v>
      </c>
    </row>
    <row r="5" spans="2:2" ht="14.4" x14ac:dyDescent="0.3">
      <c r="B5" s="2" t="s">
        <v>2</v>
      </c>
    </row>
    <row r="6" spans="2:2" ht="14.4" x14ac:dyDescent="0.3"/>
  </sheetData>
  <hyperlinks>
    <hyperlink ref="B5" r:id="rId1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8"/>
  <sheetViews>
    <sheetView workbookViewId="0"/>
  </sheetViews>
  <sheetFormatPr defaultColWidth="9.5546875" defaultRowHeight="14.4" x14ac:dyDescent="0.3"/>
  <cols>
    <col min="1" max="1" width="9.5546875" customWidth="1"/>
  </cols>
  <sheetData>
    <row r="2" spans="2:23" s="1" customFormat="1" ht="20.399999999999999" thickBot="1" x14ac:dyDescent="0.45">
      <c r="B2" s="1" t="s">
        <v>3</v>
      </c>
    </row>
    <row r="3" spans="2:23" ht="15" thickTop="1" x14ac:dyDescent="0.3"/>
    <row r="4" spans="2:23" s="3" customFormat="1" ht="18" thickBot="1" x14ac:dyDescent="0.4">
      <c r="B4" s="3" t="s">
        <v>4</v>
      </c>
    </row>
    <row r="5" spans="2:23" ht="15" thickTop="1" x14ac:dyDescent="0.3"/>
    <row r="6" spans="2:23" ht="15" thickBot="1" x14ac:dyDescent="0.35">
      <c r="D6" s="4" t="s">
        <v>312</v>
      </c>
      <c r="E6" s="4"/>
      <c r="F6" s="4"/>
      <c r="G6" s="4"/>
      <c r="H6" s="4"/>
      <c r="I6" s="4"/>
      <c r="K6" s="4" t="s">
        <v>313</v>
      </c>
      <c r="L6" s="4"/>
      <c r="M6" s="4"/>
      <c r="N6" s="4"/>
      <c r="O6" s="4"/>
      <c r="P6" s="4"/>
      <c r="R6" s="4" t="s">
        <v>314</v>
      </c>
      <c r="S6" s="4"/>
      <c r="T6" s="4"/>
      <c r="U6" s="4"/>
      <c r="V6" s="4"/>
      <c r="W6" s="4"/>
    </row>
    <row r="8" spans="2:23" x14ac:dyDescent="0.3">
      <c r="B8" s="5"/>
      <c r="C8" s="5"/>
      <c r="D8" s="5" t="s">
        <v>6</v>
      </c>
      <c r="E8" s="5"/>
      <c r="F8" s="5"/>
      <c r="G8" s="5" t="s">
        <v>7</v>
      </c>
      <c r="H8" s="5"/>
      <c r="K8" s="5" t="s">
        <v>6</v>
      </c>
      <c r="L8" s="5"/>
      <c r="N8" s="5" t="s">
        <v>7</v>
      </c>
      <c r="O8" s="5"/>
      <c r="R8" s="5" t="s">
        <v>6</v>
      </c>
      <c r="S8" s="5"/>
      <c r="T8" s="5"/>
      <c r="U8" s="5" t="s">
        <v>7</v>
      </c>
      <c r="V8" s="5"/>
    </row>
    <row r="9" spans="2:23" x14ac:dyDescent="0.3">
      <c r="B9" s="5" t="s">
        <v>8</v>
      </c>
      <c r="C9" s="5"/>
      <c r="D9" s="5" t="s">
        <v>9</v>
      </c>
      <c r="E9" s="5" t="s">
        <v>10</v>
      </c>
      <c r="F9" s="5"/>
      <c r="G9" s="5" t="s">
        <v>9</v>
      </c>
      <c r="H9" s="5" t="s">
        <v>10</v>
      </c>
      <c r="I9" s="5" t="s">
        <v>11</v>
      </c>
      <c r="K9" s="5" t="s">
        <v>9</v>
      </c>
      <c r="L9" s="5" t="s">
        <v>10</v>
      </c>
      <c r="N9" s="5" t="s">
        <v>9</v>
      </c>
      <c r="O9" s="5" t="s">
        <v>10</v>
      </c>
      <c r="P9" s="5" t="s">
        <v>11</v>
      </c>
      <c r="R9" s="5" t="s">
        <v>9</v>
      </c>
      <c r="S9" s="5" t="s">
        <v>10</v>
      </c>
      <c r="T9" s="5"/>
      <c r="U9" s="5" t="s">
        <v>9</v>
      </c>
      <c r="V9" s="5" t="s">
        <v>10</v>
      </c>
      <c r="W9" s="5" t="s">
        <v>11</v>
      </c>
    </row>
    <row r="10" spans="2:23" x14ac:dyDescent="0.3">
      <c r="B10">
        <v>1</v>
      </c>
      <c r="D10">
        <v>4.2499999999999998E-4</v>
      </c>
      <c r="E10">
        <v>3.4900000000000003E-4</v>
      </c>
      <c r="G10">
        <f t="shared" ref="G10:G41" si="0">-LN(1-(D10))</f>
        <v>4.2509033809670952E-4</v>
      </c>
      <c r="H10">
        <f t="shared" ref="H10:H41" si="1">-LN(1-(E10))</f>
        <v>3.4906091467326995E-4</v>
      </c>
      <c r="I10">
        <f t="shared" ref="I10:I41" si="2">G10*0.48 + H10*0.52</f>
        <v>3.8555503791652093E-4</v>
      </c>
      <c r="K10">
        <v>4.3199999999999998E-4</v>
      </c>
      <c r="L10">
        <v>3.59E-4</v>
      </c>
      <c r="N10">
        <f>-LN(1-(K10))</f>
        <v>4.3209333888255411E-4</v>
      </c>
      <c r="O10">
        <f>-LN(1-(L10))</f>
        <v>3.5906445592691165E-4</v>
      </c>
      <c r="P10">
        <f t="shared" ref="P10:P41" si="3">N10*(1-0.446) + O10*0.446</f>
        <v>3.9952245708433764E-4</v>
      </c>
      <c r="R10">
        <v>4.2299999999999998E-4</v>
      </c>
      <c r="S10">
        <v>3.39E-4</v>
      </c>
      <c r="U10">
        <f t="shared" ref="U10:U73" si="4">-LN(1-(R10))</f>
        <v>4.2308948973694677E-4</v>
      </c>
      <c r="V10">
        <f t="shared" ref="V10:V73" si="5">-LN(1-(S10))</f>
        <v>3.3905747348935382E-4</v>
      </c>
      <c r="W10">
        <f>U10*(1-0.524) + V10*0.524</f>
        <v>3.7905671322320804E-4</v>
      </c>
    </row>
    <row r="11" spans="2:23" x14ac:dyDescent="0.3">
      <c r="B11">
        <v>2</v>
      </c>
      <c r="D11">
        <v>2.5999999999999998E-4</v>
      </c>
      <c r="E11">
        <v>2.12E-4</v>
      </c>
      <c r="G11">
        <f t="shared" si="0"/>
        <v>2.6003380585984734E-4</v>
      </c>
      <c r="H11">
        <f t="shared" si="1"/>
        <v>2.1202247517653771E-4</v>
      </c>
      <c r="I11">
        <f t="shared" si="2"/>
        <v>2.3506791390452632E-4</v>
      </c>
      <c r="K11">
        <v>2.7999999999999998E-4</v>
      </c>
      <c r="L11">
        <v>2.43E-4</v>
      </c>
      <c r="N11">
        <f>-LN(1-(K11))</f>
        <v>2.8003920731881727E-4</v>
      </c>
      <c r="O11">
        <f>-LN(1-(L11))</f>
        <v>2.4302952928383409E-4</v>
      </c>
      <c r="P11">
        <f t="shared" si="3"/>
        <v>2.6353289091521478E-4</v>
      </c>
      <c r="R11">
        <v>2.8699999999999998E-4</v>
      </c>
      <c r="S11">
        <v>2.0799999999999999E-4</v>
      </c>
      <c r="U11">
        <f t="shared" si="4"/>
        <v>2.8704119238170148E-4</v>
      </c>
      <c r="V11">
        <f t="shared" si="5"/>
        <v>2.0802163500009132E-4</v>
      </c>
      <c r="W11">
        <f t="shared" ref="W11:W74" si="6">U11*(1-0.524) + V11*0.524</f>
        <v>2.4563494431373777E-4</v>
      </c>
    </row>
    <row r="12" spans="2:23" x14ac:dyDescent="0.3">
      <c r="B12">
        <v>3</v>
      </c>
      <c r="D12">
        <v>1.94E-4</v>
      </c>
      <c r="E12">
        <v>1.66E-4</v>
      </c>
      <c r="G12">
        <f t="shared" si="0"/>
        <v>1.9401882043417634E-4</v>
      </c>
      <c r="H12">
        <f t="shared" si="1"/>
        <v>1.6601377952495466E-4</v>
      </c>
      <c r="I12">
        <f t="shared" si="2"/>
        <v>1.7945619916138106E-4</v>
      </c>
      <c r="K12">
        <v>2.2800000000000001E-4</v>
      </c>
      <c r="L12">
        <v>1.64E-4</v>
      </c>
      <c r="N12">
        <f>-LN(1-(K12))</f>
        <v>2.2802599595146569E-4</v>
      </c>
      <c r="O12">
        <f>-LN(1-(L12))</f>
        <v>1.6401344947054855E-4</v>
      </c>
      <c r="P12">
        <f t="shared" si="3"/>
        <v>1.9947640022097667E-4</v>
      </c>
      <c r="R12">
        <v>2.2499999999999999E-4</v>
      </c>
      <c r="S12">
        <v>1.5899999999999999E-4</v>
      </c>
      <c r="U12">
        <f t="shared" si="4"/>
        <v>2.2502531629754657E-4</v>
      </c>
      <c r="V12">
        <f t="shared" si="5"/>
        <v>1.5901264184007305E-4</v>
      </c>
      <c r="W12">
        <f t="shared" si="6"/>
        <v>1.9043467488183045E-4</v>
      </c>
    </row>
    <row r="13" spans="2:23" x14ac:dyDescent="0.3">
      <c r="B13">
        <v>4</v>
      </c>
      <c r="D13">
        <v>1.54E-4</v>
      </c>
      <c r="E13">
        <v>1.37E-4</v>
      </c>
      <c r="G13">
        <f t="shared" si="0"/>
        <v>1.5401185921754944E-4</v>
      </c>
      <c r="H13">
        <f t="shared" si="1"/>
        <v>1.3700938535725951E-4</v>
      </c>
      <c r="I13">
        <f t="shared" si="2"/>
        <v>1.4517057281019865E-4</v>
      </c>
      <c r="K13">
        <v>1.66E-4</v>
      </c>
      <c r="L13">
        <v>1.5100000000000001E-4</v>
      </c>
      <c r="N13">
        <f>-LN(1-(K13))</f>
        <v>1.6601377952495466E-4</v>
      </c>
      <c r="O13">
        <f>-LN(1-(L13))</f>
        <v>1.5101140164779255E-4</v>
      </c>
      <c r="P13">
        <f t="shared" si="3"/>
        <v>1.5932271899174038E-4</v>
      </c>
      <c r="R13">
        <v>1.5799999999999999E-4</v>
      </c>
      <c r="S13">
        <v>1.3899999999999999E-4</v>
      </c>
      <c r="U13">
        <f t="shared" si="4"/>
        <v>1.5801248331491797E-4</v>
      </c>
      <c r="V13">
        <f t="shared" si="5"/>
        <v>1.3900966139529991E-4</v>
      </c>
      <c r="W13">
        <f t="shared" si="6"/>
        <v>1.4805500462903811E-4</v>
      </c>
    </row>
    <row r="14" spans="2:23" x14ac:dyDescent="0.3">
      <c r="B14">
        <v>5</v>
      </c>
      <c r="D14">
        <v>1.4200000000000001E-4</v>
      </c>
      <c r="E14">
        <v>1.22E-4</v>
      </c>
      <c r="G14">
        <f t="shared" si="0"/>
        <v>1.4201008295450647E-4</v>
      </c>
      <c r="H14">
        <f t="shared" si="1"/>
        <v>1.2200744260529353E-4</v>
      </c>
      <c r="I14">
        <f t="shared" si="2"/>
        <v>1.3160870997291574E-4</v>
      </c>
      <c r="K14">
        <v>1.66E-4</v>
      </c>
      <c r="L14">
        <v>1.35E-4</v>
      </c>
      <c r="N14">
        <f>-LN(1-(K14))</f>
        <v>1.6601377952495466E-4</v>
      </c>
      <c r="O14">
        <f>-LN(1-(L14))</f>
        <v>1.3500911332020428E-4</v>
      </c>
      <c r="P14">
        <f t="shared" si="3"/>
        <v>1.52185698397636E-4</v>
      </c>
      <c r="R14">
        <v>1.56E-4</v>
      </c>
      <c r="S14">
        <v>1.26E-4</v>
      </c>
      <c r="U14">
        <f t="shared" si="4"/>
        <v>1.5601216926566507E-4</v>
      </c>
      <c r="V14">
        <f t="shared" si="5"/>
        <v>1.260079386668145E-4</v>
      </c>
      <c r="W14">
        <f t="shared" si="6"/>
        <v>1.4028995243186735E-4</v>
      </c>
    </row>
    <row r="15" spans="2:23" x14ac:dyDescent="0.3">
      <c r="B15">
        <v>6</v>
      </c>
      <c r="D15">
        <v>1.35E-4</v>
      </c>
      <c r="E15">
        <v>1.11E-4</v>
      </c>
      <c r="G15">
        <f t="shared" si="0"/>
        <v>1.3500911332020428E-4</v>
      </c>
      <c r="H15">
        <f t="shared" si="1"/>
        <v>1.1100616095588718E-4</v>
      </c>
      <c r="I15">
        <f t="shared" si="2"/>
        <v>1.2252757809075939E-4</v>
      </c>
      <c r="K15">
        <v>1.4999999999999999E-4</v>
      </c>
      <c r="L15">
        <v>1.2E-4</v>
      </c>
      <c r="N15">
        <f>-LN(1-(K15))</f>
        <v>1.5001125112511004E-4</v>
      </c>
      <c r="O15">
        <f>-LN(1-(L15))</f>
        <v>1.2000720057606084E-4</v>
      </c>
      <c r="P15">
        <f t="shared" si="3"/>
        <v>1.366294445802341E-4</v>
      </c>
      <c r="R15">
        <v>1.3799999999999999E-4</v>
      </c>
      <c r="S15">
        <v>1.13E-4</v>
      </c>
      <c r="U15">
        <f t="shared" si="4"/>
        <v>1.3800952287608615E-4</v>
      </c>
      <c r="V15">
        <f t="shared" si="5"/>
        <v>1.1300638498103618E-4</v>
      </c>
      <c r="W15">
        <f t="shared" si="6"/>
        <v>1.2490787861907997E-4</v>
      </c>
    </row>
    <row r="16" spans="2:23" x14ac:dyDescent="0.3">
      <c r="B16">
        <v>7</v>
      </c>
      <c r="D16">
        <v>1.27E-4</v>
      </c>
      <c r="E16">
        <v>1.03E-4</v>
      </c>
      <c r="G16">
        <f t="shared" si="0"/>
        <v>1.2700806518284761E-4</v>
      </c>
      <c r="H16">
        <f t="shared" si="1"/>
        <v>1.0300530486423469E-4</v>
      </c>
      <c r="I16">
        <f t="shared" si="2"/>
        <v>1.145266298171689E-4</v>
      </c>
      <c r="K16">
        <v>1.3300000000000001E-4</v>
      </c>
      <c r="L16">
        <v>1.08E-4</v>
      </c>
      <c r="N16">
        <f>-LN(1-(K16))</f>
        <v>1.3300884528434032E-4</v>
      </c>
      <c r="O16">
        <f>-LN(1-(L16))</f>
        <v>1.08005832419935E-4</v>
      </c>
      <c r="P16">
        <f t="shared" si="3"/>
        <v>1.2185750154681556E-4</v>
      </c>
      <c r="R16">
        <v>1.2400000000000001E-4</v>
      </c>
      <c r="S16">
        <v>1.0399999999999999E-4</v>
      </c>
      <c r="U16">
        <f t="shared" si="4"/>
        <v>1.2400768863561344E-4</v>
      </c>
      <c r="V16">
        <f t="shared" si="5"/>
        <v>1.0400540837497691E-4</v>
      </c>
      <c r="W16">
        <f t="shared" si="6"/>
        <v>1.135264937790399E-4</v>
      </c>
    </row>
    <row r="17" spans="2:23" x14ac:dyDescent="0.3">
      <c r="B17">
        <v>8</v>
      </c>
      <c r="D17">
        <v>1.16E-4</v>
      </c>
      <c r="E17">
        <v>9.7999999999999997E-5</v>
      </c>
      <c r="G17">
        <f t="shared" si="0"/>
        <v>1.1600672852034892E-4</v>
      </c>
      <c r="H17">
        <f t="shared" si="1"/>
        <v>9.800480231379623E-5</v>
      </c>
      <c r="I17">
        <f t="shared" si="2"/>
        <v>1.0664572689294153E-4</v>
      </c>
      <c r="K17">
        <v>1.15E-4</v>
      </c>
      <c r="L17">
        <v>1E-4</v>
      </c>
      <c r="N17">
        <f>-LN(1-(K17))</f>
        <v>1.150066130069783E-4</v>
      </c>
      <c r="O17">
        <f>-LN(1-(L17))</f>
        <v>1.0000500033334732E-4</v>
      </c>
      <c r="P17">
        <f t="shared" si="3"/>
        <v>1.0831589375453889E-4</v>
      </c>
      <c r="R17">
        <v>1.1E-4</v>
      </c>
      <c r="S17">
        <v>9.7E-5</v>
      </c>
      <c r="U17">
        <f t="shared" si="4"/>
        <v>1.1000605044375778E-4</v>
      </c>
      <c r="V17">
        <f t="shared" si="5"/>
        <v>9.700470480426021E-5</v>
      </c>
      <c r="W17">
        <f t="shared" si="6"/>
        <v>1.0319334532866105E-4</v>
      </c>
    </row>
    <row r="18" spans="2:23" x14ac:dyDescent="0.3">
      <c r="B18">
        <v>9</v>
      </c>
      <c r="D18">
        <v>1.0399999999999999E-4</v>
      </c>
      <c r="E18">
        <v>9.5000000000000005E-5</v>
      </c>
      <c r="G18">
        <f t="shared" si="0"/>
        <v>1.0400540837497691E-4</v>
      </c>
      <c r="H18">
        <f t="shared" si="1"/>
        <v>9.5004512785768261E-5</v>
      </c>
      <c r="I18">
        <f t="shared" si="2"/>
        <v>9.9324942668588411E-5</v>
      </c>
      <c r="K18">
        <v>9.7E-5</v>
      </c>
      <c r="L18">
        <v>9.3999999999999994E-5</v>
      </c>
      <c r="N18">
        <f>-LN(1-(K18))</f>
        <v>9.700470480426021E-5</v>
      </c>
      <c r="O18">
        <f>-LN(1-(L18))</f>
        <v>9.4004418276919357E-5</v>
      </c>
      <c r="P18">
        <f t="shared" si="3"/>
        <v>9.5666577013066195E-5</v>
      </c>
      <c r="R18">
        <v>9.7999999999999997E-5</v>
      </c>
      <c r="S18">
        <v>9.2E-5</v>
      </c>
      <c r="U18">
        <f t="shared" si="4"/>
        <v>9.800480231379623E-5</v>
      </c>
      <c r="V18">
        <f t="shared" si="5"/>
        <v>9.2004232259561568E-5</v>
      </c>
      <c r="W18">
        <f t="shared" si="6"/>
        <v>9.4860503605377259E-5</v>
      </c>
    </row>
    <row r="19" spans="2:23" x14ac:dyDescent="0.3">
      <c r="B19">
        <v>10</v>
      </c>
      <c r="D19">
        <v>9.7E-5</v>
      </c>
      <c r="E19">
        <v>9.5000000000000005E-5</v>
      </c>
      <c r="G19">
        <f t="shared" si="0"/>
        <v>9.700470480426021E-5</v>
      </c>
      <c r="H19">
        <f t="shared" si="1"/>
        <v>9.5004512785768261E-5</v>
      </c>
      <c r="I19">
        <f t="shared" si="2"/>
        <v>9.5964604954644408E-5</v>
      </c>
      <c r="K19">
        <v>8.5000000000000006E-5</v>
      </c>
      <c r="L19">
        <v>9.2E-5</v>
      </c>
      <c r="N19">
        <f>-LN(1-(K19))</f>
        <v>8.5003612704723125E-5</v>
      </c>
      <c r="O19">
        <f>-LN(1-(L19))</f>
        <v>9.2004232259561568E-5</v>
      </c>
      <c r="P19">
        <f t="shared" si="3"/>
        <v>8.8125889026181083E-5</v>
      </c>
      <c r="R19">
        <v>9.3999999999999994E-5</v>
      </c>
      <c r="S19">
        <v>9.2E-5</v>
      </c>
      <c r="U19">
        <f t="shared" si="4"/>
        <v>9.4004418276919357E-5</v>
      </c>
      <c r="V19">
        <f t="shared" si="5"/>
        <v>9.2004232259561568E-5</v>
      </c>
      <c r="W19">
        <f t="shared" si="6"/>
        <v>9.2956320803823877E-5</v>
      </c>
    </row>
    <row r="20" spans="2:23" x14ac:dyDescent="0.3">
      <c r="B20">
        <v>11</v>
      </c>
      <c r="D20">
        <v>1.06E-4</v>
      </c>
      <c r="E20">
        <v>1.02E-4</v>
      </c>
      <c r="G20">
        <f t="shared" si="0"/>
        <v>1.060056183970874E-4</v>
      </c>
      <c r="H20">
        <f t="shared" si="1"/>
        <v>1.0200520235380957E-4</v>
      </c>
      <c r="I20">
        <f t="shared" si="2"/>
        <v>1.0392540205458292E-4</v>
      </c>
      <c r="K20">
        <v>9.2E-5</v>
      </c>
      <c r="L20">
        <v>9.7999999999999997E-5</v>
      </c>
      <c r="N20">
        <f>-LN(1-(K20))</f>
        <v>9.2004232259561568E-5</v>
      </c>
      <c r="O20">
        <f>-LN(1-(L20))</f>
        <v>9.800480231379623E-5</v>
      </c>
      <c r="P20">
        <f t="shared" si="3"/>
        <v>9.4680486503750231E-5</v>
      </c>
      <c r="R20">
        <v>1.08E-4</v>
      </c>
      <c r="S20">
        <v>9.7999999999999997E-5</v>
      </c>
      <c r="U20">
        <f t="shared" si="4"/>
        <v>1.08005832419935E-4</v>
      </c>
      <c r="V20">
        <f t="shared" si="5"/>
        <v>9.800480231379623E-5</v>
      </c>
      <c r="W20">
        <f t="shared" si="6"/>
        <v>1.0276529264431828E-4</v>
      </c>
    </row>
    <row r="21" spans="2:23" x14ac:dyDescent="0.3">
      <c r="B21">
        <v>12</v>
      </c>
      <c r="D21">
        <v>1.44E-4</v>
      </c>
      <c r="E21">
        <v>1.16E-4</v>
      </c>
      <c r="G21">
        <f t="shared" si="0"/>
        <v>1.4401036899546851E-4</v>
      </c>
      <c r="H21">
        <f t="shared" si="1"/>
        <v>1.1600672852034892E-4</v>
      </c>
      <c r="I21">
        <f t="shared" si="2"/>
        <v>1.2944847594840634E-4</v>
      </c>
      <c r="K21">
        <v>1.3100000000000001E-4</v>
      </c>
      <c r="L21">
        <v>1.13E-4</v>
      </c>
      <c r="N21">
        <f>-LN(1-(K21))</f>
        <v>1.3100858124942953E-4</v>
      </c>
      <c r="O21">
        <f>-LN(1-(L21))</f>
        <v>1.1300638498103618E-4</v>
      </c>
      <c r="P21">
        <f t="shared" si="3"/>
        <v>1.229796017137261E-4</v>
      </c>
      <c r="R21">
        <v>1.5200000000000001E-4</v>
      </c>
      <c r="S21">
        <v>1.13E-4</v>
      </c>
      <c r="U21">
        <f t="shared" si="4"/>
        <v>1.5201155317077713E-4</v>
      </c>
      <c r="V21">
        <f t="shared" si="5"/>
        <v>1.1300638498103618E-4</v>
      </c>
      <c r="W21">
        <f t="shared" si="6"/>
        <v>1.3157284503935288E-4</v>
      </c>
    </row>
    <row r="22" spans="2:23" x14ac:dyDescent="0.3">
      <c r="B22">
        <v>13</v>
      </c>
      <c r="D22">
        <v>2.2000000000000001E-4</v>
      </c>
      <c r="E22">
        <v>1.3899999999999999E-4</v>
      </c>
      <c r="G22">
        <f t="shared" si="0"/>
        <v>2.2002420354991705E-4</v>
      </c>
      <c r="H22">
        <f t="shared" si="1"/>
        <v>1.3900966139529991E-4</v>
      </c>
      <c r="I22">
        <f t="shared" si="2"/>
        <v>1.7789664162951615E-4</v>
      </c>
      <c r="K22">
        <v>2.0900000000000001E-4</v>
      </c>
      <c r="L22">
        <v>1.3999999999999999E-4</v>
      </c>
      <c r="N22">
        <f>-LN(1-(K22))</f>
        <v>2.090218435436015E-4</v>
      </c>
      <c r="O22">
        <f>-LN(1-(L22))</f>
        <v>1.400098009147917E-4</v>
      </c>
      <c r="P22">
        <f t="shared" si="3"/>
        <v>1.7824247253115234E-4</v>
      </c>
      <c r="R22">
        <v>2.32E-4</v>
      </c>
      <c r="S22">
        <v>1.3799999999999999E-4</v>
      </c>
      <c r="U22">
        <f t="shared" si="4"/>
        <v>2.320269161631237E-4</v>
      </c>
      <c r="V22">
        <f t="shared" si="5"/>
        <v>1.3800952287608615E-4</v>
      </c>
      <c r="W22">
        <f t="shared" si="6"/>
        <v>1.8276180208071601E-4</v>
      </c>
    </row>
    <row r="23" spans="2:23" x14ac:dyDescent="0.3">
      <c r="B23">
        <v>14</v>
      </c>
      <c r="D23">
        <v>3.2299999999999999E-4</v>
      </c>
      <c r="E23">
        <v>1.7000000000000001E-4</v>
      </c>
      <c r="G23">
        <f t="shared" si="0"/>
        <v>3.2305217573543971E-4</v>
      </c>
      <c r="H23">
        <f t="shared" si="1"/>
        <v>1.7001445163787897E-4</v>
      </c>
      <c r="I23">
        <f t="shared" si="2"/>
        <v>2.4347255920470812E-4</v>
      </c>
      <c r="K23">
        <v>3.19E-4</v>
      </c>
      <c r="L23">
        <v>1.75E-4</v>
      </c>
      <c r="N23">
        <f>-LN(1-(K23))</f>
        <v>3.1905089132313404E-4</v>
      </c>
      <c r="O23">
        <f>-LN(1-(L23))</f>
        <v>1.7501531428672909E-4</v>
      </c>
      <c r="P23">
        <f t="shared" si="3"/>
        <v>2.5481102396489742E-4</v>
      </c>
      <c r="R23">
        <v>3.4099999999999999E-4</v>
      </c>
      <c r="S23">
        <v>1.7200000000000001E-4</v>
      </c>
      <c r="U23">
        <f t="shared" si="4"/>
        <v>3.4105815372069062E-4</v>
      </c>
      <c r="V23">
        <f t="shared" si="5"/>
        <v>1.7201479369631812E-4</v>
      </c>
      <c r="W23">
        <f t="shared" si="6"/>
        <v>2.5247943306791942E-4</v>
      </c>
    </row>
    <row r="24" spans="2:23" x14ac:dyDescent="0.3">
      <c r="B24">
        <v>15</v>
      </c>
      <c r="D24">
        <v>4.37E-4</v>
      </c>
      <c r="E24">
        <v>2.04E-4</v>
      </c>
      <c r="G24">
        <f t="shared" si="0"/>
        <v>4.3709551232695888E-4</v>
      </c>
      <c r="H24">
        <f t="shared" si="1"/>
        <v>2.0402081083030301E-4</v>
      </c>
      <c r="I24">
        <f t="shared" si="2"/>
        <v>3.1589666754869782E-4</v>
      </c>
      <c r="K24">
        <v>4.3600000000000003E-4</v>
      </c>
      <c r="L24">
        <v>2.1599999999999999E-4</v>
      </c>
      <c r="N24">
        <f>-LN(1-(K24))</f>
        <v>4.3609507563631454E-4</v>
      </c>
      <c r="O24">
        <f>-LN(1-(L24))</f>
        <v>2.1602333135977027E-4</v>
      </c>
      <c r="P24">
        <f t="shared" si="3"/>
        <v>3.379430776889758E-4</v>
      </c>
      <c r="R24">
        <v>4.6099999999999998E-4</v>
      </c>
      <c r="S24">
        <v>2.1000000000000001E-4</v>
      </c>
      <c r="U24">
        <f t="shared" si="4"/>
        <v>4.6110629316873384E-4</v>
      </c>
      <c r="V24">
        <f t="shared" si="5"/>
        <v>2.1002205308752979E-4</v>
      </c>
      <c r="W24">
        <f t="shared" si="6"/>
        <v>3.2953815136618292E-4</v>
      </c>
    </row>
    <row r="25" spans="2:23" x14ac:dyDescent="0.3">
      <c r="B25">
        <v>16</v>
      </c>
      <c r="D25">
        <v>5.5199999999999997E-4</v>
      </c>
      <c r="E25">
        <v>2.4000000000000001E-4</v>
      </c>
      <c r="G25">
        <f t="shared" si="0"/>
        <v>5.5215240808875429E-4</v>
      </c>
      <c r="H25">
        <f t="shared" si="1"/>
        <v>2.4002880460884758E-4</v>
      </c>
      <c r="I25">
        <f t="shared" si="2"/>
        <v>3.8984813427920281E-4</v>
      </c>
      <c r="K25">
        <v>5.5599999999999996E-4</v>
      </c>
      <c r="L25">
        <v>2.5700000000000001E-4</v>
      </c>
      <c r="N25">
        <f>-LN(1-(K25))</f>
        <v>5.5615462531710821E-4</v>
      </c>
      <c r="O25">
        <f>-LN(1-(L25))</f>
        <v>2.5703303015924022E-4</v>
      </c>
      <c r="P25">
        <f t="shared" si="3"/>
        <v>4.2274639387669915E-4</v>
      </c>
      <c r="R25">
        <v>5.8399999999999999E-4</v>
      </c>
      <c r="S25">
        <v>2.5000000000000001E-4</v>
      </c>
      <c r="U25">
        <f t="shared" si="4"/>
        <v>5.8417059442135704E-4</v>
      </c>
      <c r="V25">
        <f t="shared" si="5"/>
        <v>2.5003125520928253E-4</v>
      </c>
      <c r="W25">
        <f t="shared" si="6"/>
        <v>4.0908158067422999E-4</v>
      </c>
    </row>
    <row r="26" spans="2:23" x14ac:dyDescent="0.3">
      <c r="B26">
        <v>17</v>
      </c>
      <c r="D26">
        <v>6.7500000000000004E-4</v>
      </c>
      <c r="E26">
        <v>2.7799999999999998E-4</v>
      </c>
      <c r="G26">
        <f t="shared" si="0"/>
        <v>6.7522791506753274E-4</v>
      </c>
      <c r="H26">
        <f t="shared" si="1"/>
        <v>2.7803864916314466E-4</v>
      </c>
      <c r="I26">
        <f t="shared" si="2"/>
        <v>4.686894967972509E-4</v>
      </c>
      <c r="K26">
        <v>6.9499999999999998E-4</v>
      </c>
      <c r="L26">
        <v>2.9999999999999997E-4</v>
      </c>
      <c r="N26">
        <f>-LN(1-(K26))</f>
        <v>6.9524162445915353E-4</v>
      </c>
      <c r="O26">
        <f>-LN(1-(L26))</f>
        <v>3.0004500900199243E-4</v>
      </c>
      <c r="P26">
        <f t="shared" si="3"/>
        <v>5.1898393396525972E-4</v>
      </c>
      <c r="R26">
        <v>7.18E-4</v>
      </c>
      <c r="S26">
        <v>2.9300000000000002E-4</v>
      </c>
      <c r="U26">
        <f t="shared" si="4"/>
        <v>7.1825788544855316E-4</v>
      </c>
      <c r="V26">
        <f t="shared" si="5"/>
        <v>2.9304293288641631E-4</v>
      </c>
      <c r="W26">
        <f t="shared" si="6"/>
        <v>4.9544525030599345E-4</v>
      </c>
    </row>
    <row r="27" spans="2:23" x14ac:dyDescent="0.3">
      <c r="B27">
        <v>18</v>
      </c>
      <c r="D27">
        <v>8.0599999999999997E-4</v>
      </c>
      <c r="E27">
        <v>3.19E-4</v>
      </c>
      <c r="G27">
        <f t="shared" si="0"/>
        <v>8.0632499264108681E-4</v>
      </c>
      <c r="H27">
        <f t="shared" si="1"/>
        <v>3.1905089132313404E-4</v>
      </c>
      <c r="I27">
        <f t="shared" si="2"/>
        <v>5.5294245995575128E-4</v>
      </c>
      <c r="K27">
        <v>8.52E-4</v>
      </c>
      <c r="L27">
        <v>3.4200000000000002E-4</v>
      </c>
      <c r="N27">
        <f>-LN(1-(K27))</f>
        <v>8.5236315828852386E-4</v>
      </c>
      <c r="O27">
        <f>-LN(1-(L27))</f>
        <v>3.4205849533727051E-4</v>
      </c>
      <c r="P27">
        <f t="shared" si="3"/>
        <v>6.2476727861226491E-4</v>
      </c>
      <c r="R27">
        <v>8.5899999999999995E-4</v>
      </c>
      <c r="S27">
        <v>3.3599999999999998E-4</v>
      </c>
      <c r="U27">
        <f t="shared" si="4"/>
        <v>8.5936915191619123E-4</v>
      </c>
      <c r="V27">
        <f t="shared" si="5"/>
        <v>3.3605646064754219E-4</v>
      </c>
      <c r="W27">
        <f t="shared" si="6"/>
        <v>5.8515330169141907E-4</v>
      </c>
    </row>
    <row r="28" spans="2:23" x14ac:dyDescent="0.3">
      <c r="B28">
        <v>19</v>
      </c>
      <c r="D28">
        <v>9.3899999999999995E-4</v>
      </c>
      <c r="E28">
        <v>3.6000000000000002E-4</v>
      </c>
      <c r="G28">
        <f t="shared" si="0"/>
        <v>9.3944113667320027E-4</v>
      </c>
      <c r="H28">
        <f t="shared" si="1"/>
        <v>3.6006481555622721E-4</v>
      </c>
      <c r="I28">
        <f t="shared" si="2"/>
        <v>6.3816544969237427E-4</v>
      </c>
      <c r="K28">
        <v>1.0150000000000001E-3</v>
      </c>
      <c r="L28">
        <v>3.8200000000000002E-4</v>
      </c>
      <c r="N28">
        <f>-LN(1-(K28))</f>
        <v>1.015515461325003E-3</v>
      </c>
      <c r="O28">
        <f>-LN(1-(L28))</f>
        <v>3.8207298058630786E-4</v>
      </c>
      <c r="P28">
        <f t="shared" si="3"/>
        <v>7.33000114915545E-4</v>
      </c>
      <c r="R28">
        <v>1.0009999999999999E-3</v>
      </c>
      <c r="S28">
        <v>3.79E-4</v>
      </c>
      <c r="U28">
        <f t="shared" si="4"/>
        <v>1.001501335085566E-3</v>
      </c>
      <c r="V28">
        <f t="shared" si="5"/>
        <v>3.7907183865182429E-4</v>
      </c>
      <c r="W28">
        <f t="shared" si="6"/>
        <v>6.7534827895428533E-4</v>
      </c>
    </row>
    <row r="29" spans="2:23" x14ac:dyDescent="0.3">
      <c r="B29">
        <v>20</v>
      </c>
      <c r="D29">
        <v>1.0790000000000001E-3</v>
      </c>
      <c r="E29">
        <v>4.0499999999999998E-4</v>
      </c>
      <c r="G29">
        <f t="shared" si="0"/>
        <v>1.0795825395778888E-3</v>
      </c>
      <c r="H29">
        <f t="shared" si="1"/>
        <v>4.0508203465009195E-4</v>
      </c>
      <c r="I29">
        <f t="shared" si="2"/>
        <v>7.2884227701543452E-4</v>
      </c>
      <c r="K29">
        <v>1.1820000000000001E-3</v>
      </c>
      <c r="L29">
        <v>4.2400000000000001E-4</v>
      </c>
      <c r="N29">
        <f>-LN(1-(K29))</f>
        <v>1.1826991129553232E-3</v>
      </c>
      <c r="O29">
        <f>-LN(1-(L29))</f>
        <v>4.2408991341640387E-4</v>
      </c>
      <c r="P29">
        <f t="shared" si="3"/>
        <v>8.4435940996096528E-4</v>
      </c>
      <c r="R29">
        <v>1.147E-3</v>
      </c>
      <c r="S29">
        <v>4.2400000000000001E-4</v>
      </c>
      <c r="U29">
        <f t="shared" si="4"/>
        <v>1.1476583079342876E-3</v>
      </c>
      <c r="V29">
        <f t="shared" si="5"/>
        <v>4.2408991341640387E-4</v>
      </c>
      <c r="W29">
        <f t="shared" si="6"/>
        <v>7.6850846920691659E-4</v>
      </c>
    </row>
    <row r="30" spans="2:23" x14ac:dyDescent="0.3">
      <c r="B30">
        <v>21</v>
      </c>
      <c r="D30">
        <v>1.2149999999999999E-3</v>
      </c>
      <c r="E30">
        <v>4.5100000000000001E-4</v>
      </c>
      <c r="G30">
        <f t="shared" si="0"/>
        <v>1.2157387109164313E-3</v>
      </c>
      <c r="H30">
        <f t="shared" si="1"/>
        <v>4.5110173108827627E-4</v>
      </c>
      <c r="I30">
        <f t="shared" si="2"/>
        <v>8.1812748140579065E-4</v>
      </c>
      <c r="K30">
        <v>1.3370000000000001E-3</v>
      </c>
      <c r="L30">
        <v>4.6700000000000002E-4</v>
      </c>
      <c r="N30">
        <f>-LN(1-(K30))</f>
        <v>1.3378945819596565E-3</v>
      </c>
      <c r="O30">
        <f>-LN(1-(L30))</f>
        <v>4.6710907846107802E-4</v>
      </c>
      <c r="P30">
        <f t="shared" si="3"/>
        <v>9.495242473992906E-4</v>
      </c>
      <c r="R30">
        <v>1.286E-3</v>
      </c>
      <c r="S30">
        <v>4.7100000000000001E-4</v>
      </c>
      <c r="U30">
        <f t="shared" si="4"/>
        <v>1.2868276076116925E-3</v>
      </c>
      <c r="V30">
        <f t="shared" si="5"/>
        <v>4.7111095534134418E-4</v>
      </c>
      <c r="W30">
        <f t="shared" si="6"/>
        <v>8.5939208182202989E-4</v>
      </c>
    </row>
    <row r="31" spans="2:23" x14ac:dyDescent="0.3">
      <c r="B31">
        <v>22</v>
      </c>
      <c r="D31">
        <v>1.3270000000000001E-3</v>
      </c>
      <c r="E31">
        <v>4.9100000000000001E-4</v>
      </c>
      <c r="G31">
        <f t="shared" si="0"/>
        <v>1.327881244193603E-3</v>
      </c>
      <c r="H31">
        <f t="shared" si="1"/>
        <v>4.9112057997147856E-4</v>
      </c>
      <c r="I31">
        <f t="shared" si="2"/>
        <v>8.9276569879809839E-4</v>
      </c>
      <c r="K31">
        <v>1.456E-3</v>
      </c>
      <c r="L31">
        <v>5.0500000000000002E-4</v>
      </c>
      <c r="N31">
        <f>-LN(1-(K31))</f>
        <v>1.4570609980004607E-3</v>
      </c>
      <c r="O31">
        <f>-LN(1-(L31))</f>
        <v>5.0512755544545207E-4</v>
      </c>
      <c r="P31">
        <f t="shared" si="3"/>
        <v>1.032498682620927E-3</v>
      </c>
      <c r="R31">
        <v>1.403E-3</v>
      </c>
      <c r="S31">
        <v>5.13E-4</v>
      </c>
      <c r="U31">
        <f t="shared" si="4"/>
        <v>1.4039851260290658E-3</v>
      </c>
      <c r="V31">
        <f t="shared" si="5"/>
        <v>5.131316295192063E-4</v>
      </c>
      <c r="W31">
        <f t="shared" si="6"/>
        <v>9.3717789385789935E-4</v>
      </c>
    </row>
    <row r="32" spans="2:23" x14ac:dyDescent="0.3">
      <c r="B32">
        <v>23</v>
      </c>
      <c r="D32">
        <v>1.4059999999999999E-3</v>
      </c>
      <c r="E32">
        <v>5.2300000000000003E-4</v>
      </c>
      <c r="G32">
        <f t="shared" si="0"/>
        <v>1.4069893454552273E-3</v>
      </c>
      <c r="H32">
        <f t="shared" si="1"/>
        <v>5.2313681220398593E-4</v>
      </c>
      <c r="I32">
        <f t="shared" si="2"/>
        <v>9.4738602816458182E-4</v>
      </c>
      <c r="K32">
        <v>1.531E-3</v>
      </c>
      <c r="L32">
        <v>5.3899999999999998E-4</v>
      </c>
      <c r="N32">
        <f>-LN(1-(K32))</f>
        <v>1.532173178076602E-3</v>
      </c>
      <c r="O32">
        <f>-LN(1-(L32))</f>
        <v>5.3914531271800556E-4</v>
      </c>
      <c r="P32">
        <f t="shared" si="3"/>
        <v>1.089282750126668E-3</v>
      </c>
      <c r="R32">
        <v>1.49E-3</v>
      </c>
      <c r="S32">
        <v>5.5000000000000003E-4</v>
      </c>
      <c r="U32">
        <f t="shared" si="4"/>
        <v>1.4911111538833397E-3</v>
      </c>
      <c r="V32">
        <f t="shared" si="5"/>
        <v>5.501513054812704E-4</v>
      </c>
      <c r="W32">
        <f t="shared" si="6"/>
        <v>9.9804819332065535E-4</v>
      </c>
    </row>
    <row r="33" spans="2:23" x14ac:dyDescent="0.3">
      <c r="B33">
        <v>24</v>
      </c>
      <c r="D33">
        <v>1.4610000000000001E-3</v>
      </c>
      <c r="E33">
        <v>5.4900000000000001E-4</v>
      </c>
      <c r="G33">
        <f t="shared" si="0"/>
        <v>1.4620683011521505E-3</v>
      </c>
      <c r="H33">
        <f t="shared" si="1"/>
        <v>5.4915075567912527E-4</v>
      </c>
      <c r="I33">
        <f t="shared" si="2"/>
        <v>9.8735117750617732E-4</v>
      </c>
      <c r="K33">
        <v>1.573E-3</v>
      </c>
      <c r="L33">
        <v>5.6899999999999995E-4</v>
      </c>
      <c r="N33">
        <f>-LN(1-(K33))</f>
        <v>1.5742384634057237E-3</v>
      </c>
      <c r="O33">
        <f>-LN(1-(L33))</f>
        <v>5.6916194193292857E-4</v>
      </c>
      <c r="P33">
        <f t="shared" si="3"/>
        <v>1.125974334828857E-3</v>
      </c>
      <c r="R33">
        <v>1.554E-3</v>
      </c>
      <c r="S33">
        <v>5.8299999999999997E-4</v>
      </c>
      <c r="U33">
        <f t="shared" si="4"/>
        <v>1.5552087103863131E-3</v>
      </c>
      <c r="V33">
        <f t="shared" si="5"/>
        <v>5.8317001058065716E-4</v>
      </c>
      <c r="W33">
        <f t="shared" si="6"/>
        <v>1.0458604316881492E-3</v>
      </c>
    </row>
    <row r="34" spans="2:23" x14ac:dyDescent="0.3">
      <c r="B34">
        <v>25</v>
      </c>
      <c r="D34">
        <v>1.5070000000000001E-3</v>
      </c>
      <c r="E34">
        <v>5.7399999999999997E-4</v>
      </c>
      <c r="G34">
        <f t="shared" si="0"/>
        <v>1.5081366666146229E-3</v>
      </c>
      <c r="H34">
        <f t="shared" si="1"/>
        <v>5.7416480106685581E-4</v>
      </c>
      <c r="I34">
        <f t="shared" si="2"/>
        <v>1.0224712965297839E-3</v>
      </c>
      <c r="K34">
        <v>1.604E-3</v>
      </c>
      <c r="L34">
        <v>5.9800000000000001E-4</v>
      </c>
      <c r="N34">
        <f>-LN(1-(K34))</f>
        <v>1.6052877852559765E-3</v>
      </c>
      <c r="O34">
        <f>-LN(1-(L34))</f>
        <v>5.9817887331437025E-4</v>
      </c>
      <c r="P34">
        <f t="shared" si="3"/>
        <v>1.1561172105300202E-3</v>
      </c>
      <c r="R34">
        <v>1.609E-3</v>
      </c>
      <c r="S34">
        <v>6.1300000000000005E-4</v>
      </c>
      <c r="U34">
        <f t="shared" si="4"/>
        <v>1.6102958306808838E-3</v>
      </c>
      <c r="V34">
        <f t="shared" si="5"/>
        <v>6.1318796131742492E-4</v>
      </c>
      <c r="W34">
        <f t="shared" si="6"/>
        <v>1.0878113071344313E-3</v>
      </c>
    </row>
    <row r="35" spans="2:23" x14ac:dyDescent="0.3">
      <c r="B35">
        <v>26</v>
      </c>
      <c r="D35">
        <v>1.557E-3</v>
      </c>
      <c r="E35">
        <v>6.0400000000000004E-4</v>
      </c>
      <c r="G35">
        <f t="shared" si="0"/>
        <v>1.5582133841563399E-3</v>
      </c>
      <c r="H35">
        <f t="shared" si="1"/>
        <v>6.0418248148295906E-4</v>
      </c>
      <c r="I35">
        <f t="shared" si="2"/>
        <v>1.0621173147661819E-3</v>
      </c>
      <c r="K35">
        <v>1.639E-3</v>
      </c>
      <c r="L35">
        <v>6.29E-4</v>
      </c>
      <c r="N35">
        <f>-LN(1-(K35))</f>
        <v>1.6403446299331011E-3</v>
      </c>
      <c r="O35">
        <f>-LN(1-(L35))</f>
        <v>6.2919790349187296E-4</v>
      </c>
      <c r="P35">
        <f t="shared" si="3"/>
        <v>1.1893731899403133E-3</v>
      </c>
      <c r="R35">
        <v>1.6639999999999999E-3</v>
      </c>
      <c r="S35">
        <v>6.4599999999999998E-4</v>
      </c>
      <c r="U35">
        <f t="shared" si="4"/>
        <v>1.6653859857335648E-3</v>
      </c>
      <c r="V35">
        <f t="shared" si="5"/>
        <v>6.462087479056415E-4</v>
      </c>
      <c r="W35">
        <f t="shared" si="6"/>
        <v>1.1313371131117329E-3</v>
      </c>
    </row>
    <row r="36" spans="2:23" x14ac:dyDescent="0.3">
      <c r="B36">
        <v>27</v>
      </c>
      <c r="D36">
        <v>1.6100000000000001E-3</v>
      </c>
      <c r="E36">
        <v>6.4199999999999999E-4</v>
      </c>
      <c r="G36">
        <f t="shared" si="0"/>
        <v>1.611297442775579E-3</v>
      </c>
      <c r="H36">
        <f t="shared" si="1"/>
        <v>6.4220617024561902E-4</v>
      </c>
      <c r="I36">
        <f t="shared" si="2"/>
        <v>1.1073699810599997E-3</v>
      </c>
      <c r="K36">
        <v>1.673E-3</v>
      </c>
      <c r="L36">
        <v>6.6399999999999999E-4</v>
      </c>
      <c r="N36">
        <f>-LN(1-(K36))</f>
        <v>1.6744010273305671E-3</v>
      </c>
      <c r="O36">
        <f>-LN(1-(L36))</f>
        <v>6.6422054563360241E-4</v>
      </c>
      <c r="P36">
        <f t="shared" si="3"/>
        <v>1.2238605324937208E-3</v>
      </c>
      <c r="R36">
        <v>1.7129999999999999E-3</v>
      </c>
      <c r="S36">
        <v>6.8199999999999999E-4</v>
      </c>
      <c r="U36">
        <f t="shared" si="4"/>
        <v>1.714468862180248E-3</v>
      </c>
      <c r="V36">
        <f t="shared" si="5"/>
        <v>6.8223266779226437E-4</v>
      </c>
      <c r="W36">
        <f t="shared" si="6"/>
        <v>1.1735770963209446E-3</v>
      </c>
    </row>
    <row r="37" spans="2:23" x14ac:dyDescent="0.3">
      <c r="B37">
        <v>28</v>
      </c>
      <c r="D37">
        <v>1.668E-3</v>
      </c>
      <c r="E37">
        <v>6.8999999999999997E-4</v>
      </c>
      <c r="G37">
        <f t="shared" si="0"/>
        <v>1.6693926608543253E-3</v>
      </c>
      <c r="H37">
        <f t="shared" si="1"/>
        <v>6.9023815955966748E-4</v>
      </c>
      <c r="I37">
        <f t="shared" si="2"/>
        <v>1.1602323201811032E-3</v>
      </c>
      <c r="K37">
        <v>1.712E-3</v>
      </c>
      <c r="L37">
        <v>7.0500000000000001E-4</v>
      </c>
      <c r="N37">
        <f>-LN(1-(K37))</f>
        <v>1.7134671467426434E-3</v>
      </c>
      <c r="O37">
        <f>-LN(1-(L37))</f>
        <v>7.0524862936262398E-4</v>
      </c>
      <c r="P37">
        <f t="shared" si="3"/>
        <v>1.2638016879911549E-3</v>
      </c>
      <c r="R37">
        <v>1.7619999999999999E-3</v>
      </c>
      <c r="S37">
        <v>7.2400000000000003E-4</v>
      </c>
      <c r="U37">
        <f t="shared" si="4"/>
        <v>1.763554147874056E-3</v>
      </c>
      <c r="V37">
        <f t="shared" si="5"/>
        <v>7.2426221456981812E-4</v>
      </c>
      <c r="W37">
        <f t="shared" si="6"/>
        <v>1.2189651748226353E-3</v>
      </c>
    </row>
    <row r="38" spans="2:23" x14ac:dyDescent="0.3">
      <c r="B38">
        <v>29</v>
      </c>
      <c r="D38">
        <v>1.732E-3</v>
      </c>
      <c r="E38">
        <v>7.4799999999999997E-4</v>
      </c>
      <c r="G38">
        <f t="shared" si="0"/>
        <v>1.7335016461512028E-3</v>
      </c>
      <c r="H38">
        <f t="shared" si="1"/>
        <v>7.4827989158127628E-4</v>
      </c>
      <c r="I38">
        <f t="shared" si="2"/>
        <v>1.2211863337748411E-3</v>
      </c>
      <c r="K38">
        <v>1.755E-3</v>
      </c>
      <c r="L38">
        <v>7.5199999999999996E-4</v>
      </c>
      <c r="N38">
        <f>-LN(1-(K38))</f>
        <v>1.756541816689549E-3</v>
      </c>
      <c r="O38">
        <f>-LN(1-(L38))</f>
        <v>7.5228289383297438E-4</v>
      </c>
      <c r="P38">
        <f t="shared" si="3"/>
        <v>1.3086423370955169E-3</v>
      </c>
      <c r="R38">
        <v>1.81E-3</v>
      </c>
      <c r="S38">
        <v>7.7399999999999995E-4</v>
      </c>
      <c r="U38">
        <f t="shared" si="4"/>
        <v>1.8116400292674105E-3</v>
      </c>
      <c r="V38">
        <f t="shared" si="5"/>
        <v>7.7429969265143902E-4</v>
      </c>
      <c r="W38">
        <f t="shared" si="6"/>
        <v>1.2680736928806415E-3</v>
      </c>
    </row>
    <row r="39" spans="2:23" x14ac:dyDescent="0.3">
      <c r="B39">
        <v>30</v>
      </c>
      <c r="D39">
        <v>1.7949999999999999E-3</v>
      </c>
      <c r="E39">
        <v>8.0999999999999996E-4</v>
      </c>
      <c r="G39">
        <f t="shared" si="0"/>
        <v>1.7966129429440431E-3</v>
      </c>
      <c r="H39">
        <f t="shared" si="1"/>
        <v>8.1032822725466401E-4</v>
      </c>
      <c r="I39">
        <f t="shared" si="2"/>
        <v>1.283744890785566E-3</v>
      </c>
      <c r="K39">
        <v>1.799E-3</v>
      </c>
      <c r="L39">
        <v>8.03E-4</v>
      </c>
      <c r="N39">
        <f>-LN(1-(K39))</f>
        <v>1.800620143884142E-3</v>
      </c>
      <c r="O39">
        <f>-LN(1-(L39))</f>
        <v>8.0332257719788528E-4</v>
      </c>
      <c r="P39">
        <f t="shared" si="3"/>
        <v>1.3558254291420714E-3</v>
      </c>
      <c r="R39">
        <v>1.859E-3</v>
      </c>
      <c r="S39">
        <v>8.2799999999999996E-4</v>
      </c>
      <c r="U39">
        <f t="shared" si="4"/>
        <v>1.8607300849845406E-3</v>
      </c>
      <c r="V39">
        <f t="shared" si="5"/>
        <v>8.2834298133881916E-4</v>
      </c>
      <c r="W39">
        <f t="shared" si="6"/>
        <v>1.3197592426741826E-3</v>
      </c>
    </row>
    <row r="40" spans="2:23" x14ac:dyDescent="0.3">
      <c r="B40">
        <v>31</v>
      </c>
      <c r="D40">
        <v>1.8580000000000001E-3</v>
      </c>
      <c r="E40">
        <v>8.7100000000000003E-4</v>
      </c>
      <c r="G40">
        <f t="shared" si="0"/>
        <v>1.8597282230240582E-3</v>
      </c>
      <c r="H40">
        <f t="shared" si="1"/>
        <v>8.7137954090270981E-4</v>
      </c>
      <c r="I40">
        <f t="shared" si="2"/>
        <v>1.3457869083209569E-3</v>
      </c>
      <c r="K40">
        <v>1.841E-3</v>
      </c>
      <c r="L40">
        <v>8.5499999999999997E-4</v>
      </c>
      <c r="N40">
        <f>-LN(1-(K40))</f>
        <v>1.8426967232647977E-3</v>
      </c>
      <c r="O40">
        <f>-LN(1-(L40))</f>
        <v>8.55365720975866E-4</v>
      </c>
      <c r="P40">
        <f t="shared" si="3"/>
        <v>1.4023470962439342E-3</v>
      </c>
      <c r="R40">
        <v>1.9070000000000001E-3</v>
      </c>
      <c r="S40">
        <v>8.8500000000000004E-4</v>
      </c>
      <c r="U40">
        <f t="shared" si="4"/>
        <v>1.9088206395078957E-3</v>
      </c>
      <c r="V40">
        <f t="shared" si="5"/>
        <v>8.8539184370486869E-4</v>
      </c>
      <c r="W40">
        <f t="shared" si="6"/>
        <v>1.3725439505071096E-3</v>
      </c>
    </row>
    <row r="41" spans="2:23" x14ac:dyDescent="0.3">
      <c r="B41">
        <v>32</v>
      </c>
      <c r="D41">
        <v>1.923E-3</v>
      </c>
      <c r="E41">
        <v>9.3099999999999997E-4</v>
      </c>
      <c r="G41">
        <f t="shared" si="0"/>
        <v>1.9248513382964345E-3</v>
      </c>
      <c r="H41">
        <f t="shared" si="1"/>
        <v>9.3143364967280412E-4</v>
      </c>
      <c r="I41">
        <f t="shared" si="2"/>
        <v>1.4082741402121467E-3</v>
      </c>
      <c r="K41">
        <v>1.887E-3</v>
      </c>
      <c r="L41">
        <v>9.0899999999999998E-4</v>
      </c>
      <c r="N41">
        <f>-LN(1-(K41))</f>
        <v>1.8887826273982346E-3</v>
      </c>
      <c r="O41">
        <f>-LN(1-(L41))</f>
        <v>9.0941339103400094E-4</v>
      </c>
      <c r="P41">
        <f t="shared" si="3"/>
        <v>1.4519839479797865E-3</v>
      </c>
      <c r="R41">
        <v>1.9589999999999998E-3</v>
      </c>
      <c r="S41">
        <v>9.3999999999999997E-4</v>
      </c>
      <c r="U41">
        <f t="shared" si="4"/>
        <v>1.9609213501934658E-3</v>
      </c>
      <c r="V41">
        <f t="shared" si="5"/>
        <v>9.404420770567194E-4</v>
      </c>
      <c r="W41">
        <f t="shared" si="6"/>
        <v>1.4261902110698106E-3</v>
      </c>
    </row>
    <row r="42" spans="2:23" x14ac:dyDescent="0.3">
      <c r="B42">
        <v>33</v>
      </c>
      <c r="D42">
        <v>1.9919999999999998E-3</v>
      </c>
      <c r="E42">
        <v>9.8799999999999995E-4</v>
      </c>
      <c r="G42">
        <f t="shared" ref="G42:G73" si="7">-LN(1-(D42))</f>
        <v>1.993986670737156E-3</v>
      </c>
      <c r="H42">
        <f t="shared" ref="H42:H73" si="8">-LN(1-(E42))</f>
        <v>9.8848839371514885E-4</v>
      </c>
      <c r="I42">
        <f t="shared" ref="I42:I73" si="9">G42*0.48 + H42*0.52</f>
        <v>1.4711275666857123E-3</v>
      </c>
      <c r="K42">
        <v>1.9369999999999999E-3</v>
      </c>
      <c r="L42">
        <v>9.6100000000000005E-4</v>
      </c>
      <c r="N42">
        <f>-LN(1-(K42))</f>
        <v>1.9388784105460644E-3</v>
      </c>
      <c r="O42">
        <f>-LN(1-(L42))</f>
        <v>9.6146205654793675E-4</v>
      </c>
      <c r="P42">
        <f t="shared" ref="P42:P73" si="10">N42*(1-0.446) + O42*0.446</f>
        <v>1.5029507166628997E-3</v>
      </c>
      <c r="R42">
        <v>2.0140000000000002E-3</v>
      </c>
      <c r="S42">
        <v>9.8900000000000008E-4</v>
      </c>
      <c r="U42">
        <f t="shared" si="4"/>
        <v>2.0160308251793613E-3</v>
      </c>
      <c r="V42">
        <f t="shared" si="5"/>
        <v>9.8948938319327689E-4</v>
      </c>
      <c r="W42">
        <f t="shared" si="6"/>
        <v>1.478123109578653E-3</v>
      </c>
    </row>
    <row r="43" spans="2:23" x14ac:dyDescent="0.3">
      <c r="B43">
        <v>34</v>
      </c>
      <c r="D43">
        <v>2.0639999999999999E-3</v>
      </c>
      <c r="E43">
        <v>1.044E-3</v>
      </c>
      <c r="G43">
        <f t="shared" si="7"/>
        <v>2.0661329834906119E-3</v>
      </c>
      <c r="H43">
        <f t="shared" si="8"/>
        <v>1.0445453475950114E-3</v>
      </c>
      <c r="I43">
        <f t="shared" si="9"/>
        <v>1.5349074128248996E-3</v>
      </c>
      <c r="K43">
        <v>1.9919999999999998E-3</v>
      </c>
      <c r="L43">
        <v>1.013E-3</v>
      </c>
      <c r="N43">
        <f>-LN(1-(K43))</f>
        <v>1.993986670737156E-3</v>
      </c>
      <c r="O43">
        <f>-LN(1-(L43))</f>
        <v>1.0135134312665767E-3</v>
      </c>
      <c r="P43">
        <f t="shared" si="10"/>
        <v>1.5566956059332778E-3</v>
      </c>
      <c r="R43">
        <v>2.0720000000000001E-3</v>
      </c>
      <c r="S43">
        <v>1.036E-3</v>
      </c>
      <c r="U43">
        <f t="shared" si="4"/>
        <v>2.0741495617745539E-3</v>
      </c>
      <c r="V43">
        <f t="shared" si="5"/>
        <v>1.0365370189331523E-3</v>
      </c>
      <c r="W43">
        <f t="shared" si="6"/>
        <v>1.5304405893256596E-3</v>
      </c>
    </row>
    <row r="44" spans="2:23" x14ac:dyDescent="0.3">
      <c r="B44">
        <v>35</v>
      </c>
      <c r="D44">
        <v>2.1450000000000002E-3</v>
      </c>
      <c r="E44">
        <v>1.1050000000000001E-3</v>
      </c>
      <c r="G44">
        <f t="shared" si="7"/>
        <v>2.1473038075342831E-3</v>
      </c>
      <c r="H44">
        <f t="shared" si="8"/>
        <v>1.1056109626172864E-3</v>
      </c>
      <c r="I44">
        <f t="shared" si="9"/>
        <v>1.605623528177445E-3</v>
      </c>
      <c r="K44">
        <v>2.0579999999999999E-3</v>
      </c>
      <c r="L44">
        <v>1.072E-3</v>
      </c>
      <c r="N44">
        <f>-LN(1-(K44))</f>
        <v>2.0601205919516816E-3</v>
      </c>
      <c r="O44">
        <f>-LN(1-(L44))</f>
        <v>1.0725750029721506E-3</v>
      </c>
      <c r="P44">
        <f t="shared" si="10"/>
        <v>1.6196752592668108E-3</v>
      </c>
      <c r="R44">
        <v>2.1389999999999998E-3</v>
      </c>
      <c r="S44">
        <v>1.0870000000000001E-3</v>
      </c>
      <c r="U44">
        <f t="shared" si="4"/>
        <v>2.1412909279462369E-3</v>
      </c>
      <c r="V44">
        <f t="shared" si="5"/>
        <v>1.0875912129711136E-3</v>
      </c>
      <c r="W44">
        <f t="shared" si="6"/>
        <v>1.5891522772992722E-3</v>
      </c>
    </row>
    <row r="45" spans="2:23" x14ac:dyDescent="0.3">
      <c r="B45">
        <v>36</v>
      </c>
      <c r="D45">
        <v>2.2309999999999999E-3</v>
      </c>
      <c r="E45">
        <v>1.1709999999999999E-3</v>
      </c>
      <c r="G45">
        <f t="shared" si="7"/>
        <v>2.2334923882020522E-3</v>
      </c>
      <c r="H45">
        <f t="shared" si="8"/>
        <v>1.1716861562116197E-3</v>
      </c>
      <c r="I45">
        <f t="shared" si="9"/>
        <v>1.6813531475670272E-3</v>
      </c>
      <c r="K45">
        <v>2.1310000000000001E-3</v>
      </c>
      <c r="L45">
        <v>1.1379999999999999E-3</v>
      </c>
      <c r="N45">
        <f>-LN(1-(K45))</f>
        <v>2.1332738114023648E-3</v>
      </c>
      <c r="O45">
        <f>-LN(1-(L45))</f>
        <v>1.1386480136729965E-3</v>
      </c>
      <c r="P45">
        <f t="shared" si="10"/>
        <v>1.6896707056150667E-3</v>
      </c>
      <c r="R45">
        <v>2.2109999999999999E-3</v>
      </c>
      <c r="S45">
        <v>1.1440000000000001E-3</v>
      </c>
      <c r="U45">
        <f t="shared" si="4"/>
        <v>2.2134478693249362E-3</v>
      </c>
      <c r="V45">
        <f t="shared" si="5"/>
        <v>1.144654867493285E-3</v>
      </c>
      <c r="W45">
        <f t="shared" si="6"/>
        <v>1.653400336365151E-3</v>
      </c>
    </row>
    <row r="46" spans="2:23" x14ac:dyDescent="0.3">
      <c r="B46">
        <v>37</v>
      </c>
      <c r="D46">
        <v>2.3159999999999999E-3</v>
      </c>
      <c r="E46">
        <v>1.235E-3</v>
      </c>
      <c r="G46">
        <f t="shared" si="7"/>
        <v>2.3186860761029069E-3</v>
      </c>
      <c r="H46">
        <f t="shared" si="8"/>
        <v>1.2357632409664308E-3</v>
      </c>
      <c r="I46">
        <f t="shared" si="9"/>
        <v>1.7555662018319393E-3</v>
      </c>
      <c r="K46">
        <v>2.2009999999999998E-3</v>
      </c>
      <c r="L46">
        <v>1.201E-3</v>
      </c>
      <c r="N46">
        <f>-LN(1-(K46))</f>
        <v>2.2034257605529472E-3</v>
      </c>
      <c r="O46">
        <f>-LN(1-(L46))</f>
        <v>1.2017217784618384E-3</v>
      </c>
      <c r="P46">
        <f t="shared" si="10"/>
        <v>1.7566657845403128E-3</v>
      </c>
      <c r="R46">
        <v>2.2769999999999999E-3</v>
      </c>
      <c r="S46">
        <v>1.2030000000000001E-3</v>
      </c>
      <c r="U46">
        <f t="shared" si="4"/>
        <v>2.2795963064419032E-3</v>
      </c>
      <c r="V46">
        <f t="shared" si="5"/>
        <v>1.203724185354871E-3</v>
      </c>
      <c r="W46">
        <f t="shared" si="6"/>
        <v>1.7158393149922983E-3</v>
      </c>
    </row>
    <row r="47" spans="2:23" x14ac:dyDescent="0.3">
      <c r="B47">
        <v>38</v>
      </c>
      <c r="D47">
        <v>2.398E-3</v>
      </c>
      <c r="E47">
        <v>1.2949999999999999E-3</v>
      </c>
      <c r="G47">
        <f t="shared" si="7"/>
        <v>2.400879806772286E-3</v>
      </c>
      <c r="H47">
        <f t="shared" si="8"/>
        <v>1.2958392371196703E-3</v>
      </c>
      <c r="I47">
        <f t="shared" si="9"/>
        <v>1.8262587105529258E-3</v>
      </c>
      <c r="K47">
        <v>2.2650000000000001E-3</v>
      </c>
      <c r="L47">
        <v>1.2620000000000001E-3</v>
      </c>
      <c r="N47">
        <f>-LN(1-(K47))</f>
        <v>2.2675689924115837E-3</v>
      </c>
      <c r="O47">
        <f>-LN(1-(L47))</f>
        <v>1.2627969926069975E-3</v>
      </c>
      <c r="P47">
        <f t="shared" si="10"/>
        <v>1.8194406804987384E-3</v>
      </c>
      <c r="R47">
        <v>2.333E-3</v>
      </c>
      <c r="S47">
        <v>1.2639999999999999E-3</v>
      </c>
      <c r="U47">
        <f t="shared" si="4"/>
        <v>2.3357256846734853E-3</v>
      </c>
      <c r="V47">
        <f t="shared" si="5"/>
        <v>1.2647995218014283E-3</v>
      </c>
      <c r="W47">
        <f t="shared" si="6"/>
        <v>1.7745603753285275E-3</v>
      </c>
    </row>
    <row r="48" spans="2:23" x14ac:dyDescent="0.3">
      <c r="B48">
        <v>39</v>
      </c>
      <c r="D48">
        <v>2.4819999999999998E-3</v>
      </c>
      <c r="E48">
        <v>1.356E-3</v>
      </c>
      <c r="G48">
        <f t="shared" si="7"/>
        <v>2.4850852681476488E-3</v>
      </c>
      <c r="H48">
        <f t="shared" si="8"/>
        <v>1.3569201999548515E-3</v>
      </c>
      <c r="I48">
        <f t="shared" si="9"/>
        <v>1.8984394326873942E-3</v>
      </c>
      <c r="K48">
        <v>2.333E-3</v>
      </c>
      <c r="L48">
        <v>1.3259999999999999E-3</v>
      </c>
      <c r="N48">
        <f>-LN(1-(K48))</f>
        <v>2.3357256846734853E-3</v>
      </c>
      <c r="O48">
        <f>-LN(1-(L48))</f>
        <v>1.3268799159317458E-3</v>
      </c>
      <c r="P48">
        <f t="shared" si="10"/>
        <v>1.8857804718146697E-3</v>
      </c>
      <c r="R48">
        <v>2.3900000000000002E-3</v>
      </c>
      <c r="S48">
        <v>1.3320000000000001E-3</v>
      </c>
      <c r="U48">
        <f t="shared" si="4"/>
        <v>2.3928606088123188E-3</v>
      </c>
      <c r="V48">
        <f t="shared" si="5"/>
        <v>1.3328879005432631E-3</v>
      </c>
      <c r="W48">
        <f t="shared" si="6"/>
        <v>1.8374349096793338E-3</v>
      </c>
    </row>
    <row r="49" spans="2:23" x14ac:dyDescent="0.3">
      <c r="B49">
        <v>40</v>
      </c>
      <c r="D49">
        <v>2.5799999999999998E-3</v>
      </c>
      <c r="E49">
        <v>1.4220000000000001E-3</v>
      </c>
      <c r="G49">
        <f t="shared" si="7"/>
        <v>2.5833339356038541E-3</v>
      </c>
      <c r="H49">
        <f t="shared" si="8"/>
        <v>1.4230120014912205E-3</v>
      </c>
      <c r="I49">
        <f t="shared" si="9"/>
        <v>1.9799665298652846E-3</v>
      </c>
      <c r="K49">
        <v>2.4190000000000001E-3</v>
      </c>
      <c r="L49">
        <v>1.4009999999999999E-3</v>
      </c>
      <c r="N49">
        <f>-LN(1-(K49))</f>
        <v>2.4219305073854259E-3</v>
      </c>
      <c r="O49">
        <f>-LN(1-(L49))</f>
        <v>1.4019823180922803E-3</v>
      </c>
      <c r="P49">
        <f t="shared" si="10"/>
        <v>1.967033614960683E-3</v>
      </c>
      <c r="R49">
        <v>2.4629999999999999E-3</v>
      </c>
      <c r="S49">
        <v>1.4139999999999999E-3</v>
      </c>
      <c r="U49">
        <f t="shared" si="4"/>
        <v>2.4660381742073155E-3</v>
      </c>
      <c r="V49">
        <f t="shared" si="5"/>
        <v>1.4150006413825356E-3</v>
      </c>
      <c r="W49">
        <f t="shared" si="6"/>
        <v>1.9152945070071308E-3</v>
      </c>
    </row>
    <row r="50" spans="2:23" x14ac:dyDescent="0.3">
      <c r="B50">
        <v>41</v>
      </c>
      <c r="D50">
        <v>2.6970000000000002E-3</v>
      </c>
      <c r="E50">
        <v>1.5009999999999999E-3</v>
      </c>
      <c r="G50">
        <f t="shared" si="7"/>
        <v>2.7006434569099179E-3</v>
      </c>
      <c r="H50">
        <f t="shared" si="8"/>
        <v>1.502127629022004E-3</v>
      </c>
      <c r="I50">
        <f t="shared" si="9"/>
        <v>2.0774152264082025E-3</v>
      </c>
      <c r="K50">
        <v>2.5349999999999999E-3</v>
      </c>
      <c r="L50">
        <v>1.4940000000000001E-3</v>
      </c>
      <c r="N50">
        <f>-LN(1-(K50))</f>
        <v>2.5382185530051522E-3</v>
      </c>
      <c r="O50">
        <f>-LN(1-(L50))</f>
        <v>1.4951171308009101E-3</v>
      </c>
      <c r="P50">
        <f t="shared" si="10"/>
        <v>2.0729953187020606E-3</v>
      </c>
      <c r="R50">
        <v>2.5660000000000001E-3</v>
      </c>
      <c r="S50">
        <v>1.513E-3</v>
      </c>
      <c r="U50">
        <f t="shared" si="4"/>
        <v>2.5692978206798551E-3</v>
      </c>
      <c r="V50">
        <f t="shared" si="5"/>
        <v>1.5141457403158804E-3</v>
      </c>
      <c r="W50">
        <f t="shared" si="6"/>
        <v>2.0163981305691323E-3</v>
      </c>
    </row>
    <row r="51" spans="2:23" x14ac:dyDescent="0.3">
      <c r="B51">
        <v>42</v>
      </c>
      <c r="D51">
        <v>2.8279999999999998E-3</v>
      </c>
      <c r="E51">
        <v>1.596E-3</v>
      </c>
      <c r="G51">
        <f t="shared" si="7"/>
        <v>2.8320063470825031E-3</v>
      </c>
      <c r="H51">
        <f t="shared" si="8"/>
        <v>1.5972749647431052E-3</v>
      </c>
      <c r="I51">
        <f t="shared" si="9"/>
        <v>2.1899460282660162E-3</v>
      </c>
      <c r="K51">
        <v>2.6740000000000002E-3</v>
      </c>
      <c r="L51">
        <v>1.6050000000000001E-3</v>
      </c>
      <c r="N51">
        <f>-LN(1-(K51))</f>
        <v>2.6775815240883106E-3</v>
      </c>
      <c r="O51">
        <f>-LN(1-(L51))</f>
        <v>1.6062893923344517E-3</v>
      </c>
      <c r="P51">
        <f t="shared" si="10"/>
        <v>2.1997852333260895E-3</v>
      </c>
      <c r="R51">
        <v>2.7009999999999998E-3</v>
      </c>
      <c r="S51">
        <v>1.6260000000000001E-3</v>
      </c>
      <c r="U51">
        <f t="shared" si="4"/>
        <v>2.7046542821271883E-3</v>
      </c>
      <c r="V51">
        <f t="shared" si="5"/>
        <v>1.6273233727306046E-3</v>
      </c>
      <c r="W51">
        <f t="shared" si="6"/>
        <v>2.1401328856033783E-3</v>
      </c>
    </row>
    <row r="52" spans="2:23" x14ac:dyDescent="0.3">
      <c r="B52">
        <v>43</v>
      </c>
      <c r="D52">
        <v>2.9759999999999999E-3</v>
      </c>
      <c r="E52">
        <v>1.709E-3</v>
      </c>
      <c r="G52">
        <f t="shared" si="7"/>
        <v>2.9804370933799082E-3</v>
      </c>
      <c r="H52">
        <f t="shared" si="8"/>
        <v>1.7104620064500844E-3</v>
      </c>
      <c r="I52">
        <f t="shared" si="9"/>
        <v>2.3200500481764001E-3</v>
      </c>
      <c r="K52">
        <v>2.836E-3</v>
      </c>
      <c r="L52">
        <v>1.7329999999999999E-3</v>
      </c>
      <c r="N52">
        <f>-LN(1-(K52))</f>
        <v>2.8400290674264568E-3</v>
      </c>
      <c r="O52">
        <f>-LN(1-(L52))</f>
        <v>1.7345033816579972E-3</v>
      </c>
      <c r="P52">
        <f t="shared" si="10"/>
        <v>2.3469646115737239E-3</v>
      </c>
      <c r="R52">
        <v>2.8700000000000002E-3</v>
      </c>
      <c r="S52">
        <v>1.75E-3</v>
      </c>
      <c r="U52">
        <f t="shared" si="4"/>
        <v>2.8741263469683736E-3</v>
      </c>
      <c r="V52">
        <f t="shared" si="5"/>
        <v>1.7515330388063767E-3</v>
      </c>
      <c r="W52">
        <f t="shared" si="6"/>
        <v>2.2858874534914873E-3</v>
      </c>
    </row>
    <row r="53" spans="2:23" x14ac:dyDescent="0.3">
      <c r="B53">
        <v>44</v>
      </c>
      <c r="D53">
        <v>3.1459999999999999E-3</v>
      </c>
      <c r="E53">
        <v>1.841E-3</v>
      </c>
      <c r="G53">
        <f t="shared" si="7"/>
        <v>3.1509590615363733E-3</v>
      </c>
      <c r="H53">
        <f t="shared" si="8"/>
        <v>1.8426967232647977E-3</v>
      </c>
      <c r="I53">
        <f t="shared" si="9"/>
        <v>2.4706626456351541E-3</v>
      </c>
      <c r="K53">
        <v>3.0219999999999999E-3</v>
      </c>
      <c r="L53">
        <v>1.877E-3</v>
      </c>
      <c r="N53">
        <f>-LN(1-(K53))</f>
        <v>3.0265754623566201E-3</v>
      </c>
      <c r="O53">
        <f>-LN(1-(L53))</f>
        <v>1.8787637719121716E-3</v>
      </c>
      <c r="P53">
        <f t="shared" si="10"/>
        <v>2.5146514484183963E-3</v>
      </c>
      <c r="R53">
        <v>3.0660000000000001E-3</v>
      </c>
      <c r="S53">
        <v>1.8829999999999999E-3</v>
      </c>
      <c r="U53">
        <f t="shared" si="4"/>
        <v>3.0707098073098436E-3</v>
      </c>
      <c r="V53">
        <f t="shared" si="5"/>
        <v>1.8847750731584834E-3</v>
      </c>
      <c r="W53">
        <f t="shared" si="6"/>
        <v>2.4492800066145308E-3</v>
      </c>
    </row>
    <row r="54" spans="2:23" x14ac:dyDescent="0.3">
      <c r="B54">
        <v>45</v>
      </c>
      <c r="D54">
        <v>3.3400000000000001E-3</v>
      </c>
      <c r="E54">
        <v>1.9889999999999999E-3</v>
      </c>
      <c r="G54">
        <f t="shared" si="7"/>
        <v>3.3455902510965588E-3</v>
      </c>
      <c r="H54">
        <f t="shared" si="8"/>
        <v>1.9909806873272011E-3</v>
      </c>
      <c r="I54">
        <f t="shared" si="9"/>
        <v>2.6411932779364924E-3</v>
      </c>
      <c r="K54">
        <v>3.222E-3</v>
      </c>
      <c r="L54">
        <v>2.0279999999999999E-3</v>
      </c>
      <c r="N54">
        <f>-LN(1-(K54))</f>
        <v>3.2272018185113618E-3</v>
      </c>
      <c r="O54">
        <f>-LN(1-(L54))</f>
        <v>2.0300591764776344E-3</v>
      </c>
      <c r="P54">
        <f t="shared" si="10"/>
        <v>2.6932762001643197E-3</v>
      </c>
      <c r="R54">
        <v>3.2799999999999999E-3</v>
      </c>
      <c r="S54">
        <v>2.0249999999999999E-3</v>
      </c>
      <c r="U54">
        <f t="shared" si="4"/>
        <v>3.2853909915292112E-3</v>
      </c>
      <c r="V54">
        <f t="shared" si="5"/>
        <v>2.0270530846325328E-3</v>
      </c>
      <c r="W54">
        <f t="shared" si="6"/>
        <v>2.6260219283153518E-3</v>
      </c>
    </row>
    <row r="55" spans="2:23" x14ac:dyDescent="0.3">
      <c r="B55">
        <v>46</v>
      </c>
      <c r="D55">
        <v>3.5669999999999999E-3</v>
      </c>
      <c r="E55">
        <v>2.153E-3</v>
      </c>
      <c r="G55">
        <f t="shared" si="7"/>
        <v>3.5733769133160357E-3</v>
      </c>
      <c r="H55">
        <f t="shared" si="8"/>
        <v>2.1553210365595093E-3</v>
      </c>
      <c r="I55">
        <f t="shared" si="9"/>
        <v>2.8359878574026418E-3</v>
      </c>
      <c r="K55">
        <v>3.4550000000000002E-3</v>
      </c>
      <c r="L55">
        <v>2.196E-3</v>
      </c>
      <c r="N55">
        <f>-LN(1-(K55))</f>
        <v>3.4609822956956655E-3</v>
      </c>
      <c r="O55">
        <f>-LN(1-(L55))</f>
        <v>2.1984147438326444E-3</v>
      </c>
      <c r="P55">
        <f t="shared" si="10"/>
        <v>2.8978771675647582E-3</v>
      </c>
      <c r="R55">
        <v>3.5200000000000001E-3</v>
      </c>
      <c r="S55">
        <v>2.183E-3</v>
      </c>
      <c r="U55">
        <f t="shared" si="4"/>
        <v>3.5262097765582012E-3</v>
      </c>
      <c r="V55">
        <f t="shared" si="5"/>
        <v>2.1853862178749465E-3</v>
      </c>
      <c r="W55">
        <f t="shared" si="6"/>
        <v>2.8236182318081759E-3</v>
      </c>
    </row>
    <row r="56" spans="2:23" x14ac:dyDescent="0.3">
      <c r="B56">
        <v>47</v>
      </c>
      <c r="D56">
        <v>3.833E-3</v>
      </c>
      <c r="E56">
        <v>2.333E-3</v>
      </c>
      <c r="G56">
        <f t="shared" si="7"/>
        <v>3.8403647699657237E-3</v>
      </c>
      <c r="H56">
        <f t="shared" si="8"/>
        <v>2.3357256846734853E-3</v>
      </c>
      <c r="I56">
        <f t="shared" si="9"/>
        <v>3.0579524456137595E-3</v>
      </c>
      <c r="K56">
        <v>3.7469999999999999E-3</v>
      </c>
      <c r="L56">
        <v>2.3960000000000001E-3</v>
      </c>
      <c r="N56">
        <f>-LN(1-(K56))</f>
        <v>3.7540375898998347E-3</v>
      </c>
      <c r="O56">
        <f>-LN(1-(L56))</f>
        <v>2.3988750012533988E-3</v>
      </c>
      <c r="P56">
        <f t="shared" si="10"/>
        <v>3.1496350753635245E-3</v>
      </c>
      <c r="R56">
        <v>3.8040000000000001E-3</v>
      </c>
      <c r="S56">
        <v>2.366E-3</v>
      </c>
      <c r="U56">
        <f t="shared" si="4"/>
        <v>3.8112536089955655E-3</v>
      </c>
      <c r="V56">
        <f t="shared" si="5"/>
        <v>2.3688034007704139E-3</v>
      </c>
      <c r="W56">
        <f t="shared" si="6"/>
        <v>3.0554096998855859E-3</v>
      </c>
    </row>
    <row r="57" spans="2:23" x14ac:dyDescent="0.3">
      <c r="B57">
        <v>48</v>
      </c>
      <c r="D57">
        <v>4.143E-3</v>
      </c>
      <c r="E57">
        <v>2.5300000000000001E-3</v>
      </c>
      <c r="G57">
        <f t="shared" si="7"/>
        <v>4.151606002503621E-3</v>
      </c>
      <c r="H57">
        <f t="shared" si="8"/>
        <v>2.5332058583560214E-3</v>
      </c>
      <c r="I57">
        <f t="shared" si="9"/>
        <v>3.3100379275468692E-3</v>
      </c>
      <c r="K57">
        <v>4.1159999999999999E-3</v>
      </c>
      <c r="L57">
        <v>2.6359999999999999E-3</v>
      </c>
      <c r="N57">
        <f>-LN(1-(K57))</f>
        <v>4.1244940436679558E-3</v>
      </c>
      <c r="O57">
        <f>-LN(1-(L57))</f>
        <v>2.6394803655076997E-3</v>
      </c>
      <c r="P57">
        <f t="shared" si="10"/>
        <v>3.4621779432084817E-3</v>
      </c>
      <c r="R57">
        <v>4.1460000000000004E-3</v>
      </c>
      <c r="S57">
        <v>2.5839999999999999E-3</v>
      </c>
      <c r="U57">
        <f t="shared" si="4"/>
        <v>4.1546184877486961E-3</v>
      </c>
      <c r="V57">
        <f t="shared" si="5"/>
        <v>2.5873442903397918E-3</v>
      </c>
      <c r="W57">
        <f t="shared" si="6"/>
        <v>3.3333668083064304E-3</v>
      </c>
    </row>
    <row r="58" spans="2:23" x14ac:dyDescent="0.3">
      <c r="B58">
        <v>49</v>
      </c>
      <c r="D58">
        <v>4.4990000000000004E-3</v>
      </c>
      <c r="E58">
        <v>2.7460000000000002E-3</v>
      </c>
      <c r="G58">
        <f t="shared" si="7"/>
        <v>4.5091509580490949E-3</v>
      </c>
      <c r="H58">
        <f t="shared" si="8"/>
        <v>2.7497771743318156E-3</v>
      </c>
      <c r="I58">
        <f t="shared" si="9"/>
        <v>3.5942765905161095E-3</v>
      </c>
      <c r="K58">
        <v>4.5490000000000001E-3</v>
      </c>
      <c r="L58">
        <v>2.9090000000000001E-3</v>
      </c>
      <c r="N58">
        <f>-LN(1-(K58))</f>
        <v>4.5593781860390273E-3</v>
      </c>
      <c r="O58">
        <f>-LN(1-(L58))</f>
        <v>2.9132393640361742E-3</v>
      </c>
      <c r="P58">
        <f t="shared" si="10"/>
        <v>3.8252002714257551E-3</v>
      </c>
      <c r="R58">
        <v>4.5469999999999998E-3</v>
      </c>
      <c r="S58">
        <v>2.836E-3</v>
      </c>
      <c r="U58">
        <f t="shared" si="4"/>
        <v>4.5573690484813564E-3</v>
      </c>
      <c r="V58">
        <f t="shared" si="5"/>
        <v>2.8400290674264568E-3</v>
      </c>
      <c r="W58">
        <f t="shared" si="6"/>
        <v>3.6574828984085889E-3</v>
      </c>
    </row>
    <row r="59" spans="2:23" x14ac:dyDescent="0.3">
      <c r="B59">
        <v>50</v>
      </c>
      <c r="D59">
        <v>4.8900000000000002E-3</v>
      </c>
      <c r="E59">
        <v>2.9810000000000001E-3</v>
      </c>
      <c r="G59">
        <f t="shared" si="7"/>
        <v>4.901995170231579E-3</v>
      </c>
      <c r="H59">
        <f t="shared" si="8"/>
        <v>2.9854520303697757E-3</v>
      </c>
      <c r="I59">
        <f t="shared" si="9"/>
        <v>3.9053927375034408E-3</v>
      </c>
      <c r="K59">
        <v>5.0090000000000004E-3</v>
      </c>
      <c r="L59">
        <v>3.1949999999999999E-3</v>
      </c>
      <c r="N59">
        <f>-LN(1-(K59))</f>
        <v>5.0215870905832814E-3</v>
      </c>
      <c r="O59">
        <f>-LN(1-(L59))</f>
        <v>3.2001149101642803E-3</v>
      </c>
      <c r="P59">
        <f t="shared" si="10"/>
        <v>4.2092104981164072E-3</v>
      </c>
      <c r="R59">
        <v>4.9779999999999998E-3</v>
      </c>
      <c r="S59">
        <v>3.1050000000000001E-3</v>
      </c>
      <c r="U59">
        <f t="shared" si="4"/>
        <v>4.99043151521517E-3</v>
      </c>
      <c r="V59">
        <f t="shared" si="5"/>
        <v>3.1098305142561117E-3</v>
      </c>
      <c r="W59">
        <f t="shared" si="6"/>
        <v>4.0049965907126232E-3</v>
      </c>
    </row>
    <row r="60" spans="2:23" x14ac:dyDescent="0.3">
      <c r="B60">
        <v>51</v>
      </c>
      <c r="D60">
        <v>5.3210000000000002E-3</v>
      </c>
      <c r="E60">
        <v>3.241E-3</v>
      </c>
      <c r="G60">
        <f t="shared" si="7"/>
        <v>5.3352069396610394E-3</v>
      </c>
      <c r="H60">
        <f t="shared" si="8"/>
        <v>3.2462634160645328E-3</v>
      </c>
      <c r="I60">
        <f t="shared" si="9"/>
        <v>4.2489563073908557E-3</v>
      </c>
      <c r="K60">
        <v>5.4869999999999997E-3</v>
      </c>
      <c r="L60">
        <v>3.49E-3</v>
      </c>
      <c r="N60">
        <f>-LN(1-(K60))</f>
        <v>5.5021088781218256E-3</v>
      </c>
      <c r="O60">
        <f>-LN(1-(L60))</f>
        <v>3.4961042567088893E-3</v>
      </c>
      <c r="P60">
        <f t="shared" si="10"/>
        <v>4.6074308169716562E-3</v>
      </c>
      <c r="R60">
        <v>5.4409999999999997E-3</v>
      </c>
      <c r="S60">
        <v>3.3909999999999999E-3</v>
      </c>
      <c r="U60">
        <f t="shared" si="4"/>
        <v>5.4558561532247977E-3</v>
      </c>
      <c r="V60">
        <f t="shared" si="5"/>
        <v>3.3967624712145181E-3</v>
      </c>
      <c r="W60">
        <f t="shared" si="6"/>
        <v>4.3768910638514111E-3</v>
      </c>
    </row>
    <row r="61" spans="2:23" x14ac:dyDescent="0.3">
      <c r="B61">
        <v>52</v>
      </c>
      <c r="D61">
        <v>5.8100000000000001E-3</v>
      </c>
      <c r="E61">
        <v>3.5300000000000002E-3</v>
      </c>
      <c r="G61">
        <f t="shared" si="7"/>
        <v>5.8269437105127322E-3</v>
      </c>
      <c r="H61">
        <f t="shared" si="8"/>
        <v>3.5362451512541541E-3</v>
      </c>
      <c r="I61">
        <f t="shared" si="9"/>
        <v>4.6357804596982716E-3</v>
      </c>
      <c r="K61">
        <v>6.0150000000000004E-3</v>
      </c>
      <c r="L61">
        <v>3.8049999999999998E-3</v>
      </c>
      <c r="N61">
        <f>-LN(1-(K61))</f>
        <v>6.0331629826859594E-3</v>
      </c>
      <c r="O61">
        <f>-LN(1-(L61))</f>
        <v>3.8122574280249804E-3</v>
      </c>
      <c r="P61">
        <f t="shared" si="10"/>
        <v>5.042639105307163E-3</v>
      </c>
      <c r="R61">
        <v>5.9649999999999998E-3</v>
      </c>
      <c r="S61">
        <v>3.7109999999999999E-3</v>
      </c>
      <c r="U61">
        <f t="shared" si="4"/>
        <v>5.9828616778595124E-3</v>
      </c>
      <c r="V61">
        <f t="shared" si="5"/>
        <v>3.7179028434263929E-3</v>
      </c>
      <c r="W61">
        <f t="shared" si="6"/>
        <v>4.7960232486165578E-3</v>
      </c>
    </row>
    <row r="62" spans="2:23" x14ac:dyDescent="0.3">
      <c r="B62">
        <v>53</v>
      </c>
      <c r="D62">
        <v>6.3629999999999997E-3</v>
      </c>
      <c r="E62">
        <v>3.8530000000000001E-3</v>
      </c>
      <c r="G62">
        <f t="shared" si="7"/>
        <v>6.3833301709701603E-3</v>
      </c>
      <c r="H62">
        <f t="shared" si="8"/>
        <v>3.8604419264788954E-3</v>
      </c>
      <c r="I62">
        <f t="shared" si="9"/>
        <v>5.0714282838347025E-3</v>
      </c>
      <c r="K62">
        <v>6.5950000000000002E-3</v>
      </c>
      <c r="L62">
        <v>4.1390000000000003E-3</v>
      </c>
      <c r="N62">
        <f>-LN(1-(K62))</f>
        <v>6.6168431023065121E-3</v>
      </c>
      <c r="O62">
        <f>-LN(1-(L62))</f>
        <v>4.1475893696268683E-3</v>
      </c>
      <c r="P62">
        <f t="shared" si="10"/>
        <v>5.5155559375313912E-3</v>
      </c>
      <c r="R62">
        <v>6.5490000000000001E-3</v>
      </c>
      <c r="S62">
        <v>4.0660000000000002E-3</v>
      </c>
      <c r="U62">
        <f t="shared" si="4"/>
        <v>6.5705387903601913E-3</v>
      </c>
      <c r="V62">
        <f t="shared" si="5"/>
        <v>4.0742886534058968E-3</v>
      </c>
      <c r="W62">
        <f t="shared" si="6"/>
        <v>5.2625037185961409E-3</v>
      </c>
    </row>
    <row r="63" spans="2:23" x14ac:dyDescent="0.3">
      <c r="B63">
        <v>54</v>
      </c>
      <c r="D63">
        <v>6.973E-3</v>
      </c>
      <c r="E63">
        <v>4.2079999999999999E-3</v>
      </c>
      <c r="G63">
        <f t="shared" si="7"/>
        <v>6.9974249742885686E-3</v>
      </c>
      <c r="H63">
        <f t="shared" si="8"/>
        <v>4.2168785480405698E-3</v>
      </c>
      <c r="I63">
        <f t="shared" si="9"/>
        <v>5.5515408326396089E-3</v>
      </c>
      <c r="K63">
        <v>7.2129999999999998E-3</v>
      </c>
      <c r="L63">
        <v>4.4869999999999997E-3</v>
      </c>
      <c r="N63">
        <f>-LN(1-(K63))</f>
        <v>7.2391394562778544E-3</v>
      </c>
      <c r="O63">
        <f>-LN(1-(L63))</f>
        <v>4.4970967987110312E-3</v>
      </c>
      <c r="P63">
        <f t="shared" si="10"/>
        <v>6.0161884310030514E-3</v>
      </c>
      <c r="R63">
        <v>7.1700000000000002E-3</v>
      </c>
      <c r="S63">
        <v>4.4409999999999996E-3</v>
      </c>
      <c r="U63">
        <f t="shared" si="4"/>
        <v>7.1958279818024268E-3</v>
      </c>
      <c r="V63">
        <f t="shared" si="5"/>
        <v>4.450890533936905E-3</v>
      </c>
      <c r="W63">
        <f t="shared" si="6"/>
        <v>5.7574807591208935E-3</v>
      </c>
    </row>
    <row r="64" spans="2:23" x14ac:dyDescent="0.3">
      <c r="B64">
        <v>55</v>
      </c>
      <c r="D64">
        <v>7.6290000000000004E-3</v>
      </c>
      <c r="E64">
        <v>4.5909999999999996E-3</v>
      </c>
      <c r="G64">
        <f t="shared" si="7"/>
        <v>7.6582496793324312E-3</v>
      </c>
      <c r="H64">
        <f t="shared" si="8"/>
        <v>4.6015710072381246E-3</v>
      </c>
      <c r="I64">
        <f t="shared" si="9"/>
        <v>6.0687767698433918E-3</v>
      </c>
      <c r="K64">
        <v>7.8530000000000006E-3</v>
      </c>
      <c r="L64">
        <v>4.8520000000000004E-3</v>
      </c>
      <c r="N64">
        <f>-LN(1-(K64))</f>
        <v>7.8839971917775611E-3</v>
      </c>
      <c r="O64">
        <f>-LN(1-(L64))</f>
        <v>4.8638091662013471E-3</v>
      </c>
      <c r="P64">
        <f t="shared" si="10"/>
        <v>6.5369933323705699E-3</v>
      </c>
      <c r="R64">
        <v>7.803E-3</v>
      </c>
      <c r="S64">
        <v>4.829E-3</v>
      </c>
      <c r="U64">
        <f t="shared" si="4"/>
        <v>7.8336027037144255E-3</v>
      </c>
      <c r="V64">
        <f t="shared" si="5"/>
        <v>4.8406972931789635E-3</v>
      </c>
      <c r="W64">
        <f t="shared" si="6"/>
        <v>6.2653202685938429E-3</v>
      </c>
    </row>
    <row r="65" spans="2:23" x14ac:dyDescent="0.3">
      <c r="B65">
        <v>56</v>
      </c>
      <c r="D65">
        <v>8.3219999999999995E-3</v>
      </c>
      <c r="E65">
        <v>4.9969999999999997E-3</v>
      </c>
      <c r="G65">
        <f t="shared" si="7"/>
        <v>8.3568211643937143E-3</v>
      </c>
      <c r="H65">
        <f t="shared" si="8"/>
        <v>5.0095267527127578E-3</v>
      </c>
      <c r="I65">
        <f t="shared" si="9"/>
        <v>6.6162280703196165E-3</v>
      </c>
      <c r="K65">
        <v>8.5039999999999994E-3</v>
      </c>
      <c r="L65">
        <v>5.2259999999999997E-3</v>
      </c>
      <c r="N65">
        <f>-LN(1-(K65))</f>
        <v>8.5403653219016749E-3</v>
      </c>
      <c r="O65">
        <f>-LN(1-(L65))</f>
        <v>5.2397033011510824E-3</v>
      </c>
      <c r="P65">
        <f t="shared" si="10"/>
        <v>7.0682700606469109E-3</v>
      </c>
      <c r="R65">
        <v>8.4449999999999994E-3</v>
      </c>
      <c r="S65">
        <v>5.2209999999999999E-3</v>
      </c>
      <c r="U65">
        <f t="shared" si="4"/>
        <v>8.4808610529571761E-3</v>
      </c>
      <c r="V65">
        <f t="shared" si="5"/>
        <v>5.2346770465100329E-3</v>
      </c>
      <c r="W65">
        <f t="shared" si="6"/>
        <v>6.7798606335788729E-3</v>
      </c>
    </row>
    <row r="66" spans="2:23" x14ac:dyDescent="0.3">
      <c r="B66">
        <v>57</v>
      </c>
      <c r="D66">
        <v>9.0489999999999998E-3</v>
      </c>
      <c r="E66">
        <v>5.4260000000000003E-3</v>
      </c>
      <c r="G66">
        <f t="shared" si="7"/>
        <v>9.090190879639002E-3</v>
      </c>
      <c r="H66">
        <f t="shared" si="8"/>
        <v>5.4407742054613534E-3</v>
      </c>
      <c r="I66">
        <f t="shared" si="9"/>
        <v>7.1924942090666241E-3</v>
      </c>
      <c r="K66">
        <v>9.1760000000000001E-3</v>
      </c>
      <c r="L66">
        <v>5.6020000000000002E-3</v>
      </c>
      <c r="N66">
        <f>-LN(1-(K66))</f>
        <v>9.2183588100789773E-3</v>
      </c>
      <c r="O66">
        <f>-LN(1-(L66))</f>
        <v>5.6177500507314931E-3</v>
      </c>
      <c r="P66">
        <f t="shared" si="10"/>
        <v>7.6124873034099996E-3</v>
      </c>
      <c r="R66">
        <v>9.1160000000000008E-3</v>
      </c>
      <c r="S66">
        <v>5.6129999999999999E-3</v>
      </c>
      <c r="U66">
        <f t="shared" si="4"/>
        <v>9.1578049847744602E-3</v>
      </c>
      <c r="V66">
        <f t="shared" si="5"/>
        <v>5.6288120810666937E-3</v>
      </c>
      <c r="W66">
        <f t="shared" si="6"/>
        <v>7.3086127032315909E-3</v>
      </c>
    </row>
    <row r="67" spans="2:23" x14ac:dyDescent="0.3">
      <c r="B67">
        <v>58</v>
      </c>
      <c r="D67">
        <v>9.8060000000000005E-3</v>
      </c>
      <c r="E67">
        <v>5.8760000000000001E-3</v>
      </c>
      <c r="G67">
        <f t="shared" si="7"/>
        <v>9.8543954551155253E-3</v>
      </c>
      <c r="H67">
        <f t="shared" si="8"/>
        <v>5.8933316150632719E-3</v>
      </c>
      <c r="I67">
        <f t="shared" si="9"/>
        <v>7.7946422582883534E-3</v>
      </c>
      <c r="K67">
        <v>9.8829999999999994E-3</v>
      </c>
      <c r="L67">
        <v>5.986E-3</v>
      </c>
      <c r="N67">
        <f>-LN(1-(K67))</f>
        <v>9.9321610182405082E-3</v>
      </c>
      <c r="O67">
        <f>-LN(1-(L67))</f>
        <v>6.0039879177065476E-3</v>
      </c>
      <c r="P67">
        <f t="shared" si="10"/>
        <v>8.1801958154023614E-3</v>
      </c>
      <c r="R67">
        <v>9.8379999999999995E-3</v>
      </c>
      <c r="S67">
        <v>6.0109999999999999E-3</v>
      </c>
      <c r="U67">
        <f t="shared" si="4"/>
        <v>9.8867128768344668E-3</v>
      </c>
      <c r="V67">
        <f t="shared" si="5"/>
        <v>6.0291387851863854E-3</v>
      </c>
      <c r="W67">
        <f t="shared" si="6"/>
        <v>7.8653440528108718E-3</v>
      </c>
    </row>
    <row r="68" spans="2:23" x14ac:dyDescent="0.3">
      <c r="B68">
        <v>59</v>
      </c>
      <c r="D68">
        <v>1.0595E-2</v>
      </c>
      <c r="E68">
        <v>6.3480000000000003E-3</v>
      </c>
      <c r="G68">
        <f t="shared" si="7"/>
        <v>1.0651526633479205E-2</v>
      </c>
      <c r="H68">
        <f t="shared" si="8"/>
        <v>6.3682342287088465E-3</v>
      </c>
      <c r="I68">
        <f t="shared" si="9"/>
        <v>8.4242145829986174E-3</v>
      </c>
      <c r="K68">
        <v>1.064E-2</v>
      </c>
      <c r="L68">
        <v>6.3930000000000002E-3</v>
      </c>
      <c r="N68">
        <f>-LN(1-(K68))</f>
        <v>1.069700954833541E-2</v>
      </c>
      <c r="O68">
        <f>-LN(1-(L68))</f>
        <v>6.4135227391724078E-3</v>
      </c>
      <c r="P68">
        <f t="shared" si="10"/>
        <v>8.7865744314487119E-3</v>
      </c>
      <c r="R68">
        <v>1.0619E-2</v>
      </c>
      <c r="S68">
        <v>6.4289999999999998E-3</v>
      </c>
      <c r="U68">
        <f t="shared" si="4"/>
        <v>1.0675783930631297E-2</v>
      </c>
      <c r="V68">
        <f t="shared" si="5"/>
        <v>6.4497550243566987E-3</v>
      </c>
      <c r="W68">
        <f t="shared" si="6"/>
        <v>8.4613447837434078E-3</v>
      </c>
    </row>
    <row r="69" spans="2:23" x14ac:dyDescent="0.3">
      <c r="B69">
        <v>60</v>
      </c>
      <c r="D69">
        <v>1.1452E-2</v>
      </c>
      <c r="E69">
        <v>6.8830000000000002E-3</v>
      </c>
      <c r="G69">
        <f t="shared" si="7"/>
        <v>1.151807912853618E-2</v>
      </c>
      <c r="H69">
        <f t="shared" si="8"/>
        <v>6.9067971043439572E-3</v>
      </c>
      <c r="I69">
        <f t="shared" si="9"/>
        <v>9.1202124759562249E-3</v>
      </c>
      <c r="K69">
        <v>1.1466E-2</v>
      </c>
      <c r="L69">
        <v>6.8320000000000004E-3</v>
      </c>
      <c r="N69">
        <f>-LN(1-(K69))</f>
        <v>1.1532241414167421E-2</v>
      </c>
      <c r="O69">
        <f>-LN(1-(L69))</f>
        <v>6.8554449569821927E-3</v>
      </c>
      <c r="P69">
        <f t="shared" si="10"/>
        <v>9.4463901942628097E-3</v>
      </c>
      <c r="R69">
        <v>1.1469999999999999E-2</v>
      </c>
      <c r="S69">
        <v>6.8799999999999998E-3</v>
      </c>
      <c r="U69">
        <f t="shared" si="4"/>
        <v>1.1536287818330371E-2</v>
      </c>
      <c r="V69">
        <f t="shared" si="5"/>
        <v>6.9037763167944573E-3</v>
      </c>
      <c r="W69">
        <f t="shared" si="6"/>
        <v>9.1088517915255528E-3</v>
      </c>
    </row>
    <row r="70" spans="2:23" x14ac:dyDescent="0.3">
      <c r="B70">
        <v>61</v>
      </c>
      <c r="D70">
        <v>1.2357999999999999E-2</v>
      </c>
      <c r="E70">
        <v>7.4570000000000001E-3</v>
      </c>
      <c r="G70">
        <f t="shared" si="7"/>
        <v>1.2434995076370593E-2</v>
      </c>
      <c r="H70">
        <f t="shared" si="8"/>
        <v>7.4849424222618909E-3</v>
      </c>
      <c r="I70">
        <f t="shared" si="9"/>
        <v>9.8609676962340669E-3</v>
      </c>
      <c r="K70">
        <v>1.2349000000000001E-2</v>
      </c>
      <c r="L70">
        <v>7.3200000000000001E-3</v>
      </c>
      <c r="N70">
        <f>-LN(1-(K70))</f>
        <v>1.2425882504210424E-2</v>
      </c>
      <c r="O70">
        <f>-LN(1-(L70))</f>
        <v>7.3469226630534443E-3</v>
      </c>
      <c r="P70">
        <f t="shared" si="10"/>
        <v>1.0160666415054411E-2</v>
      </c>
      <c r="R70">
        <v>1.2361E-2</v>
      </c>
      <c r="S70">
        <v>7.3709999999999999E-3</v>
      </c>
      <c r="U70">
        <f t="shared" si="4"/>
        <v>1.243803261887718E-2</v>
      </c>
      <c r="V70">
        <f t="shared" si="5"/>
        <v>7.3983000557023889E-3</v>
      </c>
      <c r="W70">
        <f t="shared" si="6"/>
        <v>9.7972127557735891E-3</v>
      </c>
    </row>
    <row r="71" spans="2:23" x14ac:dyDescent="0.3">
      <c r="B71">
        <v>62</v>
      </c>
      <c r="D71">
        <v>1.3254999999999999E-2</v>
      </c>
      <c r="E71">
        <v>8.0099999999999998E-3</v>
      </c>
      <c r="G71">
        <f t="shared" si="7"/>
        <v>1.3343631591618266E-2</v>
      </c>
      <c r="H71">
        <f t="shared" si="8"/>
        <v>8.042252393235555E-3</v>
      </c>
      <c r="I71">
        <f t="shared" si="9"/>
        <v>1.0586914408459255E-2</v>
      </c>
      <c r="K71">
        <v>1.3256E-2</v>
      </c>
      <c r="L71">
        <v>7.8650000000000005E-3</v>
      </c>
      <c r="N71">
        <f>-LN(1-(K71))</f>
        <v>1.3344645025186966E-2</v>
      </c>
      <c r="O71">
        <f>-LN(1-(L71))</f>
        <v>7.8960922468152596E-3</v>
      </c>
      <c r="P71">
        <f t="shared" si="10"/>
        <v>1.0914590486033186E-2</v>
      </c>
      <c r="R71">
        <v>1.3259999999999999E-2</v>
      </c>
      <c r="S71">
        <v>7.9030000000000003E-3</v>
      </c>
      <c r="U71">
        <f t="shared" si="4"/>
        <v>1.3348698769732156E-2</v>
      </c>
      <c r="V71">
        <f t="shared" si="5"/>
        <v>7.9343942195731106E-3</v>
      </c>
      <c r="W71">
        <f t="shared" si="6"/>
        <v>1.0511603185448817E-2</v>
      </c>
    </row>
    <row r="72" spans="2:23" x14ac:dyDescent="0.3">
      <c r="B72">
        <v>63</v>
      </c>
      <c r="D72">
        <v>1.4126E-2</v>
      </c>
      <c r="E72">
        <v>8.5199999999999998E-3</v>
      </c>
      <c r="G72">
        <f t="shared" si="7"/>
        <v>1.4226721591870641E-2</v>
      </c>
      <c r="H72">
        <f t="shared" si="8"/>
        <v>8.5565026831207341E-3</v>
      </c>
      <c r="I72">
        <f t="shared" si="9"/>
        <v>1.1278207759320688E-2</v>
      </c>
      <c r="K72">
        <v>1.4147E-2</v>
      </c>
      <c r="L72">
        <v>8.4659999999999996E-3</v>
      </c>
      <c r="N72">
        <f>-LN(1-(K72))</f>
        <v>1.4248022715201449E-2</v>
      </c>
      <c r="O72">
        <f>-LN(1-(L72))</f>
        <v>8.5020401326663803E-3</v>
      </c>
      <c r="P72">
        <f t="shared" si="10"/>
        <v>1.1685314483390809E-2</v>
      </c>
      <c r="R72">
        <v>1.414E-2</v>
      </c>
      <c r="S72">
        <v>8.4810000000000007E-3</v>
      </c>
      <c r="U72">
        <f t="shared" si="4"/>
        <v>1.4240922290342446E-2</v>
      </c>
      <c r="V72">
        <f t="shared" si="5"/>
        <v>8.5171683213736641E-3</v>
      </c>
      <c r="W72">
        <f t="shared" si="6"/>
        <v>1.1241675210602804E-2</v>
      </c>
    </row>
    <row r="73" spans="2:23" x14ac:dyDescent="0.3">
      <c r="B73">
        <v>64</v>
      </c>
      <c r="D73">
        <v>1.5006E-2</v>
      </c>
      <c r="E73">
        <v>9.0310000000000008E-3</v>
      </c>
      <c r="G73">
        <f t="shared" si="7"/>
        <v>1.5119729199158983E-2</v>
      </c>
      <c r="H73">
        <f t="shared" si="8"/>
        <v>9.0720266752306947E-3</v>
      </c>
      <c r="I73">
        <f t="shared" si="9"/>
        <v>1.1974923886716273E-2</v>
      </c>
      <c r="K73">
        <v>1.5022000000000001E-2</v>
      </c>
      <c r="L73">
        <v>9.1149999999999998E-3</v>
      </c>
      <c r="N73">
        <f>-LN(1-(K73))</f>
        <v>1.5135973084859254E-2</v>
      </c>
      <c r="O73">
        <f>-LN(1-(L73))</f>
        <v>9.1567957854176932E-3</v>
      </c>
      <c r="P73">
        <f t="shared" si="10"/>
        <v>1.2469260009308317E-2</v>
      </c>
      <c r="R73">
        <v>1.5018999999999999E-2</v>
      </c>
      <c r="S73">
        <v>9.1109999999999993E-3</v>
      </c>
      <c r="U73">
        <f t="shared" si="4"/>
        <v>1.5132927336191411E-2</v>
      </c>
      <c r="V73">
        <f t="shared" si="5"/>
        <v>9.1527589981755478E-3</v>
      </c>
      <c r="W73">
        <f t="shared" si="6"/>
        <v>1.1999319127071098E-2</v>
      </c>
    </row>
    <row r="74" spans="2:23" x14ac:dyDescent="0.3">
      <c r="B74">
        <v>65</v>
      </c>
      <c r="D74">
        <v>1.6001000000000001E-2</v>
      </c>
      <c r="E74">
        <v>9.6170000000000005E-3</v>
      </c>
      <c r="G74">
        <f t="shared" ref="G74:G105" si="11">-LN(1-(D74))</f>
        <v>1.6130398190562667E-2</v>
      </c>
      <c r="H74">
        <f t="shared" ref="H74:H105" si="12">-LN(1-(E74))</f>
        <v>9.6635419810282373E-3</v>
      </c>
      <c r="I74">
        <f t="shared" ref="I74:I105" si="13">G74*0.48 + H74*0.52</f>
        <v>1.2767632961604762E-2</v>
      </c>
      <c r="K74">
        <v>1.5914000000000001E-2</v>
      </c>
      <c r="L74">
        <v>9.8049999999999995E-3</v>
      </c>
      <c r="N74">
        <f>-LN(1-(K74))</f>
        <v>1.6041987374915245E-2</v>
      </c>
      <c r="O74">
        <f>-LN(1-(L74))</f>
        <v>9.8533855525155534E-3</v>
      </c>
      <c r="P74">
        <f t="shared" ref="P74:P105" si="14">N74*(1-0.446) + O74*0.446</f>
        <v>1.3281870962124983E-2</v>
      </c>
      <c r="R74">
        <v>1.5942000000000001E-2</v>
      </c>
      <c r="S74">
        <v>9.7929999999999996E-3</v>
      </c>
      <c r="U74">
        <f t="shared" ref="U74:U108" si="15">-LN(1-(R74))</f>
        <v>1.6070440577528385E-2</v>
      </c>
      <c r="V74">
        <f t="shared" ref="V74:V108" si="16">-LN(1-(S74))</f>
        <v>9.8412668008681127E-3</v>
      </c>
      <c r="W74">
        <f t="shared" si="6"/>
        <v>1.2806353518558402E-2</v>
      </c>
    </row>
    <row r="75" spans="2:23" x14ac:dyDescent="0.3">
      <c r="B75">
        <v>66</v>
      </c>
      <c r="D75">
        <v>1.7124E-2</v>
      </c>
      <c r="E75">
        <v>1.0328E-2</v>
      </c>
      <c r="G75">
        <f t="shared" si="11"/>
        <v>1.7272311247599249E-2</v>
      </c>
      <c r="H75">
        <f t="shared" si="12"/>
        <v>1.038170388113565E-2</v>
      </c>
      <c r="I75">
        <f t="shared" si="13"/>
        <v>1.3689195417038176E-2</v>
      </c>
      <c r="K75">
        <v>1.6896000000000001E-2</v>
      </c>
      <c r="L75">
        <v>1.0548999999999999E-2</v>
      </c>
      <c r="N75">
        <f>-LN(1-(K75))</f>
        <v>1.7040365855456725E-2</v>
      </c>
      <c r="O75">
        <f>-LN(1-(L75))</f>
        <v>1.0605035125245885E-2</v>
      </c>
      <c r="P75">
        <f t="shared" si="14"/>
        <v>1.4170208349782693E-2</v>
      </c>
      <c r="R75">
        <v>1.7025999999999999E-2</v>
      </c>
      <c r="S75">
        <v>1.0567999999999999E-2</v>
      </c>
      <c r="U75">
        <f t="shared" si="15"/>
        <v>1.7172608828715588E-2</v>
      </c>
      <c r="V75">
        <f t="shared" si="16"/>
        <v>1.0624237877506201E-2</v>
      </c>
      <c r="W75">
        <f t="shared" ref="W75:W108" si="17">U75*(1-0.524) + V75*0.524</f>
        <v>1.374126245028187E-2</v>
      </c>
    </row>
    <row r="76" spans="2:23" x14ac:dyDescent="0.3">
      <c r="B76">
        <v>67</v>
      </c>
      <c r="D76">
        <v>1.8297999999999998E-2</v>
      </c>
      <c r="E76">
        <v>1.1167E-2</v>
      </c>
      <c r="G76">
        <f t="shared" si="11"/>
        <v>1.8467479003471177E-2</v>
      </c>
      <c r="H76">
        <f t="shared" si="12"/>
        <v>1.1229819049195417E-2</v>
      </c>
      <c r="I76">
        <f t="shared" si="13"/>
        <v>1.4703895827247781E-2</v>
      </c>
      <c r="K76">
        <v>1.7989999999999999E-2</v>
      </c>
      <c r="L76">
        <v>1.1398E-2</v>
      </c>
      <c r="N76">
        <f>-LN(1-(K76))</f>
        <v>1.8153787380131552E-2</v>
      </c>
      <c r="O76">
        <f>-LN(1-(L76))</f>
        <v>1.1463455048407283E-2</v>
      </c>
      <c r="P76">
        <f t="shared" si="14"/>
        <v>1.5169899160182528E-2</v>
      </c>
      <c r="R76">
        <v>1.8189E-2</v>
      </c>
      <c r="S76">
        <v>1.1436E-2</v>
      </c>
      <c r="U76">
        <f t="shared" si="15"/>
        <v>1.835645350976475E-2</v>
      </c>
      <c r="V76">
        <f t="shared" si="16"/>
        <v>1.1501893904835789E-2</v>
      </c>
      <c r="W76">
        <f t="shared" si="17"/>
        <v>1.4764664276781973E-2</v>
      </c>
    </row>
    <row r="77" spans="2:23" x14ac:dyDescent="0.3">
      <c r="B77">
        <v>68</v>
      </c>
      <c r="D77">
        <v>1.9519000000000002E-2</v>
      </c>
      <c r="E77">
        <v>1.2158E-2</v>
      </c>
      <c r="G77">
        <f t="shared" si="11"/>
        <v>1.9712011401923826E-2</v>
      </c>
      <c r="H77">
        <f t="shared" si="12"/>
        <v>1.2232513051020558E-2</v>
      </c>
      <c r="I77">
        <f t="shared" si="13"/>
        <v>1.5822672259454128E-2</v>
      </c>
      <c r="K77">
        <v>1.9262999999999999E-2</v>
      </c>
      <c r="L77">
        <v>1.2394000000000001E-2</v>
      </c>
      <c r="N77">
        <f>-LN(1-(K77))</f>
        <v>1.945094914219149E-2</v>
      </c>
      <c r="O77">
        <f>-LN(1-(L77))</f>
        <v>1.247144619542402E-2</v>
      </c>
      <c r="P77">
        <f t="shared" si="14"/>
        <v>1.6338090827933201E-2</v>
      </c>
      <c r="R77">
        <v>1.9483E-2</v>
      </c>
      <c r="S77">
        <v>1.2474000000000001E-2</v>
      </c>
      <c r="U77">
        <f t="shared" si="15"/>
        <v>1.9675295403229313E-2</v>
      </c>
      <c r="V77">
        <f t="shared" si="16"/>
        <v>1.2552453439541089E-2</v>
      </c>
      <c r="W77">
        <f t="shared" si="17"/>
        <v>1.5942926214256685E-2</v>
      </c>
    </row>
    <row r="78" spans="2:23" x14ac:dyDescent="0.3">
      <c r="B78">
        <v>69</v>
      </c>
      <c r="D78">
        <v>2.0847000000000001E-2</v>
      </c>
      <c r="E78">
        <v>1.3311999999999999E-2</v>
      </c>
      <c r="G78">
        <f t="shared" si="11"/>
        <v>2.1067366742046869E-2</v>
      </c>
      <c r="H78">
        <f t="shared" si="12"/>
        <v>1.3401398944262947E-2</v>
      </c>
      <c r="I78">
        <f t="shared" si="13"/>
        <v>1.7081063487199229E-2</v>
      </c>
      <c r="K78">
        <v>2.0781999999999998E-2</v>
      </c>
      <c r="L78">
        <v>1.3566999999999999E-2</v>
      </c>
      <c r="N78">
        <f>-LN(1-(K78))</f>
        <v>2.1000985040087586E-2</v>
      </c>
      <c r="O78">
        <f>-LN(1-(L78))</f>
        <v>1.3659872703773579E-2</v>
      </c>
      <c r="P78">
        <f t="shared" si="14"/>
        <v>1.7726848938091542E-2</v>
      </c>
      <c r="R78">
        <v>2.0990000000000002E-2</v>
      </c>
      <c r="S78">
        <v>1.3658999999999999E-2</v>
      </c>
      <c r="U78">
        <f t="shared" si="15"/>
        <v>2.121342199919779E-2</v>
      </c>
      <c r="V78">
        <f t="shared" si="16"/>
        <v>1.3753142383997139E-2</v>
      </c>
      <c r="W78">
        <f t="shared" si="17"/>
        <v>1.7304235480832649E-2</v>
      </c>
    </row>
    <row r="79" spans="2:23" x14ac:dyDescent="0.3">
      <c r="B79">
        <v>70</v>
      </c>
      <c r="D79">
        <v>2.2381000000000002E-2</v>
      </c>
      <c r="E79">
        <v>1.4673E-2</v>
      </c>
      <c r="G79">
        <f t="shared" si="11"/>
        <v>2.2635255401788002E-2</v>
      </c>
      <c r="H79">
        <f t="shared" si="12"/>
        <v>1.4781713207682987E-2</v>
      </c>
      <c r="I79">
        <f t="shared" si="13"/>
        <v>1.8551413460853393E-2</v>
      </c>
      <c r="K79">
        <v>2.2648000000000001E-2</v>
      </c>
      <c r="L79">
        <v>1.5021E-2</v>
      </c>
      <c r="N79">
        <f>-LN(1-(K79))</f>
        <v>2.2908405235376437E-2</v>
      </c>
      <c r="O79">
        <f>-LN(1-(L79))</f>
        <v>1.5134957834272537E-2</v>
      </c>
      <c r="P79">
        <f t="shared" si="14"/>
        <v>1.9441447694484099E-2</v>
      </c>
      <c r="R79">
        <v>2.2447999999999999E-2</v>
      </c>
      <c r="S79">
        <v>1.4881E-2</v>
      </c>
      <c r="U79">
        <f t="shared" si="15"/>
        <v>2.2703791606576502E-2</v>
      </c>
      <c r="V79">
        <f t="shared" si="16"/>
        <v>1.4992832924511115E-2</v>
      </c>
      <c r="W79">
        <f t="shared" si="17"/>
        <v>1.866324925717424E-2</v>
      </c>
    </row>
    <row r="80" spans="2:23" x14ac:dyDescent="0.3">
      <c r="B80">
        <v>71</v>
      </c>
      <c r="D80">
        <v>2.4185000000000002E-2</v>
      </c>
      <c r="E80">
        <v>1.6220999999999999E-2</v>
      </c>
      <c r="G80">
        <f t="shared" si="11"/>
        <v>2.448225971608875E-2</v>
      </c>
      <c r="H80">
        <f t="shared" si="12"/>
        <v>1.6354000650714805E-2</v>
      </c>
      <c r="I80">
        <f t="shared" si="13"/>
        <v>2.02555650020943E-2</v>
      </c>
      <c r="K80">
        <v>2.4846E-2</v>
      </c>
      <c r="L80">
        <v>1.6708000000000001E-2</v>
      </c>
      <c r="N80">
        <f>-LN(1-(K80))</f>
        <v>2.5159871738926608E-2</v>
      </c>
      <c r="O80">
        <f>-LN(1-(L80))</f>
        <v>1.6849153098135321E-2</v>
      </c>
      <c r="P80">
        <f t="shared" si="14"/>
        <v>2.1453291225133696E-2</v>
      </c>
      <c r="R80">
        <v>2.4631E-2</v>
      </c>
      <c r="S80">
        <v>1.6528999999999999E-2</v>
      </c>
      <c r="U80">
        <f t="shared" si="15"/>
        <v>2.4939418044332057E-2</v>
      </c>
      <c r="V80">
        <f t="shared" si="16"/>
        <v>1.6667128115466681E-2</v>
      </c>
      <c r="W80">
        <f t="shared" si="17"/>
        <v>2.0604738121606597E-2</v>
      </c>
    </row>
    <row r="81" spans="2:23" x14ac:dyDescent="0.3">
      <c r="B81">
        <v>72</v>
      </c>
      <c r="D81">
        <v>2.6266000000000001E-2</v>
      </c>
      <c r="E81">
        <v>1.7905000000000001E-2</v>
      </c>
      <c r="G81">
        <f t="shared" si="11"/>
        <v>2.6617113254382655E-2</v>
      </c>
      <c r="H81">
        <f t="shared" si="12"/>
        <v>1.8067233962617654E-2</v>
      </c>
      <c r="I81">
        <f t="shared" si="13"/>
        <v>2.2171176022664857E-2</v>
      </c>
      <c r="K81">
        <v>2.7215E-2</v>
      </c>
      <c r="L81">
        <v>1.8533999999999998E-2</v>
      </c>
      <c r="N81">
        <f>-LN(1-(K81))</f>
        <v>2.7592187297009508E-2</v>
      </c>
      <c r="O81">
        <f>-LN(1-(L81))</f>
        <v>1.870790672146256E-2</v>
      </c>
      <c r="P81">
        <f t="shared" si="14"/>
        <v>2.362979816031557E-2</v>
      </c>
      <c r="R81">
        <v>2.657E-2</v>
      </c>
      <c r="S81">
        <v>1.821E-2</v>
      </c>
      <c r="U81">
        <f t="shared" si="15"/>
        <v>2.6929362250841051E-2</v>
      </c>
      <c r="V81">
        <f t="shared" si="16"/>
        <v>1.8377842783859372E-2</v>
      </c>
      <c r="W81">
        <f t="shared" si="17"/>
        <v>2.2448366050142651E-2</v>
      </c>
    </row>
    <row r="82" spans="2:23" x14ac:dyDescent="0.3">
      <c r="B82">
        <v>73</v>
      </c>
      <c r="D82">
        <v>2.8660000000000001E-2</v>
      </c>
      <c r="E82">
        <v>1.9713999999999999E-2</v>
      </c>
      <c r="G82">
        <f t="shared" si="11"/>
        <v>2.9078717500667612E-2</v>
      </c>
      <c r="H82">
        <f t="shared" si="12"/>
        <v>1.9910913158882135E-2</v>
      </c>
      <c r="I82">
        <f t="shared" si="13"/>
        <v>2.4311459242939162E-2</v>
      </c>
      <c r="K82">
        <v>2.9614999999999999E-2</v>
      </c>
      <c r="L82">
        <v>2.0397999999999999E-2</v>
      </c>
      <c r="N82">
        <f>-LN(1-(K82))</f>
        <v>3.0062379015046797E-2</v>
      </c>
      <c r="O82">
        <f>-LN(1-(L82))</f>
        <v>2.0608912256555648E-2</v>
      </c>
      <c r="P82">
        <f t="shared" si="14"/>
        <v>2.5846132840759747E-2</v>
      </c>
      <c r="R82">
        <v>2.904E-2</v>
      </c>
      <c r="S82">
        <v>2.0011000000000001E-2</v>
      </c>
      <c r="U82">
        <f t="shared" si="15"/>
        <v>2.9470006184030964E-2</v>
      </c>
      <c r="V82">
        <f t="shared" si="16"/>
        <v>2.0213931870310425E-2</v>
      </c>
      <c r="W82">
        <f t="shared" si="17"/>
        <v>2.4619823243641401E-2</v>
      </c>
    </row>
    <row r="83" spans="2:23" x14ac:dyDescent="0.3">
      <c r="B83">
        <v>74</v>
      </c>
      <c r="D83">
        <v>3.1400999999999998E-2</v>
      </c>
      <c r="E83">
        <v>2.1714000000000001E-2</v>
      </c>
      <c r="G83">
        <f t="shared" si="11"/>
        <v>3.1904581431464026E-2</v>
      </c>
      <c r="H83">
        <f t="shared" si="12"/>
        <v>2.1953218159840221E-2</v>
      </c>
      <c r="I83">
        <f t="shared" si="13"/>
        <v>2.6729872530219648E-2</v>
      </c>
      <c r="K83">
        <v>3.2243000000000001E-2</v>
      </c>
      <c r="L83">
        <v>2.2322999999999999E-2</v>
      </c>
      <c r="N83">
        <f>-LN(1-(K83))</f>
        <v>3.2774256277483524E-2</v>
      </c>
      <c r="O83">
        <f>-LN(1-(L83))</f>
        <v>2.2575929345766802E-2</v>
      </c>
      <c r="P83">
        <f t="shared" si="14"/>
        <v>2.8225802465937866E-2</v>
      </c>
      <c r="R83">
        <v>3.1538999999999998E-2</v>
      </c>
      <c r="S83">
        <v>2.1902999999999999E-2</v>
      </c>
      <c r="U83">
        <f t="shared" si="15"/>
        <v>3.2047065402258365E-2</v>
      </c>
      <c r="V83">
        <f t="shared" si="16"/>
        <v>2.2146431861439515E-2</v>
      </c>
      <c r="W83">
        <f t="shared" si="17"/>
        <v>2.685913342686929E-2</v>
      </c>
    </row>
    <row r="84" spans="2:23" x14ac:dyDescent="0.3">
      <c r="B84">
        <v>75</v>
      </c>
      <c r="D84">
        <v>3.4618000000000003E-2</v>
      </c>
      <c r="E84">
        <v>2.4080000000000001E-2</v>
      </c>
      <c r="G84">
        <f t="shared" si="11"/>
        <v>3.5231401050760287E-2</v>
      </c>
      <c r="H84">
        <f t="shared" si="12"/>
        <v>2.4374663141654904E-2</v>
      </c>
      <c r="I84">
        <f t="shared" si="13"/>
        <v>2.9585897338025489E-2</v>
      </c>
      <c r="K84">
        <v>3.5199000000000001E-2</v>
      </c>
      <c r="L84">
        <v>2.4476000000000001E-2</v>
      </c>
      <c r="N84">
        <f>-LN(1-(K84))</f>
        <v>3.5833416525507748E-2</v>
      </c>
      <c r="O84">
        <f>-LN(1-(L84))</f>
        <v>2.4780516453802956E-2</v>
      </c>
      <c r="P84">
        <f t="shared" si="14"/>
        <v>3.0903823093527412E-2</v>
      </c>
      <c r="R84">
        <v>3.4644000000000001E-2</v>
      </c>
      <c r="S84">
        <v>2.4322E-2</v>
      </c>
      <c r="U84">
        <f t="shared" si="15"/>
        <v>3.5258333757322791E-2</v>
      </c>
      <c r="V84">
        <f t="shared" si="16"/>
        <v>2.4622665036758622E-2</v>
      </c>
      <c r="W84">
        <f t="shared" si="17"/>
        <v>2.9685243347747164E-2</v>
      </c>
    </row>
    <row r="85" spans="2:23" x14ac:dyDescent="0.3">
      <c r="B85">
        <v>76</v>
      </c>
      <c r="D85">
        <v>3.8262999999999998E-2</v>
      </c>
      <c r="E85">
        <v>2.6831000000000001E-2</v>
      </c>
      <c r="G85">
        <f t="shared" si="11"/>
        <v>3.9014254467342642E-2</v>
      </c>
      <c r="H85">
        <f t="shared" si="12"/>
        <v>2.7197522258694855E-2</v>
      </c>
      <c r="I85">
        <f t="shared" si="13"/>
        <v>3.2869553718845791E-2</v>
      </c>
      <c r="K85">
        <v>3.8525999999999998E-2</v>
      </c>
      <c r="L85">
        <v>2.6979E-2</v>
      </c>
      <c r="N85">
        <f>-LN(1-(K85))</f>
        <v>3.928775540056248E-2</v>
      </c>
      <c r="O85">
        <f>-LN(1-(L85))</f>
        <v>2.7349614295222861E-2</v>
      </c>
      <c r="P85">
        <f t="shared" si="14"/>
        <v>3.3963344467581008E-2</v>
      </c>
      <c r="R85">
        <v>3.8148000000000001E-2</v>
      </c>
      <c r="S85">
        <v>2.6898999999999999E-2</v>
      </c>
      <c r="U85">
        <f t="shared" si="15"/>
        <v>3.8894686305810118E-2</v>
      </c>
      <c r="V85">
        <f t="shared" si="16"/>
        <v>2.7267399511108577E-2</v>
      </c>
      <c r="W85">
        <f t="shared" si="17"/>
        <v>3.280198802538651E-2</v>
      </c>
    </row>
    <row r="86" spans="2:23" x14ac:dyDescent="0.3">
      <c r="B86">
        <v>77</v>
      </c>
      <c r="D86">
        <v>4.2189999999999998E-2</v>
      </c>
      <c r="E86">
        <v>2.9855E-2</v>
      </c>
      <c r="G86">
        <f t="shared" si="11"/>
        <v>4.3105850535104941E-2</v>
      </c>
      <c r="H86">
        <f t="shared" si="12"/>
        <v>3.0309734120325983E-2</v>
      </c>
      <c r="I86">
        <f t="shared" si="13"/>
        <v>3.6451869999419885E-2</v>
      </c>
      <c r="K86">
        <v>4.2118999999999997E-2</v>
      </c>
      <c r="L86">
        <v>2.9866E-2</v>
      </c>
      <c r="N86">
        <f>-LN(1-(K86))</f>
        <v>4.3031725845859709E-2</v>
      </c>
      <c r="O86">
        <f>-LN(1-(L86))</f>
        <v>3.0321072695860842E-2</v>
      </c>
      <c r="P86">
        <f t="shared" si="14"/>
        <v>3.7362774540960215E-2</v>
      </c>
      <c r="R86">
        <v>4.2250000000000003E-2</v>
      </c>
      <c r="S86">
        <v>2.9885999999999999E-2</v>
      </c>
      <c r="U86">
        <f t="shared" si="15"/>
        <v>4.3168495401378695E-2</v>
      </c>
      <c r="V86">
        <f t="shared" si="16"/>
        <v>3.0341688617125266E-2</v>
      </c>
      <c r="W86">
        <f t="shared" si="17"/>
        <v>3.6447248646429897E-2</v>
      </c>
    </row>
    <row r="87" spans="2:23" x14ac:dyDescent="0.3">
      <c r="B87">
        <v>78</v>
      </c>
      <c r="D87">
        <v>4.6366999999999998E-2</v>
      </c>
      <c r="E87">
        <v>3.3151E-2</v>
      </c>
      <c r="G87">
        <f t="shared" si="11"/>
        <v>4.7476377565117384E-2</v>
      </c>
      <c r="H87">
        <f t="shared" si="12"/>
        <v>3.3712948772671919E-2</v>
      </c>
      <c r="I87">
        <f t="shared" si="13"/>
        <v>4.0319394593045739E-2</v>
      </c>
      <c r="K87">
        <v>4.6121000000000002E-2</v>
      </c>
      <c r="L87">
        <v>3.3071999999999997E-2</v>
      </c>
      <c r="N87">
        <f>-LN(1-(K87))</f>
        <v>4.7218449959562217E-2</v>
      </c>
      <c r="O87">
        <f>-LN(1-(L87))</f>
        <v>3.3631243384673194E-2</v>
      </c>
      <c r="P87">
        <f t="shared" si="14"/>
        <v>4.1158555827161714E-2</v>
      </c>
      <c r="R87">
        <v>4.6522000000000001E-2</v>
      </c>
      <c r="S87">
        <v>3.3412999999999998E-2</v>
      </c>
      <c r="U87">
        <f t="shared" si="15"/>
        <v>4.763892709720146E-2</v>
      </c>
      <c r="V87">
        <f t="shared" si="16"/>
        <v>3.3983968864988071E-2</v>
      </c>
      <c r="W87">
        <f t="shared" si="17"/>
        <v>4.0483728983521643E-2</v>
      </c>
    </row>
    <row r="88" spans="2:23" x14ac:dyDescent="0.3">
      <c r="B88">
        <v>79</v>
      </c>
      <c r="D88">
        <v>5.0948E-2</v>
      </c>
      <c r="E88">
        <v>3.6829000000000001E-2</v>
      </c>
      <c r="G88">
        <f t="shared" si="11"/>
        <v>5.229168735282614E-2</v>
      </c>
      <c r="H88">
        <f t="shared" si="12"/>
        <v>3.7524312854256517E-2</v>
      </c>
      <c r="I88">
        <f t="shared" si="13"/>
        <v>4.4612652613569934E-2</v>
      </c>
      <c r="K88">
        <v>5.1053000000000001E-2</v>
      </c>
      <c r="L88">
        <v>3.6956999999999997E-2</v>
      </c>
      <c r="N88">
        <f>-LN(1-(K88))</f>
        <v>5.240233019310913E-2</v>
      </c>
      <c r="O88">
        <f>-LN(1-(L88))</f>
        <v>3.7657216052123861E-2</v>
      </c>
      <c r="P88">
        <f t="shared" si="14"/>
        <v>4.5826009286229701E-2</v>
      </c>
      <c r="R88">
        <v>5.1401000000000002E-2</v>
      </c>
      <c r="S88">
        <v>3.7065000000000001E-2</v>
      </c>
      <c r="U88">
        <f t="shared" si="15"/>
        <v>5.276911972432631E-2</v>
      </c>
      <c r="V88">
        <f t="shared" si="16"/>
        <v>3.776936686600979E-2</v>
      </c>
      <c r="W88">
        <f t="shared" si="17"/>
        <v>4.4909249226568457E-2</v>
      </c>
    </row>
    <row r="89" spans="2:23" x14ac:dyDescent="0.3">
      <c r="B89">
        <v>80</v>
      </c>
      <c r="D89">
        <v>5.6237000000000002E-2</v>
      </c>
      <c r="E89">
        <v>4.1121999999999999E-2</v>
      </c>
      <c r="G89">
        <f t="shared" si="11"/>
        <v>5.7880203679337647E-2</v>
      </c>
      <c r="H89">
        <f t="shared" si="12"/>
        <v>4.1991428041164985E-2</v>
      </c>
      <c r="I89">
        <f t="shared" si="13"/>
        <v>4.961804034748786E-2</v>
      </c>
      <c r="K89">
        <v>5.6394E-2</v>
      </c>
      <c r="L89">
        <v>4.1402000000000001E-2</v>
      </c>
      <c r="N89">
        <f>-LN(1-(K89))</f>
        <v>5.8046572842296459E-2</v>
      </c>
      <c r="O89">
        <f>-LN(1-(L89))</f>
        <v>4.2283478634747629E-2</v>
      </c>
      <c r="P89">
        <f t="shared" si="14"/>
        <v>5.1016232825729688E-2</v>
      </c>
      <c r="R89">
        <v>5.6783E-2</v>
      </c>
      <c r="S89">
        <v>4.1478000000000001E-2</v>
      </c>
      <c r="U89">
        <f t="shared" si="15"/>
        <v>5.8458906172461945E-2</v>
      </c>
      <c r="V89">
        <f t="shared" si="16"/>
        <v>4.2362764229848381E-2</v>
      </c>
      <c r="W89">
        <f t="shared" si="17"/>
        <v>5.0024527794532439E-2</v>
      </c>
    </row>
    <row r="90" spans="2:23" x14ac:dyDescent="0.3">
      <c r="B90">
        <v>81</v>
      </c>
      <c r="D90">
        <v>6.2359999999999999E-2</v>
      </c>
      <c r="E90">
        <v>4.6101999999999997E-2</v>
      </c>
      <c r="G90">
        <f t="shared" si="11"/>
        <v>6.4389198953350088E-2</v>
      </c>
      <c r="H90">
        <f t="shared" si="12"/>
        <v>4.7198531489006573E-2</v>
      </c>
      <c r="I90">
        <f t="shared" si="13"/>
        <v>5.5450051871891462E-2</v>
      </c>
      <c r="K90">
        <v>6.2065000000000002E-2</v>
      </c>
      <c r="L90">
        <v>4.6138999999999999E-2</v>
      </c>
      <c r="N90">
        <f>-LN(1-(K90))</f>
        <v>6.4074628752283674E-2</v>
      </c>
      <c r="O90">
        <f>-LN(1-(L90))</f>
        <v>4.7237320455542388E-2</v>
      </c>
      <c r="P90">
        <f t="shared" si="14"/>
        <v>5.656518925193707E-2</v>
      </c>
      <c r="R90">
        <v>6.2514E-2</v>
      </c>
      <c r="S90">
        <v>4.6149999999999997E-2</v>
      </c>
      <c r="U90">
        <f t="shared" si="15"/>
        <v>6.4553454582407799E-2</v>
      </c>
      <c r="V90">
        <f t="shared" si="16"/>
        <v>4.7248852600610597E-2</v>
      </c>
      <c r="W90">
        <f t="shared" si="17"/>
        <v>5.5485843143946063E-2</v>
      </c>
    </row>
    <row r="91" spans="2:23" x14ac:dyDescent="0.3">
      <c r="B91">
        <v>82</v>
      </c>
      <c r="D91">
        <v>6.9225999999999996E-2</v>
      </c>
      <c r="E91">
        <v>5.1683E-2</v>
      </c>
      <c r="G91">
        <f t="shared" si="11"/>
        <v>7.1738780905026667E-2</v>
      </c>
      <c r="H91">
        <f t="shared" si="12"/>
        <v>5.3066444436730496E-2</v>
      </c>
      <c r="I91">
        <f t="shared" si="13"/>
        <v>6.2029165941512657E-2</v>
      </c>
      <c r="K91">
        <v>6.8695000000000006E-2</v>
      </c>
      <c r="L91">
        <v>5.1607E-2</v>
      </c>
      <c r="N91">
        <f>-LN(1-(K91))</f>
        <v>7.116845062968008E-2</v>
      </c>
      <c r="O91">
        <f>-LN(1-(L91))</f>
        <v>5.2986305670086414E-2</v>
      </c>
      <c r="P91">
        <f t="shared" si="14"/>
        <v>6.3059213977701312E-2</v>
      </c>
      <c r="R91">
        <v>6.9452E-2</v>
      </c>
      <c r="S91">
        <v>5.1680999999999998E-2</v>
      </c>
      <c r="U91">
        <f t="shared" si="15"/>
        <v>7.1981619061036811E-2</v>
      </c>
      <c r="V91">
        <f t="shared" si="16"/>
        <v>5.3064335439537508E-2</v>
      </c>
      <c r="W91">
        <f t="shared" si="17"/>
        <v>6.2068962443371171E-2</v>
      </c>
    </row>
    <row r="92" spans="2:23" x14ac:dyDescent="0.3">
      <c r="B92">
        <v>83</v>
      </c>
      <c r="D92">
        <v>7.6883999999999994E-2</v>
      </c>
      <c r="E92">
        <v>5.7896000000000003E-2</v>
      </c>
      <c r="G92">
        <f t="shared" si="11"/>
        <v>8.0000375236233309E-2</v>
      </c>
      <c r="H92">
        <f t="shared" si="12"/>
        <v>5.9639607102752845E-2</v>
      </c>
      <c r="I92">
        <f t="shared" si="13"/>
        <v>6.9412775806823465E-2</v>
      </c>
      <c r="K92">
        <v>7.6510999999999996E-2</v>
      </c>
      <c r="L92">
        <v>5.7763000000000002E-2</v>
      </c>
      <c r="N92">
        <f>-LN(1-(K92))</f>
        <v>7.959639062114468E-2</v>
      </c>
      <c r="O92">
        <f>-LN(1-(L92))</f>
        <v>5.9498443693135589E-2</v>
      </c>
      <c r="P92">
        <f t="shared" si="14"/>
        <v>7.0632706291252637E-2</v>
      </c>
      <c r="R92">
        <v>7.7621999999999997E-2</v>
      </c>
      <c r="S92">
        <v>5.8587E-2</v>
      </c>
      <c r="U92">
        <f t="shared" si="15"/>
        <v>8.0800161135660728E-2</v>
      </c>
      <c r="V92">
        <f t="shared" si="16"/>
        <v>6.0373340890131313E-2</v>
      </c>
      <c r="W92">
        <f t="shared" si="17"/>
        <v>7.0096507327003316E-2</v>
      </c>
    </row>
    <row r="93" spans="2:23" x14ac:dyDescent="0.3">
      <c r="B93">
        <v>84</v>
      </c>
      <c r="D93">
        <v>8.5452E-2</v>
      </c>
      <c r="E93">
        <v>6.4863000000000004E-2</v>
      </c>
      <c r="G93">
        <f t="shared" si="11"/>
        <v>8.9325324830451927E-2</v>
      </c>
      <c r="H93">
        <f t="shared" si="12"/>
        <v>6.7062236362881153E-2</v>
      </c>
      <c r="I93">
        <f t="shared" si="13"/>
        <v>7.7748518827315122E-2</v>
      </c>
      <c r="K93">
        <v>8.4861000000000006E-2</v>
      </c>
      <c r="L93">
        <v>6.4739000000000005E-2</v>
      </c>
      <c r="N93">
        <f>-LN(1-(K93))</f>
        <v>8.8679312675855437E-2</v>
      </c>
      <c r="O93">
        <f>-LN(1-(L93))</f>
        <v>6.6929644261968207E-2</v>
      </c>
      <c r="P93">
        <f t="shared" si="14"/>
        <v>7.8978960563261744E-2</v>
      </c>
      <c r="R93">
        <v>8.6154999999999995E-2</v>
      </c>
      <c r="S93">
        <v>6.5586000000000005E-2</v>
      </c>
      <c r="U93">
        <f t="shared" si="15"/>
        <v>9.0094306154097581E-2</v>
      </c>
      <c r="V93">
        <f t="shared" si="16"/>
        <v>6.783568414370432E-2</v>
      </c>
      <c r="W93">
        <f t="shared" si="17"/>
        <v>7.8430788220651498E-2</v>
      </c>
    </row>
    <row r="94" spans="2:23" x14ac:dyDescent="0.3">
      <c r="B94">
        <v>85</v>
      </c>
      <c r="D94">
        <v>9.5061999999999994E-2</v>
      </c>
      <c r="E94">
        <v>7.2731000000000004E-2</v>
      </c>
      <c r="G94">
        <f t="shared" si="11"/>
        <v>9.988884591630362E-2</v>
      </c>
      <c r="H94">
        <f t="shared" si="12"/>
        <v>7.5511572124066922E-2</v>
      </c>
      <c r="I94">
        <f t="shared" si="13"/>
        <v>8.7212663544340541E-2</v>
      </c>
      <c r="K94">
        <v>9.4890000000000002E-2</v>
      </c>
      <c r="L94">
        <v>7.2132000000000002E-2</v>
      </c>
      <c r="N94">
        <f>-LN(1-(K94))</f>
        <v>9.9698795707118384E-2</v>
      </c>
      <c r="O94">
        <f>-LN(1-(L94))</f>
        <v>7.4865797692511199E-2</v>
      </c>
      <c r="P94">
        <f t="shared" si="14"/>
        <v>8.8623278592603577E-2</v>
      </c>
      <c r="R94">
        <v>9.5449999999999993E-2</v>
      </c>
      <c r="S94">
        <v>7.2855000000000003E-2</v>
      </c>
      <c r="U94">
        <f t="shared" si="15"/>
        <v>0.10031769651486694</v>
      </c>
      <c r="V94">
        <f t="shared" si="16"/>
        <v>7.5645307093911651E-2</v>
      </c>
      <c r="W94">
        <f t="shared" si="17"/>
        <v>8.7389364458286364E-2</v>
      </c>
    </row>
    <row r="95" spans="2:23" x14ac:dyDescent="0.3">
      <c r="B95">
        <v>86</v>
      </c>
      <c r="D95">
        <v>0.10582900000000001</v>
      </c>
      <c r="E95">
        <v>8.1626000000000004E-2</v>
      </c>
      <c r="G95">
        <f t="shared" si="11"/>
        <v>0.11185824693160018</v>
      </c>
      <c r="H95">
        <f t="shared" si="12"/>
        <v>8.515056392210324E-2</v>
      </c>
      <c r="I95">
        <f t="shared" si="13"/>
        <v>9.797025176666177E-2</v>
      </c>
      <c r="K95">
        <v>0.105979</v>
      </c>
      <c r="L95">
        <v>8.1229999999999997E-2</v>
      </c>
      <c r="N95">
        <f>-LN(1-(K95))</f>
        <v>0.11202601415162121</v>
      </c>
      <c r="O95">
        <f>-LN(1-(L95))</f>
        <v>8.4719459984542528E-2</v>
      </c>
      <c r="P95">
        <f t="shared" si="14"/>
        <v>9.9847290993104118E-2</v>
      </c>
      <c r="R95">
        <v>0.10578799999999999</v>
      </c>
      <c r="S95">
        <v>8.1115000000000007E-2</v>
      </c>
      <c r="U95">
        <f t="shared" si="15"/>
        <v>0.11181239545570588</v>
      </c>
      <c r="V95">
        <f t="shared" si="16"/>
        <v>8.4594300474024942E-2</v>
      </c>
      <c r="W95">
        <f t="shared" si="17"/>
        <v>9.755011368530507E-2</v>
      </c>
    </row>
    <row r="96" spans="2:23" x14ac:dyDescent="0.3">
      <c r="B96">
        <v>87</v>
      </c>
      <c r="D96">
        <v>0.117838</v>
      </c>
      <c r="E96">
        <v>9.1644000000000003E-2</v>
      </c>
      <c r="G96">
        <f t="shared" si="11"/>
        <v>0.12537956637186448</v>
      </c>
      <c r="H96">
        <f t="shared" si="12"/>
        <v>9.6118906735811069E-2</v>
      </c>
      <c r="I96">
        <f t="shared" si="13"/>
        <v>0.11016402336111671</v>
      </c>
      <c r="K96">
        <v>0.11809699999999999</v>
      </c>
      <c r="L96">
        <v>9.1298000000000004E-2</v>
      </c>
      <c r="N96">
        <f>-LN(1-(K96))</f>
        <v>0.12567320634755816</v>
      </c>
      <c r="O96">
        <f>-LN(1-(L96))</f>
        <v>9.5738071336850861E-2</v>
      </c>
      <c r="P96">
        <f t="shared" si="14"/>
        <v>0.11232213613278272</v>
      </c>
      <c r="R96">
        <v>0.11852699999999999</v>
      </c>
      <c r="S96">
        <v>9.1618000000000005E-2</v>
      </c>
      <c r="U96">
        <f t="shared" si="15"/>
        <v>0.12616090722192991</v>
      </c>
      <c r="V96">
        <f t="shared" si="16"/>
        <v>9.6090284006499688E-2</v>
      </c>
      <c r="W96">
        <f t="shared" si="17"/>
        <v>0.11040390065704447</v>
      </c>
    </row>
    <row r="97" spans="2:23" x14ac:dyDescent="0.3">
      <c r="B97">
        <v>88</v>
      </c>
      <c r="D97">
        <v>0.131138</v>
      </c>
      <c r="E97">
        <v>0.10284</v>
      </c>
      <c r="G97">
        <f t="shared" si="11"/>
        <v>0.14057096954940609</v>
      </c>
      <c r="H97">
        <f t="shared" si="12"/>
        <v>0.10852106047751213</v>
      </c>
      <c r="I97">
        <f t="shared" si="13"/>
        <v>0.12390501683202124</v>
      </c>
      <c r="K97">
        <v>0.131275</v>
      </c>
      <c r="L97">
        <v>0.102397</v>
      </c>
      <c r="N97">
        <f>-LN(1-(K97))</f>
        <v>0.14072865949561766</v>
      </c>
      <c r="O97">
        <f>-LN(1-(L97))</f>
        <v>0.10802740197330113</v>
      </c>
      <c r="P97">
        <f t="shared" si="14"/>
        <v>0.1261438986406645</v>
      </c>
      <c r="R97">
        <v>0.132437</v>
      </c>
      <c r="S97">
        <v>0.103241</v>
      </c>
      <c r="U97">
        <f t="shared" si="15"/>
        <v>0.14206714731962117</v>
      </c>
      <c r="V97">
        <f t="shared" si="16"/>
        <v>0.10896812637812292</v>
      </c>
      <c r="W97">
        <f t="shared" si="17"/>
        <v>0.12472326034627608</v>
      </c>
    </row>
    <row r="98" spans="2:23" x14ac:dyDescent="0.3">
      <c r="B98">
        <v>89</v>
      </c>
      <c r="D98">
        <v>0.14575099999999999</v>
      </c>
      <c r="E98">
        <v>0.11523600000000001</v>
      </c>
      <c r="G98">
        <f t="shared" si="11"/>
        <v>0.15753255860492171</v>
      </c>
      <c r="H98">
        <f t="shared" si="12"/>
        <v>0.12243433620275201</v>
      </c>
      <c r="I98">
        <f t="shared" si="13"/>
        <v>0.13928148295579346</v>
      </c>
      <c r="K98">
        <v>0.145535</v>
      </c>
      <c r="L98">
        <v>0.114575</v>
      </c>
      <c r="N98">
        <f>-LN(1-(K98))</f>
        <v>0.1572797368908718</v>
      </c>
      <c r="O98">
        <f>-LN(1-(L98))</f>
        <v>0.12168752325710426</v>
      </c>
      <c r="P98">
        <f t="shared" si="14"/>
        <v>0.14140560961021148</v>
      </c>
      <c r="R98">
        <v>0.14754100000000001</v>
      </c>
      <c r="S98">
        <v>0.11604100000000001</v>
      </c>
      <c r="U98">
        <f t="shared" si="15"/>
        <v>0.15963016482265335</v>
      </c>
      <c r="V98">
        <f t="shared" si="16"/>
        <v>0.12334459751058108</v>
      </c>
      <c r="W98">
        <f t="shared" si="17"/>
        <v>0.14061652755112747</v>
      </c>
    </row>
    <row r="99" spans="2:23" x14ac:dyDescent="0.3">
      <c r="B99">
        <v>90</v>
      </c>
      <c r="D99">
        <v>0.16167799999999999</v>
      </c>
      <c r="E99">
        <v>0.12883700000000001</v>
      </c>
      <c r="G99">
        <f t="shared" si="11"/>
        <v>0.17635300409446805</v>
      </c>
      <c r="H99">
        <f t="shared" si="12"/>
        <v>0.13792617842137544</v>
      </c>
      <c r="I99">
        <f t="shared" si="13"/>
        <v>0.15637105474445989</v>
      </c>
      <c r="K99">
        <v>0.16087699999999999</v>
      </c>
      <c r="L99">
        <v>0.12787499999999999</v>
      </c>
      <c r="N99">
        <f>-LN(1-(K99))</f>
        <v>0.17539798016118763</v>
      </c>
      <c r="O99">
        <f>-LN(1-(L99))</f>
        <v>0.13682251672273638</v>
      </c>
      <c r="P99">
        <f t="shared" si="14"/>
        <v>0.15819332346763837</v>
      </c>
      <c r="R99">
        <v>0.16383900000000001</v>
      </c>
      <c r="S99">
        <v>0.13006100000000001</v>
      </c>
      <c r="U99">
        <f t="shared" si="15"/>
        <v>0.1789341007072445</v>
      </c>
      <c r="V99">
        <f t="shared" si="16"/>
        <v>0.13933218473420386</v>
      </c>
      <c r="W99">
        <f t="shared" si="17"/>
        <v>0.1581826967373712</v>
      </c>
    </row>
    <row r="100" spans="2:23" x14ac:dyDescent="0.3">
      <c r="B100">
        <v>91</v>
      </c>
      <c r="D100">
        <v>0.17890500000000001</v>
      </c>
      <c r="E100">
        <v>0.14363300000000001</v>
      </c>
      <c r="G100">
        <f t="shared" si="11"/>
        <v>0.19711646367821303</v>
      </c>
      <c r="H100">
        <f t="shared" si="12"/>
        <v>0.15505625640464923</v>
      </c>
      <c r="I100">
        <f t="shared" si="13"/>
        <v>0.17524515589595985</v>
      </c>
      <c r="K100">
        <v>0.177287</v>
      </c>
      <c r="L100">
        <v>0.142319</v>
      </c>
      <c r="N100">
        <f>-LN(1-(K100))</f>
        <v>0.19514786330331355</v>
      </c>
      <c r="O100">
        <f>-LN(1-(L100))</f>
        <v>0.15352304349881898</v>
      </c>
      <c r="P100">
        <f t="shared" si="14"/>
        <v>0.17658319367050898</v>
      </c>
      <c r="R100">
        <v>0.181308</v>
      </c>
      <c r="S100">
        <v>0.14532900000000001</v>
      </c>
      <c r="U100">
        <f t="shared" si="15"/>
        <v>0.20004733423658158</v>
      </c>
      <c r="V100">
        <f t="shared" si="16"/>
        <v>0.15703867941973146</v>
      </c>
      <c r="W100">
        <f t="shared" si="17"/>
        <v>0.17751079911255213</v>
      </c>
    </row>
    <row r="101" spans="2:23" x14ac:dyDescent="0.3">
      <c r="B101">
        <v>92</v>
      </c>
      <c r="D101">
        <v>0.197408</v>
      </c>
      <c r="E101">
        <v>0.159606</v>
      </c>
      <c r="G101">
        <f t="shared" si="11"/>
        <v>0.21990878880428047</v>
      </c>
      <c r="H101">
        <f t="shared" si="12"/>
        <v>0.17388444949417903</v>
      </c>
      <c r="I101">
        <f t="shared" si="13"/>
        <v>0.19597613236302772</v>
      </c>
      <c r="K101">
        <v>0.19472600000000001</v>
      </c>
      <c r="L101">
        <v>0.157918</v>
      </c>
      <c r="N101">
        <f>-LN(1-(K101))</f>
        <v>0.21657268680640257</v>
      </c>
      <c r="O101">
        <f>-LN(1-(L101))</f>
        <v>0.17187788230823656</v>
      </c>
      <c r="P101">
        <f t="shared" si="14"/>
        <v>0.19663880400022055</v>
      </c>
      <c r="R101">
        <v>0.19989999999999999</v>
      </c>
      <c r="S101">
        <v>0.16184799999999999</v>
      </c>
      <c r="U101">
        <f t="shared" si="15"/>
        <v>0.22301855912605872</v>
      </c>
      <c r="V101">
        <f t="shared" si="16"/>
        <v>0.17655581069997781</v>
      </c>
      <c r="W101">
        <f t="shared" si="17"/>
        <v>0.19867207895079231</v>
      </c>
    </row>
    <row r="102" spans="2:23" x14ac:dyDescent="0.3">
      <c r="B102">
        <v>93</v>
      </c>
      <c r="D102">
        <v>0.21714900000000001</v>
      </c>
      <c r="E102">
        <v>0.176731</v>
      </c>
      <c r="G102">
        <f t="shared" si="11"/>
        <v>0.24481289484150329</v>
      </c>
      <c r="H102">
        <f t="shared" si="12"/>
        <v>0.19447227873295103</v>
      </c>
      <c r="I102">
        <f t="shared" si="13"/>
        <v>0.21863577446505611</v>
      </c>
      <c r="K102">
        <v>0.21313399999999999</v>
      </c>
      <c r="L102">
        <v>0.17465600000000001</v>
      </c>
      <c r="N102">
        <f>-LN(1-(K102))</f>
        <v>0.23969731189786347</v>
      </c>
      <c r="O102">
        <f>-LN(1-(L102))</f>
        <v>0.19195500985819275</v>
      </c>
      <c r="P102">
        <f t="shared" si="14"/>
        <v>0.21840424518817034</v>
      </c>
      <c r="R102">
        <v>0.21953500000000001</v>
      </c>
      <c r="S102">
        <v>0.17959800000000001</v>
      </c>
      <c r="U102">
        <f t="shared" si="15"/>
        <v>0.24786538308145728</v>
      </c>
      <c r="V102">
        <f t="shared" si="16"/>
        <v>0.19796081495168072</v>
      </c>
      <c r="W102">
        <f t="shared" si="17"/>
        <v>0.22171538938145435</v>
      </c>
    </row>
    <row r="103" spans="2:23" x14ac:dyDescent="0.3">
      <c r="B103">
        <v>94</v>
      </c>
      <c r="D103">
        <v>0.23808000000000001</v>
      </c>
      <c r="E103">
        <v>0.19497300000000001</v>
      </c>
      <c r="G103">
        <f t="shared" si="11"/>
        <v>0.2719137156836392</v>
      </c>
      <c r="H103">
        <f t="shared" si="12"/>
        <v>0.21687946175336867</v>
      </c>
      <c r="I103">
        <f t="shared" si="13"/>
        <v>0.24329590363989853</v>
      </c>
      <c r="K103">
        <v>0.23242499999999999</v>
      </c>
      <c r="L103">
        <v>0.192497</v>
      </c>
      <c r="N103">
        <f>-LN(1-(K103))</f>
        <v>0.26451908442535343</v>
      </c>
      <c r="O103">
        <f>-LN(1-(L103))</f>
        <v>0.21380850872194807</v>
      </c>
      <c r="P103">
        <f t="shared" si="14"/>
        <v>0.24190216766163464</v>
      </c>
      <c r="R103">
        <v>0.24010799999999999</v>
      </c>
      <c r="S103">
        <v>0.19853000000000001</v>
      </c>
      <c r="U103">
        <f t="shared" si="15"/>
        <v>0.27457896106282775</v>
      </c>
      <c r="V103">
        <f t="shared" si="16"/>
        <v>0.22130773745213175</v>
      </c>
      <c r="W103">
        <f t="shared" si="17"/>
        <v>0.24666483989082305</v>
      </c>
    </row>
    <row r="104" spans="2:23" x14ac:dyDescent="0.3">
      <c r="B104">
        <v>95</v>
      </c>
      <c r="D104">
        <v>0.25882100000000002</v>
      </c>
      <c r="E104">
        <v>0.21341299999999999</v>
      </c>
      <c r="G104">
        <f t="shared" si="11"/>
        <v>0.29951311740619424</v>
      </c>
      <c r="H104">
        <f t="shared" si="12"/>
        <v>0.24005194594530446</v>
      </c>
      <c r="I104">
        <f t="shared" si="13"/>
        <v>0.26859330824653155</v>
      </c>
      <c r="K104">
        <v>0.25248999999999999</v>
      </c>
      <c r="L104">
        <v>0.21137800000000001</v>
      </c>
      <c r="N104">
        <f>-LN(1-(K104))</f>
        <v>0.29100759588035779</v>
      </c>
      <c r="O104">
        <f>-LN(1-(L104))</f>
        <v>0.23746816038779525</v>
      </c>
      <c r="P104">
        <f t="shared" si="14"/>
        <v>0.26712900765067493</v>
      </c>
      <c r="R104">
        <v>0.26147999999999999</v>
      </c>
      <c r="S104">
        <v>0.21856100000000001</v>
      </c>
      <c r="U104">
        <f t="shared" si="15"/>
        <v>0.30310709545459458</v>
      </c>
      <c r="V104">
        <f t="shared" si="16"/>
        <v>0.24661818718945039</v>
      </c>
      <c r="W104">
        <f t="shared" si="17"/>
        <v>0.27350690752365903</v>
      </c>
    </row>
    <row r="105" spans="2:23" x14ac:dyDescent="0.3">
      <c r="B105">
        <v>96</v>
      </c>
      <c r="D105">
        <v>0.27896599999999999</v>
      </c>
      <c r="E105">
        <v>0.23175200000000001</v>
      </c>
      <c r="G105">
        <f t="shared" si="11"/>
        <v>0.32706898608226315</v>
      </c>
      <c r="H105">
        <f t="shared" si="12"/>
        <v>0.26364268129416363</v>
      </c>
      <c r="I105">
        <f t="shared" si="13"/>
        <v>0.29408730759245139</v>
      </c>
      <c r="K105">
        <v>0.27319700000000002</v>
      </c>
      <c r="L105">
        <v>0.231207</v>
      </c>
      <c r="N105">
        <f>-LN(1-(K105))</f>
        <v>0.31909981478564586</v>
      </c>
      <c r="O105">
        <f>-LN(1-(L105))</f>
        <v>0.26293352646636126</v>
      </c>
      <c r="P105">
        <f t="shared" si="14"/>
        <v>0.29404965019524493</v>
      </c>
      <c r="R105">
        <v>0.28349099999999999</v>
      </c>
      <c r="S105">
        <v>0.23957899999999999</v>
      </c>
      <c r="U105">
        <f t="shared" si="15"/>
        <v>0.33336447073208808</v>
      </c>
      <c r="V105">
        <f t="shared" si="16"/>
        <v>0.27388305170554522</v>
      </c>
      <c r="W105">
        <f t="shared" si="17"/>
        <v>0.30219620716217965</v>
      </c>
    </row>
    <row r="106" spans="2:23" x14ac:dyDescent="0.3">
      <c r="B106">
        <v>97</v>
      </c>
      <c r="D106">
        <v>0.29809200000000002</v>
      </c>
      <c r="E106">
        <v>0.249663</v>
      </c>
      <c r="G106">
        <f t="shared" ref="G106:G127" si="18">-LN(1-(D106))</f>
        <v>0.35395293767572311</v>
      </c>
      <c r="H106">
        <f t="shared" ref="H106:H127" si="19">-LN(1-(E106))</f>
        <v>0.28723284003843974</v>
      </c>
      <c r="I106">
        <f t="shared" ref="I106:I127" si="20">G106*0.48 + H106*0.52</f>
        <v>0.31925848690433578</v>
      </c>
      <c r="K106">
        <v>0.29439500000000002</v>
      </c>
      <c r="L106">
        <v>0.25186799999999998</v>
      </c>
      <c r="N106">
        <f>-LN(1-(K106))</f>
        <v>0.34869968814686175</v>
      </c>
      <c r="O106">
        <f>-LN(1-(L106))</f>
        <v>0.29017584598852714</v>
      </c>
      <c r="P106">
        <f t="shared" ref="P106:P108" si="21">N106*(1-0.446) + O106*0.446</f>
        <v>0.32259805454424451</v>
      </c>
      <c r="R106">
        <v>0.30595499999999998</v>
      </c>
      <c r="S106">
        <v>0.26143899999999998</v>
      </c>
      <c r="U106">
        <f t="shared" si="15"/>
        <v>0.36521847907889254</v>
      </c>
      <c r="V106">
        <f t="shared" si="16"/>
        <v>0.30305158055729314</v>
      </c>
      <c r="W106">
        <f t="shared" si="17"/>
        <v>0.33264302425357445</v>
      </c>
    </row>
    <row r="107" spans="2:23" x14ac:dyDescent="0.3">
      <c r="B107">
        <v>98</v>
      </c>
      <c r="D107">
        <v>0.31576199999999999</v>
      </c>
      <c r="E107">
        <v>0.26680100000000001</v>
      </c>
      <c r="G107">
        <f t="shared" si="18"/>
        <v>0.37944946866489399</v>
      </c>
      <c r="H107">
        <f t="shared" si="19"/>
        <v>0.31033812690185991</v>
      </c>
      <c r="I107">
        <f t="shared" si="20"/>
        <v>0.34351157094811624</v>
      </c>
      <c r="K107">
        <v>0.315917</v>
      </c>
      <c r="L107">
        <v>0.27321699999999999</v>
      </c>
      <c r="N107">
        <f>-LN(1-(K107))</f>
        <v>0.37967602369205938</v>
      </c>
      <c r="O107">
        <f>-LN(1-(L107))</f>
        <v>0.31912733293730844</v>
      </c>
      <c r="P107">
        <f t="shared" si="21"/>
        <v>0.35267130761544052</v>
      </c>
      <c r="R107">
        <v>0.32867299999999999</v>
      </c>
      <c r="S107">
        <v>0.28396700000000002</v>
      </c>
      <c r="U107">
        <f t="shared" si="15"/>
        <v>0.39849892837850337</v>
      </c>
      <c r="V107">
        <f t="shared" si="16"/>
        <v>0.33402902369809978</v>
      </c>
      <c r="W107">
        <f t="shared" si="17"/>
        <v>0.36471669832597187</v>
      </c>
    </row>
    <row r="108" spans="2:23" x14ac:dyDescent="0.3">
      <c r="B108">
        <v>99</v>
      </c>
      <c r="D108">
        <v>0.33155000000000001</v>
      </c>
      <c r="E108">
        <v>0.28280899999999998</v>
      </c>
      <c r="G108">
        <f t="shared" si="18"/>
        <v>0.40279367955300549</v>
      </c>
      <c r="H108">
        <f t="shared" si="19"/>
        <v>0.3324130861307884</v>
      </c>
      <c r="I108">
        <f t="shared" si="20"/>
        <v>0.36619577097345257</v>
      </c>
      <c r="K108">
        <v>0.337586</v>
      </c>
      <c r="L108">
        <v>0.29508800000000002</v>
      </c>
      <c r="N108">
        <f>-LN(1-(K108))</f>
        <v>0.41186454086873314</v>
      </c>
      <c r="O108">
        <f>-LN(1-(L108))</f>
        <v>0.34968230665590483</v>
      </c>
      <c r="P108">
        <f t="shared" si="21"/>
        <v>0.38413126440981171</v>
      </c>
      <c r="R108">
        <v>0.35143400000000002</v>
      </c>
      <c r="S108">
        <v>0.30696699999999999</v>
      </c>
      <c r="U108">
        <f t="shared" si="15"/>
        <v>0.43299150708113859</v>
      </c>
      <c r="V108">
        <f t="shared" si="16"/>
        <v>0.36667766187836559</v>
      </c>
      <c r="W108">
        <f t="shared" si="17"/>
        <v>0.39824305219488554</v>
      </c>
    </row>
    <row r="109" spans="2:23" x14ac:dyDescent="0.3">
      <c r="B109">
        <v>100</v>
      </c>
      <c r="D109">
        <v>0.34812799999999999</v>
      </c>
      <c r="E109">
        <v>0.29977799999999999</v>
      </c>
      <c r="G109">
        <f t="shared" si="18"/>
        <v>0.42790705534698997</v>
      </c>
      <c r="H109">
        <f t="shared" si="19"/>
        <v>0.35635785136075526</v>
      </c>
      <c r="I109">
        <f t="shared" si="20"/>
        <v>0.39070146927414795</v>
      </c>
      <c r="N109" s="6">
        <v>0.99999998999999995</v>
      </c>
      <c r="O109" s="6">
        <v>0.99999998999999995</v>
      </c>
      <c r="P109" s="6">
        <v>0.99999998999999995</v>
      </c>
      <c r="U109" s="6">
        <v>0.99999998999999995</v>
      </c>
      <c r="V109" s="6">
        <v>0.99999998999999995</v>
      </c>
      <c r="W109" s="6">
        <v>0.99999998999999995</v>
      </c>
    </row>
    <row r="110" spans="2:23" x14ac:dyDescent="0.3">
      <c r="B110">
        <v>101</v>
      </c>
      <c r="D110">
        <v>0.36553400000000003</v>
      </c>
      <c r="E110">
        <v>0.31776500000000002</v>
      </c>
      <c r="G110">
        <f t="shared" si="18"/>
        <v>0.45497157876384298</v>
      </c>
      <c r="H110">
        <f t="shared" si="19"/>
        <v>0.38238110571087214</v>
      </c>
      <c r="I110">
        <f t="shared" si="20"/>
        <v>0.41722453277629812</v>
      </c>
    </row>
    <row r="111" spans="2:23" x14ac:dyDescent="0.3">
      <c r="B111">
        <v>102</v>
      </c>
      <c r="D111">
        <v>0.38381100000000001</v>
      </c>
      <c r="E111">
        <v>0.33683000000000002</v>
      </c>
      <c r="G111">
        <f t="shared" si="18"/>
        <v>0.48420154432587198</v>
      </c>
      <c r="H111">
        <f t="shared" si="19"/>
        <v>0.41072391140735576</v>
      </c>
      <c r="I111">
        <f t="shared" si="20"/>
        <v>0.44599317520824355</v>
      </c>
    </row>
    <row r="112" spans="2:23" x14ac:dyDescent="0.3">
      <c r="B112">
        <v>103</v>
      </c>
      <c r="D112">
        <v>0.403001</v>
      </c>
      <c r="E112">
        <v>0.35704000000000002</v>
      </c>
      <c r="G112">
        <f t="shared" si="18"/>
        <v>0.51583984063281385</v>
      </c>
      <c r="H112">
        <f t="shared" si="19"/>
        <v>0.44167276507767411</v>
      </c>
      <c r="I112">
        <f t="shared" si="20"/>
        <v>0.47727296134414121</v>
      </c>
    </row>
    <row r="113" spans="2:9" x14ac:dyDescent="0.3">
      <c r="B113">
        <v>104</v>
      </c>
      <c r="D113">
        <v>0.423151</v>
      </c>
      <c r="E113">
        <v>0.37846299999999999</v>
      </c>
      <c r="G113">
        <f t="shared" si="18"/>
        <v>0.55017474516325782</v>
      </c>
      <c r="H113">
        <f t="shared" si="19"/>
        <v>0.475559836416446</v>
      </c>
      <c r="I113">
        <f t="shared" si="20"/>
        <v>0.51137499261491559</v>
      </c>
    </row>
    <row r="114" spans="2:9" x14ac:dyDescent="0.3">
      <c r="B114">
        <v>105</v>
      </c>
      <c r="D114">
        <v>0.44430900000000001</v>
      </c>
      <c r="E114">
        <v>0.40117000000000003</v>
      </c>
      <c r="G114">
        <f t="shared" si="18"/>
        <v>0.58754289461650966</v>
      </c>
      <c r="H114">
        <f t="shared" si="19"/>
        <v>0.51277752749123617</v>
      </c>
      <c r="I114">
        <f t="shared" si="20"/>
        <v>0.54866490371136745</v>
      </c>
    </row>
    <row r="115" spans="2:9" x14ac:dyDescent="0.3">
      <c r="B115">
        <v>106</v>
      </c>
      <c r="D115">
        <v>0.46652399999999999</v>
      </c>
      <c r="E115">
        <v>0.42524099999999998</v>
      </c>
      <c r="G115">
        <f t="shared" si="18"/>
        <v>0.62834119519411991</v>
      </c>
      <c r="H115">
        <f t="shared" si="19"/>
        <v>0.55380445647928056</v>
      </c>
      <c r="I115">
        <f t="shared" si="20"/>
        <v>0.58958209106240345</v>
      </c>
    </row>
    <row r="116" spans="2:9" x14ac:dyDescent="0.3">
      <c r="B116">
        <v>107</v>
      </c>
      <c r="D116">
        <v>0.48985099999999998</v>
      </c>
      <c r="E116">
        <v>0.45075500000000002</v>
      </c>
      <c r="G116">
        <f t="shared" si="18"/>
        <v>0.67305243907052625</v>
      </c>
      <c r="H116">
        <f t="shared" si="19"/>
        <v>0.59921067108156578</v>
      </c>
      <c r="I116">
        <f t="shared" si="20"/>
        <v>0.63465471971626686</v>
      </c>
    </row>
    <row r="117" spans="2:9" x14ac:dyDescent="0.3">
      <c r="B117">
        <v>108</v>
      </c>
      <c r="D117">
        <v>0.51434299999999999</v>
      </c>
      <c r="E117">
        <v>0.4778</v>
      </c>
      <c r="G117">
        <f t="shared" si="18"/>
        <v>0.72225266556527568</v>
      </c>
      <c r="H117">
        <f t="shared" si="19"/>
        <v>0.6497046227171086</v>
      </c>
      <c r="I117">
        <f t="shared" si="20"/>
        <v>0.68452768328422886</v>
      </c>
    </row>
    <row r="118" spans="2:9" x14ac:dyDescent="0.3">
      <c r="B118">
        <v>109</v>
      </c>
      <c r="D118">
        <v>0.54005999999999998</v>
      </c>
      <c r="E118">
        <v>0.50646800000000003</v>
      </c>
      <c r="G118">
        <f t="shared" si="18"/>
        <v>0.7766592327889611</v>
      </c>
      <c r="H118">
        <f t="shared" si="19"/>
        <v>0.70616757925235463</v>
      </c>
      <c r="I118">
        <f t="shared" si="20"/>
        <v>0.74000357294992569</v>
      </c>
    </row>
    <row r="119" spans="2:9" x14ac:dyDescent="0.3">
      <c r="B119">
        <v>110</v>
      </c>
      <c r="D119">
        <v>0.56706299999999998</v>
      </c>
      <c r="E119">
        <v>0.53685700000000003</v>
      </c>
      <c r="G119">
        <f t="shared" si="18"/>
        <v>0.83716305810109171</v>
      </c>
      <c r="H119">
        <f t="shared" si="19"/>
        <v>0.76971941729030346</v>
      </c>
      <c r="I119">
        <f t="shared" si="20"/>
        <v>0.80209236487948177</v>
      </c>
    </row>
    <row r="120" spans="2:9" x14ac:dyDescent="0.3">
      <c r="B120">
        <v>111</v>
      </c>
      <c r="D120">
        <v>0.59541699999999997</v>
      </c>
      <c r="E120">
        <v>0.56906800000000002</v>
      </c>
      <c r="G120">
        <f t="shared" si="18"/>
        <v>0.90489837193794531</v>
      </c>
      <c r="H120">
        <f t="shared" si="19"/>
        <v>0.84180497394760845</v>
      </c>
      <c r="I120">
        <f t="shared" si="20"/>
        <v>0.87208980498297017</v>
      </c>
    </row>
    <row r="121" spans="2:9" x14ac:dyDescent="0.3">
      <c r="B121">
        <v>112</v>
      </c>
      <c r="D121">
        <v>0.62518700000000005</v>
      </c>
      <c r="E121">
        <v>0.60321199999999997</v>
      </c>
      <c r="G121">
        <f t="shared" si="18"/>
        <v>0.9813280440539649</v>
      </c>
      <c r="H121">
        <f t="shared" si="19"/>
        <v>0.92435314596419971</v>
      </c>
      <c r="I121">
        <f t="shared" si="20"/>
        <v>0.951701097047287</v>
      </c>
    </row>
    <row r="122" spans="2:9" x14ac:dyDescent="0.3">
      <c r="B122">
        <v>113</v>
      </c>
      <c r="D122">
        <v>0.656447</v>
      </c>
      <c r="E122">
        <v>0.639405</v>
      </c>
      <c r="G122">
        <f t="shared" si="18"/>
        <v>1.0684138851898097</v>
      </c>
      <c r="H122">
        <f t="shared" si="19"/>
        <v>1.0199998340883079</v>
      </c>
      <c r="I122">
        <f t="shared" si="20"/>
        <v>1.0432385786170286</v>
      </c>
    </row>
    <row r="123" spans="2:9" x14ac:dyDescent="0.3">
      <c r="B123">
        <v>114</v>
      </c>
      <c r="D123">
        <v>0.68926900000000002</v>
      </c>
      <c r="E123">
        <v>0.67776899999999995</v>
      </c>
      <c r="G123">
        <f t="shared" si="18"/>
        <v>1.1688276928580148</v>
      </c>
      <c r="H123">
        <f t="shared" si="19"/>
        <v>1.1324865993355202</v>
      </c>
      <c r="I123">
        <f t="shared" si="20"/>
        <v>1.1499303242263177</v>
      </c>
    </row>
    <row r="124" spans="2:9" x14ac:dyDescent="0.3">
      <c r="B124">
        <v>115</v>
      </c>
      <c r="D124">
        <v>0.72373200000000004</v>
      </c>
      <c r="E124">
        <v>0.71843500000000005</v>
      </c>
      <c r="G124">
        <f t="shared" si="18"/>
        <v>1.2863838699018484</v>
      </c>
      <c r="H124">
        <f t="shared" si="19"/>
        <v>1.267391952195591</v>
      </c>
      <c r="I124">
        <f t="shared" si="20"/>
        <v>1.2765080726945945</v>
      </c>
    </row>
    <row r="125" spans="2:9" x14ac:dyDescent="0.3">
      <c r="B125">
        <v>116</v>
      </c>
      <c r="D125">
        <v>0.75991900000000001</v>
      </c>
      <c r="E125">
        <v>0.75991900000000001</v>
      </c>
      <c r="G125">
        <f t="shared" si="18"/>
        <v>1.4267789125804595</v>
      </c>
      <c r="H125">
        <f t="shared" si="19"/>
        <v>1.4267789125804595</v>
      </c>
      <c r="I125">
        <f t="shared" si="20"/>
        <v>1.4267789125804595</v>
      </c>
    </row>
    <row r="126" spans="2:9" x14ac:dyDescent="0.3">
      <c r="B126">
        <v>117</v>
      </c>
      <c r="D126">
        <v>0.79791500000000004</v>
      </c>
      <c r="E126">
        <v>0.79791500000000004</v>
      </c>
      <c r="G126">
        <f t="shared" si="18"/>
        <v>1.5990668780098833</v>
      </c>
      <c r="H126">
        <f t="shared" si="19"/>
        <v>1.5990668780098833</v>
      </c>
      <c r="I126">
        <f t="shared" si="20"/>
        <v>1.5990668780098833</v>
      </c>
    </row>
    <row r="127" spans="2:9" x14ac:dyDescent="0.3">
      <c r="B127">
        <v>118</v>
      </c>
      <c r="D127">
        <v>0.83781099999999997</v>
      </c>
      <c r="E127">
        <v>0.83781099999999997</v>
      </c>
      <c r="G127">
        <f t="shared" si="18"/>
        <v>1.8189929571097834</v>
      </c>
      <c r="H127">
        <f t="shared" si="19"/>
        <v>1.8189929571097834</v>
      </c>
      <c r="I127">
        <f t="shared" si="20"/>
        <v>1.8189929571097834</v>
      </c>
    </row>
    <row r="128" spans="2:9" x14ac:dyDescent="0.3">
      <c r="B128">
        <v>119</v>
      </c>
      <c r="D128">
        <v>0.87970099999999996</v>
      </c>
      <c r="E128">
        <v>0.87970099999999996</v>
      </c>
      <c r="G128" s="6">
        <v>0.99999998999999995</v>
      </c>
      <c r="H128" s="6">
        <v>0.99999998999999995</v>
      </c>
      <c r="I128" s="6">
        <v>0.99999998999999995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193"/>
  <sheetViews>
    <sheetView workbookViewId="0">
      <selection activeCell="Q5" sqref="Q5"/>
    </sheetView>
  </sheetViews>
  <sheetFormatPr defaultColWidth="10.5546875" defaultRowHeight="14.4" x14ac:dyDescent="0.3"/>
  <cols>
    <col min="1" max="1" width="10.5546875" customWidth="1"/>
    <col min="2" max="2" width="22.77734375" bestFit="1" customWidth="1"/>
    <col min="3" max="15" width="10.5546875" style="7" customWidth="1"/>
    <col min="16" max="16" width="10.5546875" customWidth="1"/>
    <col min="17" max="17" width="10.5546875" style="7" customWidth="1"/>
    <col min="18" max="19" width="10.5546875" customWidth="1"/>
    <col min="20" max="21" width="11.33203125" bestFit="1" customWidth="1"/>
    <col min="22" max="22" width="10.6640625" bestFit="1" customWidth="1"/>
    <col min="23" max="23" width="10.5546875" customWidth="1"/>
  </cols>
  <sheetData>
    <row r="2" spans="2:22" s="1" customFormat="1" ht="20.399999999999999" thickBot="1" x14ac:dyDescent="0.45">
      <c r="B2" s="1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8"/>
    </row>
    <row r="3" spans="2:22" ht="15" thickTop="1" x14ac:dyDescent="0.3"/>
    <row r="4" spans="2:22" x14ac:dyDescent="0.3">
      <c r="P4" s="9" t="s">
        <v>13</v>
      </c>
      <c r="Q4" s="10">
        <v>3</v>
      </c>
    </row>
    <row r="5" spans="2:22" x14ac:dyDescent="0.3">
      <c r="C5" s="11" t="s">
        <v>14</v>
      </c>
      <c r="G5"/>
      <c r="H5"/>
      <c r="I5"/>
      <c r="J5"/>
      <c r="K5"/>
      <c r="L5"/>
      <c r="M5"/>
      <c r="N5"/>
      <c r="O5"/>
      <c r="Q5"/>
    </row>
    <row r="6" spans="2:22" x14ac:dyDescent="0.3">
      <c r="B6" s="12" t="s">
        <v>15</v>
      </c>
      <c r="C6" s="11">
        <f>COLUMN()</f>
        <v>3</v>
      </c>
      <c r="D6" s="11">
        <f>COLUMN()</f>
        <v>4</v>
      </c>
      <c r="E6" s="11">
        <f>COLUMN()</f>
        <v>5</v>
      </c>
      <c r="F6" s="11">
        <f>COLUMN()</f>
        <v>6</v>
      </c>
      <c r="G6" s="11">
        <f>COLUMN()</f>
        <v>7</v>
      </c>
      <c r="H6" s="11">
        <f>COLUMN()</f>
        <v>8</v>
      </c>
      <c r="I6" s="11">
        <f>COLUMN()</f>
        <v>9</v>
      </c>
      <c r="J6" s="11">
        <f>COLUMN()</f>
        <v>10</v>
      </c>
      <c r="K6" s="11">
        <f>COLUMN()</f>
        <v>11</v>
      </c>
      <c r="L6" s="11">
        <f>COLUMN()</f>
        <v>12</v>
      </c>
      <c r="M6" s="11">
        <f>COLUMN()</f>
        <v>13</v>
      </c>
      <c r="N6" s="11">
        <f>COLUMN()</f>
        <v>14</v>
      </c>
      <c r="O6" s="11">
        <f>COLUMN()</f>
        <v>15</v>
      </c>
    </row>
    <row r="7" spans="2:22" ht="18" thickBot="1" x14ac:dyDescent="0.4">
      <c r="B7" s="3" t="s">
        <v>16</v>
      </c>
      <c r="C7" s="13" t="s">
        <v>5</v>
      </c>
      <c r="D7" s="13" t="s">
        <v>17</v>
      </c>
      <c r="E7" s="13" t="s">
        <v>18</v>
      </c>
      <c r="F7" s="13" t="s">
        <v>18</v>
      </c>
      <c r="G7" s="13" t="s">
        <v>18</v>
      </c>
      <c r="H7" s="13" t="s">
        <v>18</v>
      </c>
      <c r="I7" s="13" t="s">
        <v>18</v>
      </c>
      <c r="J7" s="13" t="s">
        <v>18</v>
      </c>
      <c r="K7" s="13" t="s">
        <v>18</v>
      </c>
      <c r="L7" s="13" t="s">
        <v>18</v>
      </c>
      <c r="M7" s="13" t="s">
        <v>18</v>
      </c>
      <c r="N7" s="13" t="s">
        <v>18</v>
      </c>
      <c r="O7" s="13" t="s">
        <v>19</v>
      </c>
      <c r="Q7" s="14" t="s">
        <v>20</v>
      </c>
      <c r="S7" s="15" t="s">
        <v>21</v>
      </c>
      <c r="T7" s="3"/>
      <c r="U7" s="3"/>
      <c r="V7" s="3"/>
    </row>
    <row r="8" spans="2:22" ht="15" thickTop="1" x14ac:dyDescent="0.3">
      <c r="C8"/>
      <c r="D8"/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/>
      <c r="Q8"/>
      <c r="T8" s="5" t="s">
        <v>32</v>
      </c>
      <c r="U8" s="5" t="s">
        <v>33</v>
      </c>
      <c r="V8" s="5" t="s">
        <v>34</v>
      </c>
    </row>
    <row r="9" spans="2:22" x14ac:dyDescent="0.3">
      <c r="B9" t="s">
        <v>35</v>
      </c>
      <c r="C9" s="10">
        <v>71</v>
      </c>
      <c r="D9" s="10">
        <v>73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65</v>
      </c>
      <c r="Q9" s="16">
        <f t="array" ref="Q9">IF(INDEX(9:9,1,Q$4)="",INDEX(9:9,1,$C$6),INDEX(9:9,1,Q$4))</f>
        <v>71</v>
      </c>
      <c r="S9" t="str">
        <f>result!B23</f>
        <v>mci</v>
      </c>
      <c r="T9" s="17">
        <f ca="1">result!C23</f>
        <v>1.8299845022833208</v>
      </c>
      <c r="U9" s="17">
        <f ca="1">result!D23</f>
        <v>2.304770550319915</v>
      </c>
      <c r="V9" s="17">
        <f ca="1">result!E23</f>
        <v>0.47478604803659419</v>
      </c>
    </row>
    <row r="10" spans="2:22" x14ac:dyDescent="0.3">
      <c r="B10" t="s">
        <v>37</v>
      </c>
      <c r="C10" s="10" t="s">
        <v>11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11</v>
      </c>
      <c r="Q10" s="16" t="str">
        <f t="array" ref="Q10">IF(INDEX(10:10,1,Q$4)="",INDEX(10:10,1,$C$6),INDEX(10:10,1,Q$4))</f>
        <v>weighted</v>
      </c>
      <c r="S10" t="str">
        <f>result!B24</f>
        <v>mil</v>
      </c>
      <c r="T10" s="17">
        <f ca="1">result!C24</f>
        <v>1.7132670806916179</v>
      </c>
      <c r="U10" s="17">
        <f ca="1">result!D24</f>
        <v>1.9762407048867623</v>
      </c>
      <c r="V10" s="17">
        <f ca="1">result!E24</f>
        <v>0.26297362419514436</v>
      </c>
    </row>
    <row r="11" spans="2:22" x14ac:dyDescent="0.3">
      <c r="B11" t="s">
        <v>39</v>
      </c>
      <c r="C11" s="10">
        <v>0.55000000000000004</v>
      </c>
      <c r="D11" s="10">
        <v>0.78100000000000003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>
        <v>1</v>
      </c>
      <c r="Q11" s="16">
        <f t="array" ref="Q11">IF(INDEX(11:11,1,Q$4)="",INDEX(11:11,1,$C$6),INDEX(11:11,1,Q$4))</f>
        <v>0.55000000000000004</v>
      </c>
      <c r="S11" t="str">
        <f>result!B25</f>
        <v>mod</v>
      </c>
      <c r="T11" s="17">
        <f ca="1">result!C25</f>
        <v>1.1839084563021363</v>
      </c>
      <c r="U11" s="17">
        <f ca="1">result!D25</f>
        <v>1.0243916869554159</v>
      </c>
      <c r="V11" s="17">
        <f ca="1">result!E25</f>
        <v>-0.15951676934672032</v>
      </c>
    </row>
    <row r="12" spans="2:22" x14ac:dyDescent="0.3">
      <c r="B12" t="s">
        <v>41</v>
      </c>
      <c r="C12" s="10">
        <v>29</v>
      </c>
      <c r="D12" s="10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v>35</v>
      </c>
      <c r="Q12" s="16">
        <f t="array" ref="Q12">IF(INDEX(12:12,1,Q$4)="",INDEX(12:12,1,$C$6),INDEX(12:12,1,Q$4))</f>
        <v>29</v>
      </c>
      <c r="S12" t="str">
        <f>result!B26</f>
        <v>sev</v>
      </c>
      <c r="T12" s="17">
        <f ca="1">result!C26</f>
        <v>1.4272481950128562</v>
      </c>
      <c r="U12" s="17">
        <f ca="1">result!D26</f>
        <v>1.1896329628357321</v>
      </c>
      <c r="V12" s="17">
        <f ca="1">result!E26</f>
        <v>-0.2376152321771241</v>
      </c>
    </row>
    <row r="13" spans="2:22" x14ac:dyDescent="0.3">
      <c r="B13" t="s">
        <v>43</v>
      </c>
      <c r="C13" s="10">
        <v>0.23</v>
      </c>
      <c r="D13" s="10"/>
      <c r="E13" s="10"/>
      <c r="F13" s="10"/>
      <c r="G13" s="10">
        <v>0.248</v>
      </c>
      <c r="H13" s="10"/>
      <c r="I13" s="10">
        <v>0.248</v>
      </c>
      <c r="J13" s="10"/>
      <c r="K13" s="10"/>
      <c r="L13" s="10"/>
      <c r="M13" s="10"/>
      <c r="N13" s="10"/>
      <c r="O13" s="10">
        <f>0.232 * 0.727</f>
        <v>0.16866400000000001</v>
      </c>
      <c r="Q13" s="16">
        <f t="array" ref="Q13">IF(INDEX(13:13,1,Q$4)="",INDEX(13:13,1,$C$6),INDEX(13:13,1,Q$4))</f>
        <v>0.23</v>
      </c>
      <c r="S13" t="str">
        <f>result!B27</f>
        <v>commun</v>
      </c>
      <c r="T13" s="17">
        <f ca="1">result!C27</f>
        <v>4.91765892118792</v>
      </c>
      <c r="U13" s="17">
        <f ca="1">result!D27</f>
        <v>5.302433984465253</v>
      </c>
      <c r="V13" s="17">
        <f ca="1">result!E27</f>
        <v>0.38477506327733302</v>
      </c>
    </row>
    <row r="14" spans="2:22" x14ac:dyDescent="0.3">
      <c r="B14" t="s">
        <v>45</v>
      </c>
      <c r="C14" s="10">
        <v>0</v>
      </c>
      <c r="D14" s="10"/>
      <c r="E14" s="10"/>
      <c r="F14" s="10"/>
      <c r="G14" s="10">
        <v>0</v>
      </c>
      <c r="H14" s="10"/>
      <c r="I14" s="10">
        <v>0</v>
      </c>
      <c r="J14" s="10"/>
      <c r="K14" s="10"/>
      <c r="L14" s="10"/>
      <c r="M14" s="10"/>
      <c r="N14" s="10"/>
      <c r="O14" s="10">
        <f>0.232 * 0.273</f>
        <v>6.3336000000000003E-2</v>
      </c>
      <c r="Q14" s="16">
        <f t="array" ref="Q14">IF(INDEX(14:14,1,Q$4)="",INDEX(14:14,1,$C$6),INDEX(14:14,1,Q$4))</f>
        <v>0</v>
      </c>
      <c r="S14" t="str">
        <f>result!B28</f>
        <v>instit</v>
      </c>
      <c r="T14" s="17">
        <f ca="1">result!C28</f>
        <v>1.2367493131020098</v>
      </c>
      <c r="U14" s="17">
        <f ca="1">result!D28</f>
        <v>1.1926019205325697</v>
      </c>
      <c r="V14" s="17">
        <f ca="1">result!E28</f>
        <v>-4.4147392569440003E-2</v>
      </c>
    </row>
    <row r="15" spans="2:22" x14ac:dyDescent="0.3">
      <c r="B15" t="s">
        <v>47</v>
      </c>
      <c r="C15" s="10">
        <v>0</v>
      </c>
      <c r="D15" s="10"/>
      <c r="E15" s="10"/>
      <c r="F15" s="10"/>
      <c r="G15" s="10">
        <v>0</v>
      </c>
      <c r="H15" s="10"/>
      <c r="I15" s="10">
        <v>0</v>
      </c>
      <c r="J15" s="10"/>
      <c r="K15" s="10"/>
      <c r="L15" s="10"/>
      <c r="M15" s="10"/>
      <c r="N15" s="10"/>
      <c r="O15" s="10">
        <v>0</v>
      </c>
      <c r="Q15" s="16">
        <f t="array" ref="Q15">IF(INDEX(15:15,1,Q$4)="",INDEX(15:15,1,$C$6),INDEX(15:15,1,Q$4))</f>
        <v>0</v>
      </c>
      <c r="S15" t="str">
        <f>result!B29</f>
        <v>ontx</v>
      </c>
      <c r="T15" s="17">
        <f ca="1">result!C29</f>
        <v>0</v>
      </c>
      <c r="U15" s="17">
        <f ca="1">result!D29</f>
        <v>3.6786173613996516</v>
      </c>
      <c r="V15" s="17">
        <f ca="1">result!E29</f>
        <v>3.6786173613996516</v>
      </c>
    </row>
    <row r="16" spans="2:22" x14ac:dyDescent="0.3">
      <c r="B16" t="s">
        <v>49</v>
      </c>
      <c r="C16" s="10">
        <v>0.03</v>
      </c>
      <c r="D16" s="10"/>
      <c r="E16" s="10"/>
      <c r="F16" s="10"/>
      <c r="G16" s="10">
        <v>0</v>
      </c>
      <c r="H16" s="10"/>
      <c r="I16" s="10">
        <v>0</v>
      </c>
      <c r="J16" s="10"/>
      <c r="K16" s="10"/>
      <c r="L16" s="10"/>
      <c r="M16" s="10"/>
      <c r="N16" s="10"/>
      <c r="O16" s="10">
        <v>3.3000000000000002E-2</v>
      </c>
      <c r="Q16" s="16">
        <f t="array" ref="Q16">IF(INDEX(16:16,1,Q$4)="",INDEX(16:16,1,$C$6),INDEX(16:16,1,Q$4))</f>
        <v>0.03</v>
      </c>
      <c r="S16" t="str">
        <f>result!B30</f>
        <v>ly</v>
      </c>
      <c r="T16" s="17">
        <f ca="1">result!C30</f>
        <v>6.1544082342899316</v>
      </c>
      <c r="U16" s="17">
        <f ca="1">result!D30</f>
        <v>6.4950359049978275</v>
      </c>
      <c r="V16" s="17">
        <f ca="1">result!E30</f>
        <v>0.3406276707078959</v>
      </c>
    </row>
    <row r="17" spans="2:22" x14ac:dyDescent="0.3">
      <c r="B17" t="s">
        <v>51</v>
      </c>
      <c r="C17" s="10">
        <v>0.35</v>
      </c>
      <c r="D17" s="10"/>
      <c r="E17" s="10"/>
      <c r="F17" s="10"/>
      <c r="G17" s="10">
        <v>0.29299999999999998</v>
      </c>
      <c r="H17" s="10"/>
      <c r="I17" s="10">
        <v>0.29299999999999998</v>
      </c>
      <c r="J17" s="10"/>
      <c r="K17" s="10"/>
      <c r="L17" s="10"/>
      <c r="M17" s="10"/>
      <c r="N17" s="10"/>
      <c r="O17" s="10">
        <v>0.35199999999999998</v>
      </c>
      <c r="Q17" s="16">
        <f t="array" ref="Q17">IF(INDEX(17:17,1,Q$4)="",INDEX(17:17,1,$C$6),INDEX(17:17,1,Q$4))</f>
        <v>0.35</v>
      </c>
      <c r="S17" t="str">
        <f>result!B31</f>
        <v>qaly</v>
      </c>
      <c r="T17" s="17">
        <f ca="1">result!C31</f>
        <v>2.9372216659485257</v>
      </c>
      <c r="U17" s="17">
        <f ca="1">result!D31</f>
        <v>3.2876792889800992</v>
      </c>
      <c r="V17" s="17">
        <f ca="1">result!E31</f>
        <v>0.35045762303157346</v>
      </c>
    </row>
    <row r="18" spans="2:22" x14ac:dyDescent="0.3">
      <c r="B18" t="s">
        <v>53</v>
      </c>
      <c r="C18" s="10">
        <v>0.04</v>
      </c>
      <c r="D18" s="10"/>
      <c r="E18" s="10"/>
      <c r="F18" s="10"/>
      <c r="G18" s="10">
        <v>1E-3</v>
      </c>
      <c r="H18" s="10"/>
      <c r="I18" s="10">
        <v>1E-3</v>
      </c>
      <c r="J18" s="10"/>
      <c r="K18" s="10"/>
      <c r="L18" s="10"/>
      <c r="M18" s="10"/>
      <c r="N18" s="10"/>
      <c r="O18" s="10">
        <v>4.3999999999999997E-2</v>
      </c>
      <c r="Q18" s="16">
        <f t="array" ref="Q18">IF(INDEX(18:18,1,Q$4)="",INDEX(18:18,1,$C$6),INDEX(18:18,1,Q$4))</f>
        <v>0.04</v>
      </c>
      <c r="S18" t="str">
        <f>result!B32</f>
        <v>cost</v>
      </c>
      <c r="T18" s="18">
        <f ca="1">result!C32</f>
        <v>484963.13296628441</v>
      </c>
      <c r="U18" s="18">
        <f ca="1">result!D32</f>
        <v>580333.58924169163</v>
      </c>
      <c r="V18" s="18">
        <f ca="1">result!E32</f>
        <v>95370.456275407225</v>
      </c>
    </row>
    <row r="19" spans="2:22" x14ac:dyDescent="0.3">
      <c r="B19" t="s">
        <v>55</v>
      </c>
      <c r="C19" s="10">
        <v>0.03</v>
      </c>
      <c r="D19" s="10"/>
      <c r="E19" s="10"/>
      <c r="F19" s="10"/>
      <c r="G19" s="10">
        <v>8.6999999999999994E-2</v>
      </c>
      <c r="H19" s="10"/>
      <c r="I19" s="10">
        <v>8.6999999999999994E-2</v>
      </c>
      <c r="J19" s="10"/>
      <c r="K19" s="10"/>
      <c r="L19" s="10"/>
      <c r="M19" s="10"/>
      <c r="N19" s="10"/>
      <c r="O19" s="10">
        <v>2.9000000000000001E-2</v>
      </c>
      <c r="Q19" s="16">
        <f t="array" ref="Q19">IF(INDEX(19:19,1,Q$4)="",INDEX(19:19,1,$C$6),INDEX(19:19,1,Q$4))</f>
        <v>0.03</v>
      </c>
      <c r="S19" t="str">
        <f>result!B33</f>
        <v>nhb</v>
      </c>
      <c r="T19" s="17">
        <f ca="1">result!C33</f>
        <v>-1.9124096637143186</v>
      </c>
      <c r="U19" s="17">
        <f ca="1">result!D33</f>
        <v>-2.5156566034368155</v>
      </c>
      <c r="V19" s="17">
        <f ca="1">result!E33</f>
        <v>-0.60324693972249688</v>
      </c>
    </row>
    <row r="20" spans="2:22" x14ac:dyDescent="0.3">
      <c r="B20" t="s">
        <v>57</v>
      </c>
      <c r="C20" s="10">
        <v>0.42</v>
      </c>
      <c r="D20" s="10"/>
      <c r="E20" s="10"/>
      <c r="F20" s="10"/>
      <c r="G20" s="10">
        <v>0.109</v>
      </c>
      <c r="H20" s="10"/>
      <c r="I20" s="10">
        <v>0.109</v>
      </c>
      <c r="J20" s="10"/>
      <c r="K20" s="10"/>
      <c r="L20" s="10"/>
      <c r="M20" s="10"/>
      <c r="N20" s="10"/>
      <c r="O20" s="10">
        <v>0.42</v>
      </c>
      <c r="Q20" s="16">
        <f t="array" ref="Q20">IF(INDEX(20:20,1,Q$4)="",INDEX(20:20,1,$C$6),INDEX(20:20,1,Q$4))</f>
        <v>0.42</v>
      </c>
    </row>
    <row r="21" spans="2:22" x14ac:dyDescent="0.3">
      <c r="B21" t="s">
        <v>58</v>
      </c>
      <c r="C21" s="10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>
        <v>0</v>
      </c>
      <c r="Q21" s="16">
        <f t="array" ref="Q21">IF(INDEX(21:21,1,Q$4)="",INDEX(21:21,1,$C$6),INDEX(21:21,1,Q$4))</f>
        <v>0</v>
      </c>
    </row>
    <row r="22" spans="2:22" x14ac:dyDescent="0.3">
      <c r="B22" t="s">
        <v>59</v>
      </c>
      <c r="C22" s="10">
        <v>0.02</v>
      </c>
      <c r="D22" s="10"/>
      <c r="E22" s="10"/>
      <c r="F22" s="10"/>
      <c r="G22" s="10">
        <v>0.19600000000000001</v>
      </c>
      <c r="H22" s="10"/>
      <c r="I22" s="10">
        <v>0.19600000000000001</v>
      </c>
      <c r="J22" s="10"/>
      <c r="K22" s="10"/>
      <c r="L22" s="10"/>
      <c r="M22" s="10"/>
      <c r="N22" s="10"/>
      <c r="O22" s="10">
        <v>1.9E-2</v>
      </c>
      <c r="Q22" s="16">
        <f t="array" ref="Q22">IF(INDEX(22:22,1,Q$4)="",INDEX(22:22,1,$C$6),INDEX(22:22,1,Q$4))</f>
        <v>0.02</v>
      </c>
    </row>
    <row r="23" spans="2:22" x14ac:dyDescent="0.3">
      <c r="B23" t="s">
        <v>60</v>
      </c>
      <c r="C23" s="10">
        <v>2.4E-2</v>
      </c>
      <c r="D23" s="10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>
        <v>0</v>
      </c>
      <c r="Q23" s="16">
        <f t="array" ref="Q23">IF(INDEX(23:23,1,Q$4)="",INDEX(23:23,1,$C$6),INDEX(23:23,1,Q$4))</f>
        <v>2.4E-2</v>
      </c>
    </row>
    <row r="24" spans="2:22" x14ac:dyDescent="0.3">
      <c r="B24" t="s">
        <v>61</v>
      </c>
      <c r="C24" s="10">
        <v>3.7999999999999999E-2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0</v>
      </c>
      <c r="Q24" s="16">
        <f t="array" ref="Q24">IF(INDEX(24:24,1,Q$4)="",INDEX(24:24,1,$C$6),INDEX(24:24,1,Q$4))</f>
        <v>3.7999999999999999E-2</v>
      </c>
    </row>
    <row r="25" spans="2:22" x14ac:dyDescent="0.3">
      <c r="B25" t="s">
        <v>62</v>
      </c>
      <c r="C25" s="10">
        <v>0.11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>
        <v>0</v>
      </c>
      <c r="Q25" s="16">
        <f t="array" ref="Q25">IF(INDEX(25:25,1,Q$4)="",INDEX(25:25,1,$C$6),INDEX(25:25,1,Q$4))</f>
        <v>0.11</v>
      </c>
    </row>
    <row r="26" spans="2:22" x14ac:dyDescent="0.3">
      <c r="B26" t="s">
        <v>63</v>
      </c>
      <c r="C26" s="10">
        <v>0.25900000000000001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>
        <v>0</v>
      </c>
      <c r="Q26" s="16">
        <f t="array" ref="Q26">IF(INDEX(26:26,1,Q$4)="",INDEX(26:26,1,$C$6),INDEX(26:26,1,Q$4))</f>
        <v>0.25900000000000001</v>
      </c>
    </row>
    <row r="27" spans="2:22" x14ac:dyDescent="0.3">
      <c r="B27" t="s">
        <v>64</v>
      </c>
      <c r="C27" s="10">
        <v>1.82</v>
      </c>
      <c r="D27" s="10">
        <v>1</v>
      </c>
      <c r="E27" s="10"/>
      <c r="F27" s="10"/>
      <c r="G27" s="10"/>
      <c r="H27" s="10">
        <v>1</v>
      </c>
      <c r="I27" s="10">
        <v>1</v>
      </c>
      <c r="J27" s="10"/>
      <c r="K27" s="10"/>
      <c r="L27" s="10"/>
      <c r="M27" s="10"/>
      <c r="N27" s="10"/>
      <c r="O27" s="10">
        <v>1.48</v>
      </c>
      <c r="Q27" s="16">
        <f t="array" ref="Q27">IF(INDEX(27:27,1,Q$4)="",INDEX(27:27,1,$C$6),INDEX(27:27,1,Q$4))</f>
        <v>1.82</v>
      </c>
    </row>
    <row r="28" spans="2:22" x14ac:dyDescent="0.3">
      <c r="B28" t="s">
        <v>65</v>
      </c>
      <c r="C28" s="10">
        <v>2.92</v>
      </c>
      <c r="D28" s="10"/>
      <c r="E28" s="10"/>
      <c r="F28" s="10"/>
      <c r="G28" s="10"/>
      <c r="H28" s="10">
        <f>1.318 * 1.82</f>
        <v>2.3987600000000002</v>
      </c>
      <c r="I28" s="10">
        <f>1.318 * 1.82</f>
        <v>2.3987600000000002</v>
      </c>
      <c r="J28" s="10"/>
      <c r="K28" s="10"/>
      <c r="L28" s="10"/>
      <c r="M28" s="10"/>
      <c r="N28" s="10"/>
      <c r="O28" s="10">
        <v>2.84</v>
      </c>
      <c r="Q28" s="16">
        <f t="array" ref="Q28">IF(INDEX(28:28,1,Q$4)="",INDEX(28:28,1,$C$6),INDEX(28:28,1,Q$4))</f>
        <v>2.92</v>
      </c>
    </row>
    <row r="29" spans="2:22" x14ac:dyDescent="0.3">
      <c r="B29" t="s">
        <v>66</v>
      </c>
      <c r="C29" s="10">
        <v>3.85</v>
      </c>
      <c r="D29" s="10"/>
      <c r="E29" s="10"/>
      <c r="F29" s="10"/>
      <c r="G29" s="10"/>
      <c r="H29" s="10">
        <f>2.419 * 1.82</f>
        <v>4.4025800000000004</v>
      </c>
      <c r="I29" s="10">
        <f>2.419 * 1.82</f>
        <v>4.4025800000000004</v>
      </c>
      <c r="J29" s="10"/>
      <c r="K29" s="10"/>
      <c r="L29" s="10"/>
      <c r="M29" s="10"/>
      <c r="N29" s="10"/>
      <c r="O29" s="10">
        <v>2.84</v>
      </c>
      <c r="Q29" s="16">
        <f t="array" ref="Q29">IF(INDEX(29:29,1,Q$4)="",INDEX(29:29,1,$C$6),INDEX(29:29,1,Q$4))</f>
        <v>3.85</v>
      </c>
    </row>
    <row r="30" spans="2:22" x14ac:dyDescent="0.3">
      <c r="B30" t="s">
        <v>67</v>
      </c>
      <c r="C30" s="10">
        <v>9.52</v>
      </c>
      <c r="D30" s="10"/>
      <c r="E30" s="10"/>
      <c r="F30" s="10"/>
      <c r="G30" s="10"/>
      <c r="H30" s="10">
        <f>4.267 * 1.82</f>
        <v>7.7659400000000005</v>
      </c>
      <c r="I30" s="10">
        <f>4.267 * 1.82</f>
        <v>7.7659400000000005</v>
      </c>
      <c r="J30" s="10"/>
      <c r="K30" s="10"/>
      <c r="L30" s="10"/>
      <c r="M30" s="10"/>
      <c r="N30" s="10"/>
      <c r="O30" s="10">
        <v>2.84</v>
      </c>
      <c r="Q30" s="16">
        <f t="array" ref="Q30">IF(INDEX(30:30,1,Q$4)="",INDEX(30:30,1,$C$6),INDEX(30:30,1,Q$4))</f>
        <v>9.52</v>
      </c>
    </row>
    <row r="31" spans="2:22" x14ac:dyDescent="0.3">
      <c r="B31" t="s">
        <v>68</v>
      </c>
      <c r="C31" s="10">
        <v>0.69</v>
      </c>
      <c r="D31" s="10"/>
      <c r="E31" s="10">
        <f>1-0.23</f>
        <v>0.77</v>
      </c>
      <c r="F31" s="10"/>
      <c r="G31" s="10"/>
      <c r="H31" s="10"/>
      <c r="I31" s="10"/>
      <c r="J31" s="10"/>
      <c r="K31" s="10"/>
      <c r="L31" s="10"/>
      <c r="M31" s="10"/>
      <c r="N31" s="10"/>
      <c r="O31" s="10">
        <v>0.69</v>
      </c>
      <c r="Q31" s="16">
        <f t="array" ref="Q31">IF(INDEX(31:31,1,Q$4)="",INDEX(31:31,1,$C$6),INDEX(31:31,1,Q$4))</f>
        <v>0.69</v>
      </c>
    </row>
    <row r="32" spans="2:22" x14ac:dyDescent="0.3">
      <c r="B32" t="s">
        <v>69</v>
      </c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>
        <v>0.69</v>
      </c>
      <c r="Q32" s="16">
        <f t="array" ref="Q32">IF(INDEX(32:32,1,Q$4)="",INDEX(32:32,1,$C$6),INDEX(32:32,1,Q$4))</f>
        <v>1</v>
      </c>
    </row>
    <row r="33" spans="2:17" x14ac:dyDescent="0.3">
      <c r="B33" t="s">
        <v>70</v>
      </c>
      <c r="C33" s="10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>
        <v>0.69</v>
      </c>
      <c r="Q33" s="16">
        <f t="array" ref="Q33">IF(INDEX(33:33,1,Q$4)="",INDEX(33:33,1,$C$6),INDEX(33:33,1,Q$4))</f>
        <v>1</v>
      </c>
    </row>
    <row r="34" spans="2:17" x14ac:dyDescent="0.3">
      <c r="B34" t="s">
        <v>71</v>
      </c>
      <c r="C34" s="10">
        <v>0.69</v>
      </c>
      <c r="D34" s="10"/>
      <c r="E34" s="10">
        <f>1-0.23</f>
        <v>0.77</v>
      </c>
      <c r="F34" s="10"/>
      <c r="G34" s="10"/>
      <c r="H34" s="10"/>
      <c r="I34" s="10"/>
      <c r="J34" s="10"/>
      <c r="K34" s="10"/>
      <c r="L34" s="10"/>
      <c r="M34" s="10"/>
      <c r="N34" s="10"/>
      <c r="O34" s="10">
        <v>0.69</v>
      </c>
      <c r="Q34" s="16">
        <f t="array" ref="Q34">IF(INDEX(34:34,1,Q$4)="",INDEX(34:34,1,$C$6),INDEX(34:34,1,Q$4))</f>
        <v>0.69</v>
      </c>
    </row>
    <row r="35" spans="2:17" x14ac:dyDescent="0.3">
      <c r="B35" s="19" t="s">
        <v>72</v>
      </c>
      <c r="C35" s="10">
        <v>0.69</v>
      </c>
      <c r="D35" s="10"/>
      <c r="E35" s="10">
        <f>1-0.23</f>
        <v>0.77</v>
      </c>
      <c r="F35" s="10"/>
      <c r="G35" s="10"/>
      <c r="H35" s="10"/>
      <c r="I35" s="10"/>
      <c r="J35" s="10"/>
      <c r="K35" s="10"/>
      <c r="L35" s="10"/>
      <c r="M35" s="10"/>
      <c r="N35" s="10"/>
      <c r="O35" s="10">
        <v>0.69</v>
      </c>
      <c r="Q35" s="16">
        <f t="array" ref="Q35">IF(INDEX(35:35,1,Q$4)="",INDEX(35:35,1,$C$6),INDEX(35:35,1,Q$4))</f>
        <v>0.69</v>
      </c>
    </row>
    <row r="36" spans="2:17" x14ac:dyDescent="0.3">
      <c r="B36" t="s">
        <v>73</v>
      </c>
      <c r="C36" s="10">
        <v>1</v>
      </c>
      <c r="D36" s="10"/>
      <c r="E36" s="10"/>
      <c r="F36" s="10"/>
      <c r="G36" s="10"/>
      <c r="H36" s="10"/>
      <c r="I36" s="10"/>
      <c r="J36" s="10"/>
      <c r="K36" s="10">
        <v>0.69</v>
      </c>
      <c r="L36" s="10">
        <v>0.69</v>
      </c>
      <c r="M36" s="10"/>
      <c r="N36" s="10"/>
      <c r="O36" s="10">
        <v>1</v>
      </c>
      <c r="Q36" s="16">
        <f t="array" ref="Q36">IF(INDEX(36:36,1,Q$4)="",INDEX(36:36,1,$C$6),INDEX(36:36,1,Q$4))</f>
        <v>1</v>
      </c>
    </row>
    <row r="37" spans="2:17" x14ac:dyDescent="0.3">
      <c r="B37" t="s">
        <v>74</v>
      </c>
      <c r="C37" s="10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>
        <v>1</v>
      </c>
      <c r="Q37" s="16">
        <f t="array" ref="Q37">IF(INDEX(37:37,1,Q$4)="",INDEX(37:37,1,$C$6),INDEX(37:37,1,Q$4))</f>
        <v>1</v>
      </c>
    </row>
    <row r="38" spans="2:17" x14ac:dyDescent="0.3">
      <c r="B38" t="s">
        <v>75</v>
      </c>
      <c r="C38" s="10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>
        <v>1</v>
      </c>
      <c r="Q38" s="16">
        <f t="array" ref="Q38">IF(INDEX(38:38,1,Q$4)="",INDEX(38:38,1,$C$6),INDEX(38:38,1,Q$4))</f>
        <v>1</v>
      </c>
    </row>
    <row r="39" spans="2:17" x14ac:dyDescent="0.3">
      <c r="B39" t="s">
        <v>76</v>
      </c>
      <c r="C39" s="10">
        <v>1</v>
      </c>
      <c r="D39" s="10"/>
      <c r="E39" s="10"/>
      <c r="F39" s="10"/>
      <c r="G39" s="10"/>
      <c r="H39" s="10"/>
      <c r="I39" s="10"/>
      <c r="J39" s="10"/>
      <c r="K39" s="10">
        <v>0.69</v>
      </c>
      <c r="L39" s="10">
        <v>0.69</v>
      </c>
      <c r="M39" s="10"/>
      <c r="N39" s="10"/>
      <c r="O39" s="10">
        <v>1</v>
      </c>
      <c r="Q39" s="16">
        <f t="array" ref="Q39">IF(INDEX(39:39,1,Q$4)="",INDEX(39:39,1,$C$6),INDEX(39:39,1,Q$4))</f>
        <v>1</v>
      </c>
    </row>
    <row r="40" spans="2:17" x14ac:dyDescent="0.3">
      <c r="B40" s="19" t="s">
        <v>77</v>
      </c>
      <c r="C40" s="10">
        <v>1</v>
      </c>
      <c r="D40" s="10"/>
      <c r="E40" s="10"/>
      <c r="F40" s="10"/>
      <c r="G40" s="10"/>
      <c r="H40" s="10"/>
      <c r="I40" s="10"/>
      <c r="J40" s="10"/>
      <c r="K40" s="10">
        <v>0.69</v>
      </c>
      <c r="L40" s="10">
        <v>0.69</v>
      </c>
      <c r="M40" s="10"/>
      <c r="N40" s="10"/>
      <c r="O40" s="10">
        <v>1</v>
      </c>
      <c r="Q40" s="16">
        <f t="array" ref="Q40">IF(INDEX(40:40,1,Q$4)="",INDEX(40:40,1,$C$6),INDEX(40:40,1,Q$4))</f>
        <v>1</v>
      </c>
    </row>
    <row r="41" spans="2:17" x14ac:dyDescent="0.3">
      <c r="B41" t="s">
        <v>78</v>
      </c>
      <c r="C41" s="10">
        <v>6.9000000000000006E-2</v>
      </c>
      <c r="D41" s="10">
        <v>0.13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>
        <v>0</v>
      </c>
      <c r="Q41" s="16">
        <f t="array" ref="Q41">IF(INDEX(41:41,1,Q$4)="",INDEX(41:41,1,$C$6),INDEX(41:41,1,Q$4))</f>
        <v>6.9000000000000006E-2</v>
      </c>
    </row>
    <row r="42" spans="2:17" x14ac:dyDescent="0.3">
      <c r="B42" t="s">
        <v>79</v>
      </c>
      <c r="C42" s="10">
        <v>0</v>
      </c>
      <c r="D42" s="10"/>
      <c r="E42" s="10"/>
      <c r="F42" s="10"/>
      <c r="G42" s="10"/>
      <c r="H42" s="10"/>
      <c r="I42" s="10"/>
      <c r="J42" s="10"/>
      <c r="K42" s="10">
        <v>1</v>
      </c>
      <c r="L42" s="10">
        <v>1</v>
      </c>
      <c r="M42" s="10">
        <v>1</v>
      </c>
      <c r="N42" s="10"/>
      <c r="O42" s="10">
        <v>0</v>
      </c>
      <c r="Q42" s="16">
        <f t="array" ref="Q42">IF(INDEX(42:42,1,Q$4)="",INDEX(42:42,1,$C$6),INDEX(42:42,1,Q$4))</f>
        <v>0</v>
      </c>
    </row>
    <row r="43" spans="2:17" x14ac:dyDescent="0.3">
      <c r="B43" t="s">
        <v>80</v>
      </c>
      <c r="C43" s="10">
        <v>2</v>
      </c>
      <c r="D43" s="10">
        <v>27</v>
      </c>
      <c r="E43" s="10"/>
      <c r="F43" s="10"/>
      <c r="G43" s="10"/>
      <c r="H43" s="10"/>
      <c r="I43" s="10"/>
      <c r="J43" s="10"/>
      <c r="K43" s="10">
        <v>2</v>
      </c>
      <c r="L43" s="10">
        <v>2</v>
      </c>
      <c r="M43" s="10">
        <v>2</v>
      </c>
      <c r="N43" s="10"/>
      <c r="O43" s="10">
        <v>29</v>
      </c>
      <c r="Q43" s="16">
        <f t="array" ref="Q43">IF(INDEX(43:43,1,Q$4)="",INDEX(43:43,1,$C$6),INDEX(43:43,1,Q$4))</f>
        <v>2</v>
      </c>
    </row>
    <row r="44" spans="2:17" x14ac:dyDescent="0.3">
      <c r="B44" t="s">
        <v>81</v>
      </c>
      <c r="C44" s="10">
        <v>29</v>
      </c>
      <c r="D44" s="10">
        <v>27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>
        <v>29</v>
      </c>
      <c r="Q44" s="16">
        <f t="array" ref="Q44">IF(INDEX(44:44,1,Q$4)="",INDEX(44:44,1,$C$6),INDEX(44:44,1,Q$4))</f>
        <v>29</v>
      </c>
    </row>
    <row r="45" spans="2:17" x14ac:dyDescent="0.3">
      <c r="B45" t="s">
        <v>82</v>
      </c>
      <c r="C45" s="10">
        <v>0</v>
      </c>
      <c r="D45" s="10"/>
      <c r="E45" s="10"/>
      <c r="F45" s="10"/>
      <c r="G45" s="10"/>
      <c r="H45" s="10"/>
      <c r="I45" s="10"/>
      <c r="J45" s="10">
        <v>0.3</v>
      </c>
      <c r="K45" s="10"/>
      <c r="L45" s="10"/>
      <c r="M45" s="10"/>
      <c r="N45" s="10"/>
      <c r="O45" s="10">
        <v>0</v>
      </c>
      <c r="Q45" s="16">
        <f t="array" ref="Q45">IF(INDEX(45:45,1,Q$4)="",INDEX(45:45,1,$C$6),INDEX(45:45,1,Q$4))</f>
        <v>0</v>
      </c>
    </row>
    <row r="46" spans="2:17" x14ac:dyDescent="0.3">
      <c r="B46" t="s">
        <v>83</v>
      </c>
      <c r="C46" s="10">
        <v>0</v>
      </c>
      <c r="D46" s="10"/>
      <c r="E46" s="10"/>
      <c r="F46" s="10"/>
      <c r="G46" s="10"/>
      <c r="H46" s="10"/>
      <c r="I46" s="10"/>
      <c r="J46" s="10"/>
      <c r="K46" s="10"/>
      <c r="L46" s="10">
        <v>0.3</v>
      </c>
      <c r="M46" s="10"/>
      <c r="N46" s="10"/>
      <c r="O46" s="10">
        <v>0</v>
      </c>
      <c r="Q46" s="16">
        <f t="array" ref="Q46">IF(INDEX(46:46,1,Q$4)="",INDEX(46:46,1,$C$6),INDEX(46:46,1,Q$4))</f>
        <v>0</v>
      </c>
    </row>
    <row r="47" spans="2:17" x14ac:dyDescent="0.3">
      <c r="B47" s="19" t="s">
        <v>84</v>
      </c>
      <c r="C47" s="10">
        <f>0.851 - 0.17</f>
        <v>0.68099999999999994</v>
      </c>
      <c r="D47" s="10">
        <v>0.8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>
        <v>0.8</v>
      </c>
      <c r="Q47" s="16">
        <f t="array" ref="Q47">IF(INDEX(47:47,1,Q$4)="",INDEX(47:47,1,$C$6),INDEX(47:47,1,Q$4))</f>
        <v>0.68099999999999994</v>
      </c>
    </row>
    <row r="48" spans="2:17" x14ac:dyDescent="0.3">
      <c r="B48" s="19" t="s">
        <v>85</v>
      </c>
      <c r="C48" s="10">
        <f>0.851 - 0.22</f>
        <v>0.63100000000000001</v>
      </c>
      <c r="D48" s="10">
        <v>0.74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>
        <v>0.74</v>
      </c>
      <c r="Q48" s="16">
        <f t="array" ref="Q48">IF(INDEX(48:48,1,Q$4)="",INDEX(48:48,1,$C$6),INDEX(48:48,1,Q$4))</f>
        <v>0.63100000000000001</v>
      </c>
    </row>
    <row r="49" spans="2:17" x14ac:dyDescent="0.3">
      <c r="B49" s="19" t="s">
        <v>86</v>
      </c>
      <c r="C49" s="10">
        <f>0.851 - 0.36</f>
        <v>0.49099999999999999</v>
      </c>
      <c r="D49" s="10">
        <v>0.59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>
        <v>0.59</v>
      </c>
      <c r="Q49" s="16">
        <f t="array" ref="Q49">IF(INDEX(49:49,1,Q$4)="",INDEX(49:49,1,$C$6),INDEX(49:49,1,Q$4))</f>
        <v>0.49099999999999999</v>
      </c>
    </row>
    <row r="50" spans="2:17" x14ac:dyDescent="0.3">
      <c r="B50" s="19" t="s">
        <v>87</v>
      </c>
      <c r="C50" s="10">
        <f>0.851 - 0.53</f>
        <v>0.32099999999999995</v>
      </c>
      <c r="D50" s="10">
        <v>0.36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>
        <v>0.36</v>
      </c>
      <c r="Q50" s="16">
        <f t="array" ref="Q50">IF(INDEX(50:50,1,Q$4)="",INDEX(50:50,1,$C$6),INDEX(50:50,1,Q$4))</f>
        <v>0.32099999999999995</v>
      </c>
    </row>
    <row r="51" spans="2:17" x14ac:dyDescent="0.3">
      <c r="B51" s="19" t="s">
        <v>88</v>
      </c>
      <c r="C51" s="10">
        <f>0.851 - 0.17</f>
        <v>0.68099999999999994</v>
      </c>
      <c r="D51" s="10">
        <v>0.8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>
        <v>0</v>
      </c>
      <c r="Q51" s="16">
        <f t="array" ref="Q51">IF(INDEX(51:51,1,Q$4)="",INDEX(51:51,1,$C$6),INDEX(51:51,1,Q$4))</f>
        <v>0.68099999999999994</v>
      </c>
    </row>
    <row r="52" spans="2:17" x14ac:dyDescent="0.3">
      <c r="B52" s="19" t="s">
        <v>89</v>
      </c>
      <c r="C52" s="10">
        <f>0.851 - 0.19</f>
        <v>0.66100000000000003</v>
      </c>
      <c r="D52" s="10">
        <v>0.74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>
        <v>0</v>
      </c>
      <c r="Q52" s="16">
        <f t="array" ref="Q52">IF(INDEX(52:52,1,Q$4)="",INDEX(52:52,1,$C$6),INDEX(52:52,1,Q$4))</f>
        <v>0.66100000000000003</v>
      </c>
    </row>
    <row r="53" spans="2:17" x14ac:dyDescent="0.3">
      <c r="B53" s="19" t="s">
        <v>90</v>
      </c>
      <c r="C53" s="10">
        <f>0.851 - 0.42</f>
        <v>0.43099999999999999</v>
      </c>
      <c r="D53" s="10">
        <v>0.59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0</v>
      </c>
      <c r="Q53" s="16">
        <f t="array" ref="Q53">IF(INDEX(53:53,1,Q$4)="",INDEX(53:53,1,$C$6),INDEX(53:53,1,Q$4))</f>
        <v>0.43099999999999999</v>
      </c>
    </row>
    <row r="54" spans="2:17" x14ac:dyDescent="0.3">
      <c r="B54" s="19" t="s">
        <v>91</v>
      </c>
      <c r="C54" s="10">
        <f>0.851 - 0.59</f>
        <v>0.26100000000000001</v>
      </c>
      <c r="D54" s="10">
        <v>0.36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>
        <v>0</v>
      </c>
      <c r="Q54" s="16">
        <f t="array" ref="Q54">IF(INDEX(54:54,1,Q$4)="",INDEX(54:54,1,$C$6),INDEX(54:54,1,Q$4))</f>
        <v>0.26100000000000001</v>
      </c>
    </row>
    <row r="55" spans="2:17" x14ac:dyDescent="0.3">
      <c r="B55" s="19" t="s">
        <v>92</v>
      </c>
      <c r="C55" s="10">
        <v>-0.03</v>
      </c>
      <c r="D55" s="10">
        <v>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>
        <v>0</v>
      </c>
      <c r="Q55" s="16">
        <f t="array" ref="Q55">IF(INDEX(55:55,1,Q$4)="",INDEX(55:55,1,$C$6),INDEX(55:55,1,Q$4))</f>
        <v>-0.03</v>
      </c>
    </row>
    <row r="56" spans="2:17" x14ac:dyDescent="0.3">
      <c r="B56" s="19" t="s">
        <v>93</v>
      </c>
      <c r="C56" s="10">
        <v>-0.05</v>
      </c>
      <c r="D56" s="10">
        <v>-3.5999999999999997E-2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>
        <v>-3.5999999999999997E-2</v>
      </c>
      <c r="Q56" s="16">
        <f t="array" ref="Q56">IF(INDEX(56:56,1,Q$4)="",INDEX(56:56,1,$C$6),INDEX(56:56,1,Q$4))</f>
        <v>-0.05</v>
      </c>
    </row>
    <row r="57" spans="2:17" x14ac:dyDescent="0.3">
      <c r="B57" s="19" t="s">
        <v>94</v>
      </c>
      <c r="C57" s="10">
        <v>-0.08</v>
      </c>
      <c r="D57" s="10">
        <v>-7.0000000000000007E-2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>
        <v>-7.0000000000000007E-2</v>
      </c>
      <c r="Q57" s="16">
        <f t="array" ref="Q57">IF(INDEX(57:57,1,Q$4)="",INDEX(57:57,1,$C$6),INDEX(57:57,1,Q$4))</f>
        <v>-0.08</v>
      </c>
    </row>
    <row r="58" spans="2:17" x14ac:dyDescent="0.3">
      <c r="B58" s="19" t="s">
        <v>95</v>
      </c>
      <c r="C58" s="10">
        <v>-0.1</v>
      </c>
      <c r="D58" s="10">
        <v>-8.5999999999999993E-2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>
        <v>-8.5999999999999993E-2</v>
      </c>
      <c r="Q58" s="16">
        <f t="array" ref="Q58">IF(INDEX(58:58,1,Q$4)="",INDEX(58:58,1,$C$6),INDEX(58:58,1,Q$4))</f>
        <v>-0.1</v>
      </c>
    </row>
    <row r="59" spans="2:17" x14ac:dyDescent="0.3">
      <c r="B59" s="19" t="s">
        <v>96</v>
      </c>
      <c r="C59" s="10">
        <v>-0.03</v>
      </c>
      <c r="D59" s="10">
        <v>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>
        <v>0</v>
      </c>
      <c r="Q59" s="16">
        <f t="array" ref="Q59">IF(INDEX(59:59,1,Q$4)="",INDEX(59:59,1,$C$6),INDEX(59:59,1,Q$4))</f>
        <v>-0.03</v>
      </c>
    </row>
    <row r="60" spans="2:17" x14ac:dyDescent="0.3">
      <c r="B60" s="19" t="s">
        <v>97</v>
      </c>
      <c r="C60" s="10">
        <v>-0.05</v>
      </c>
      <c r="D60" s="10">
        <v>-3.5999999999999997E-2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>
        <v>0</v>
      </c>
      <c r="Q60" s="16">
        <f t="array" ref="Q60">IF(INDEX(60:60,1,Q$4)="",INDEX(60:60,1,$C$6),INDEX(60:60,1,Q$4))</f>
        <v>-0.05</v>
      </c>
    </row>
    <row r="61" spans="2:17" x14ac:dyDescent="0.3">
      <c r="B61" s="19" t="s">
        <v>98</v>
      </c>
      <c r="C61" s="10">
        <v>-0.08</v>
      </c>
      <c r="D61" s="10">
        <v>-7.0000000000000007E-2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>
        <v>0</v>
      </c>
      <c r="Q61" s="16">
        <f t="array" ref="Q61">IF(INDEX(61:61,1,Q$4)="",INDEX(61:61,1,$C$6),INDEX(61:61,1,Q$4))</f>
        <v>-0.08</v>
      </c>
    </row>
    <row r="62" spans="2:17" x14ac:dyDescent="0.3">
      <c r="B62" s="19" t="s">
        <v>99</v>
      </c>
      <c r="C62" s="10">
        <v>-0.1</v>
      </c>
      <c r="D62" s="10">
        <v>-8.5999999999999993E-2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>
        <v>0</v>
      </c>
      <c r="Q62" s="16">
        <f t="array" ref="Q62">IF(INDEX(62:62,1,Q$4)="",INDEX(62:62,1,$C$6),INDEX(62:62,1,Q$4))</f>
        <v>-0.1</v>
      </c>
    </row>
    <row r="63" spans="2:17" x14ac:dyDescent="0.3">
      <c r="B63" s="19" t="s">
        <v>100</v>
      </c>
      <c r="C63" s="10">
        <f>-0.14 * (12/52) * 0.035</f>
        <v>-1.1307692307692312E-3</v>
      </c>
      <c r="D63" s="10">
        <f>-0.14 * (12/52) * 0.126</f>
        <v>-4.070769230769232E-3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>
        <v>0</v>
      </c>
      <c r="Q63" s="16">
        <f t="array" ref="Q63">IF(INDEX(63:63,1,Q$4)="",INDEX(63:63,1,$C$6),INDEX(63:63,1,Q$4))</f>
        <v>-1.1307692307692312E-3</v>
      </c>
    </row>
    <row r="64" spans="2:17" x14ac:dyDescent="0.3">
      <c r="B64" s="19" t="s">
        <v>101</v>
      </c>
      <c r="C64" s="10">
        <f>6042*1.12 +  460</f>
        <v>7227.0400000000009</v>
      </c>
      <c r="D64" s="10">
        <f>1254*12</f>
        <v>15048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>
        <v>0</v>
      </c>
      <c r="Q64" s="16">
        <f t="array" ref="Q64">IF(INDEX(64:64,1,Q$4)="",INDEX(64:64,1,$C$6),INDEX(64:64,1,Q$4))</f>
        <v>7227.0400000000009</v>
      </c>
    </row>
    <row r="65" spans="2:17" x14ac:dyDescent="0.3">
      <c r="B65" s="19" t="s">
        <v>102</v>
      </c>
      <c r="C65" s="10">
        <f>6042*1.56 +  965 + 0.21*365*0.333</f>
        <v>10416.044450000001</v>
      </c>
      <c r="D65" s="10">
        <f>1471*12</f>
        <v>17652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>
        <v>0</v>
      </c>
      <c r="Q65" s="16">
        <f t="array" ref="Q65">IF(INDEX(65:65,1,Q$4)="",INDEX(65:65,1,$C$6),INDEX(65:65,1,Q$4))</f>
        <v>10416.044450000001</v>
      </c>
    </row>
    <row r="66" spans="2:17" x14ac:dyDescent="0.3">
      <c r="B66" s="19" t="s">
        <v>103</v>
      </c>
      <c r="C66" s="10">
        <f>6042*1.93 + 1544 + 0.66*365*0.333</f>
        <v>13285.279699999999</v>
      </c>
      <c r="D66" s="10">
        <f>1958*12</f>
        <v>23496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>
        <v>0</v>
      </c>
      <c r="Q66" s="16">
        <f t="array" ref="Q66">IF(INDEX(66:66,1,Q$4)="",INDEX(66:66,1,$C$6),INDEX(66:66,1,Q$4))</f>
        <v>13285.279699999999</v>
      </c>
    </row>
    <row r="67" spans="2:17" x14ac:dyDescent="0.3">
      <c r="B67" s="19" t="s">
        <v>104</v>
      </c>
      <c r="C67" s="10">
        <f>6042*1.93 + 1930</f>
        <v>13591.06</v>
      </c>
      <c r="D67" s="10">
        <f>2250*12</f>
        <v>27000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>
        <v>0</v>
      </c>
      <c r="Q67" s="16">
        <f t="array" ref="Q67">IF(INDEX(67:67,1,Q$4)="",INDEX(67:67,1,$C$6),INDEX(67:67,1,Q$4))</f>
        <v>13591.06</v>
      </c>
    </row>
    <row r="68" spans="2:17" x14ac:dyDescent="0.3">
      <c r="B68" s="19" t="s">
        <v>105</v>
      </c>
      <c r="C68" s="10">
        <f>6042*1.12 +  460</f>
        <v>7227.0400000000009</v>
      </c>
      <c r="D68" s="10">
        <f>1254*12</f>
        <v>15048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>
        <v>0</v>
      </c>
      <c r="Q68" s="16">
        <f t="array" ref="Q68">IF(INDEX(68:68,1,Q$4)="",INDEX(68:68,1,$C$6),INDEX(68:68,1,Q$4))</f>
        <v>7227.0400000000009</v>
      </c>
    </row>
    <row r="69" spans="2:17" x14ac:dyDescent="0.3">
      <c r="B69" s="19" t="s">
        <v>106</v>
      </c>
      <c r="C69" s="10">
        <f>6042*1.56 +  965 + 0.21*365*0.333</f>
        <v>10416.044450000001</v>
      </c>
      <c r="D69" s="10">
        <f>1471*12</f>
        <v>17652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>
        <v>0</v>
      </c>
      <c r="Q69" s="16">
        <f t="array" ref="Q69">IF(INDEX(69:69,1,Q$4)="",INDEX(69:69,1,$C$6),INDEX(69:69,1,Q$4))</f>
        <v>10416.044450000001</v>
      </c>
    </row>
    <row r="70" spans="2:17" x14ac:dyDescent="0.3">
      <c r="B70" s="19" t="s">
        <v>107</v>
      </c>
      <c r="C70" s="10">
        <f>6042*1.93 + 1544 + 0.66*365*0.333</f>
        <v>13285.279699999999</v>
      </c>
      <c r="D70" s="10">
        <f>1958*12</f>
        <v>23496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>
        <v>0</v>
      </c>
      <c r="Q70" s="16">
        <f t="array" ref="Q70">IF(INDEX(70:70,1,Q$4)="",INDEX(70:70,1,$C$6),INDEX(70:70,1,Q$4))</f>
        <v>13285.279699999999</v>
      </c>
    </row>
    <row r="71" spans="2:17" x14ac:dyDescent="0.3">
      <c r="B71" s="19" t="s">
        <v>108</v>
      </c>
      <c r="C71" s="10">
        <f>6042*1.93 + 1930</f>
        <v>13591.06</v>
      </c>
      <c r="D71" s="10">
        <f>2250*12</f>
        <v>27000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0</v>
      </c>
      <c r="Q71" s="16">
        <f t="array" ref="Q71">IF(INDEX(71:71,1,Q$4)="",INDEX(71:71,1,$C$6),INDEX(71:71,1,Q$4))</f>
        <v>13591.06</v>
      </c>
    </row>
    <row r="72" spans="2:17" x14ac:dyDescent="0.3">
      <c r="B72" s="19" t="s">
        <v>109</v>
      </c>
      <c r="C72" s="10">
        <v>0</v>
      </c>
      <c r="D72" s="10">
        <f>222*12</f>
        <v>2664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>
        <v>0</v>
      </c>
      <c r="Q72" s="16">
        <f t="array" ref="Q72">IF(INDEX(72:72,1,Q$4)="",INDEX(72:72,1,$C$6),INDEX(72:72,1,Q$4))</f>
        <v>0</v>
      </c>
    </row>
    <row r="73" spans="2:17" x14ac:dyDescent="0.3">
      <c r="B73" s="19" t="s">
        <v>110</v>
      </c>
      <c r="C73" s="10">
        <v>0</v>
      </c>
      <c r="D73" s="10">
        <f>410*12</f>
        <v>4920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>
        <v>0</v>
      </c>
      <c r="Q73" s="16">
        <f t="array" ref="Q73">IF(INDEX(73:73,1,Q$4)="",INDEX(73:73,1,$C$6),INDEX(73:73,1,Q$4))</f>
        <v>0</v>
      </c>
    </row>
    <row r="74" spans="2:17" x14ac:dyDescent="0.3">
      <c r="B74" s="19" t="s">
        <v>111</v>
      </c>
      <c r="C74" s="10">
        <v>0</v>
      </c>
      <c r="D74" s="10">
        <f>653*12</f>
        <v>7836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>
        <v>0</v>
      </c>
      <c r="Q74" s="16">
        <f t="array" ref="Q74">IF(INDEX(74:74,1,Q$4)="",INDEX(74:74,1,$C$6),INDEX(74:74,1,Q$4))</f>
        <v>0</v>
      </c>
    </row>
    <row r="75" spans="2:17" x14ac:dyDescent="0.3">
      <c r="B75" s="19" t="s">
        <v>112</v>
      </c>
      <c r="C75" s="10">
        <v>0</v>
      </c>
      <c r="D75" s="10">
        <f>1095*12</f>
        <v>13140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>
        <v>0</v>
      </c>
      <c r="Q75" s="16">
        <f t="array" ref="Q75">IF(INDEX(75:75,1,Q$4)="",INDEX(75:75,1,$C$6),INDEX(75:75,1,Q$4))</f>
        <v>0</v>
      </c>
    </row>
    <row r="76" spans="2:17" x14ac:dyDescent="0.3">
      <c r="B76" s="19" t="s">
        <v>113</v>
      </c>
      <c r="C76" s="10">
        <f>7394*12</f>
        <v>88728</v>
      </c>
      <c r="D76" s="10">
        <f>8762*12</f>
        <v>105144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0</v>
      </c>
      <c r="Q76" s="16">
        <f t="array" ref="Q76">IF(INDEX(76:76,1,Q$4)="",INDEX(76:76,1,$C$6),INDEX(76:76,1,Q$4))</f>
        <v>88728</v>
      </c>
    </row>
    <row r="77" spans="2:17" x14ac:dyDescent="0.3">
      <c r="B77" s="19" t="s">
        <v>114</v>
      </c>
      <c r="C77" s="10">
        <f>7394*12</f>
        <v>88728</v>
      </c>
      <c r="D77" s="10">
        <f>8762*12</f>
        <v>105144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>
        <v>0</v>
      </c>
      <c r="Q77" s="16">
        <f t="array" ref="Q77">IF(INDEX(77:77,1,Q$4)="",INDEX(77:77,1,$C$6),INDEX(77:77,1,Q$4))</f>
        <v>88728</v>
      </c>
    </row>
    <row r="78" spans="2:17" x14ac:dyDescent="0.3">
      <c r="B78" s="19" t="s">
        <v>115</v>
      </c>
      <c r="C78" s="10">
        <f>7394*12</f>
        <v>88728</v>
      </c>
      <c r="D78" s="10">
        <f>8762*12</f>
        <v>105144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>
        <v>0</v>
      </c>
      <c r="Q78" s="16">
        <f t="array" ref="Q78">IF(INDEX(78:78,1,Q$4)="",INDEX(78:78,1,$C$6),INDEX(78:78,1,Q$4))</f>
        <v>88728</v>
      </c>
    </row>
    <row r="79" spans="2:17" x14ac:dyDescent="0.3">
      <c r="B79" s="19" t="s">
        <v>116</v>
      </c>
      <c r="C79" s="10">
        <f>7394*12</f>
        <v>88728</v>
      </c>
      <c r="D79" s="10">
        <f>8762*12</f>
        <v>105144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>
        <v>0</v>
      </c>
      <c r="Q79" s="16">
        <f t="array" ref="Q79">IF(INDEX(79:79,1,Q$4)="",INDEX(79:79,1,$C$6),INDEX(79:79,1,Q$4))</f>
        <v>88728</v>
      </c>
    </row>
    <row r="80" spans="2:17" x14ac:dyDescent="0.3">
      <c r="B80" s="19" t="s">
        <v>117</v>
      </c>
      <c r="C80" s="10">
        <f>69*12*32.46 + 0.204*0.049*20*52*32.46</f>
        <v>27214.3289664</v>
      </c>
      <c r="D80" s="10">
        <f>754*12 +  988*12</f>
        <v>20904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>
        <v>0</v>
      </c>
      <c r="Q80" s="16">
        <f t="array" ref="Q80">IF(INDEX(80:80,1,Q$4)="",INDEX(80:80,1,$C$6),INDEX(80:80,1,Q$4))</f>
        <v>27214.3289664</v>
      </c>
    </row>
    <row r="81" spans="2:17" x14ac:dyDescent="0.3">
      <c r="B81" s="19" t="s">
        <v>118</v>
      </c>
      <c r="C81" s="10">
        <f>113*12*32.46 + 0.112*0.086*20*52*32.46</f>
        <v>44340.920908799999</v>
      </c>
      <c r="D81" s="10">
        <f>781*12 + 2184*12</f>
        <v>35580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>
        <v>0</v>
      </c>
      <c r="Q81" s="16">
        <f t="array" ref="Q81">IF(INDEX(81:81,1,Q$4)="",INDEX(81:81,1,$C$6),INDEX(81:81,1,Q$4))</f>
        <v>44340.920908799999</v>
      </c>
    </row>
    <row r="82" spans="2:17" x14ac:dyDescent="0.3">
      <c r="B82" s="19" t="s">
        <v>119</v>
      </c>
      <c r="C82" s="10">
        <f>169*12*32.46</f>
        <v>65828.88</v>
      </c>
      <c r="D82" s="10">
        <f>799*12 + 3227*12</f>
        <v>48312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>
        <v>0</v>
      </c>
      <c r="Q82" s="16">
        <f t="array" ref="Q82">IF(INDEX(82:82,1,Q$4)="",INDEX(82:82,1,$C$6),INDEX(82:82,1,Q$4))</f>
        <v>65828.88</v>
      </c>
    </row>
    <row r="83" spans="2:17" x14ac:dyDescent="0.3">
      <c r="B83" s="19" t="s">
        <v>120</v>
      </c>
      <c r="C83" s="10">
        <f>298*12*32.46</f>
        <v>116076.96</v>
      </c>
      <c r="D83" s="10">
        <f>811*12 + 5402*12</f>
        <v>74556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>
        <v>0</v>
      </c>
      <c r="Q83" s="16">
        <f t="array" ref="Q83">IF(INDEX(83:83,1,Q$4)="",INDEX(83:83,1,$C$6),INDEX(83:83,1,Q$4))</f>
        <v>116076.96</v>
      </c>
    </row>
    <row r="84" spans="2:17" x14ac:dyDescent="0.3">
      <c r="B84" s="19" t="s">
        <v>121</v>
      </c>
      <c r="C84" s="10">
        <f>69*12*32.46*0.44 + 0.204*0.049*20*52*32.46</f>
        <v>12163.276166399999</v>
      </c>
      <c r="D84" s="10">
        <f>754*12 +  435*12</f>
        <v>14268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>
        <v>0</v>
      </c>
      <c r="Q84" s="16">
        <f t="array" ref="Q84">IF(INDEX(84:84,1,Q$4)="",INDEX(84:84,1,$C$6),INDEX(84:84,1,Q$4))</f>
        <v>12163.276166399999</v>
      </c>
    </row>
    <row r="85" spans="2:17" x14ac:dyDescent="0.3">
      <c r="B85" s="19" t="s">
        <v>122</v>
      </c>
      <c r="C85" s="10">
        <f>113*12*32.46*0.44 + 0.112*0.086*20*52*32.46</f>
        <v>19692.095308800002</v>
      </c>
      <c r="D85" s="10">
        <f>781*12 +  961*12</f>
        <v>20904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>
        <v>0</v>
      </c>
      <c r="Q85" s="16">
        <f t="array" ref="Q85">IF(INDEX(85:85,1,Q$4)="",INDEX(85:85,1,$C$6),INDEX(85:85,1,Q$4))</f>
        <v>19692.095308800002</v>
      </c>
    </row>
    <row r="86" spans="2:17" x14ac:dyDescent="0.3">
      <c r="B86" s="19" t="s">
        <v>123</v>
      </c>
      <c r="C86" s="10">
        <f>169*12*32.46*0.44</f>
        <v>28964.707200000001</v>
      </c>
      <c r="D86" s="10">
        <f>799*12 + 1420*12</f>
        <v>26628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>
        <v>0</v>
      </c>
      <c r="Q86" s="16">
        <f t="array" ref="Q86">IF(INDEX(86:86,1,Q$4)="",INDEX(86:86,1,$C$6),INDEX(86:86,1,Q$4))</f>
        <v>28964.707200000001</v>
      </c>
    </row>
    <row r="87" spans="2:17" x14ac:dyDescent="0.3">
      <c r="B87" s="19" t="s">
        <v>124</v>
      </c>
      <c r="C87" s="10">
        <f>298*12*32.46*0.44</f>
        <v>51073.862400000005</v>
      </c>
      <c r="D87" s="10">
        <f>811*12 + 2377*12</f>
        <v>38256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>
        <v>0</v>
      </c>
      <c r="Q87" s="16">
        <f t="array" ref="Q87">IF(INDEX(87:87,1,Q$4)="",INDEX(87:87,1,$C$6),INDEX(87:87,1,Q$4))</f>
        <v>51073.862400000005</v>
      </c>
    </row>
    <row r="88" spans="2:17" x14ac:dyDescent="0.3">
      <c r="B88" s="19" t="s">
        <v>125</v>
      </c>
      <c r="C88" s="10">
        <f>26500 + (52/2)*78.35</f>
        <v>28537.1</v>
      </c>
      <c r="D88" s="10">
        <v>26500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>
        <v>0</v>
      </c>
      <c r="Q88" s="16">
        <f t="array" ref="Q88">IF(INDEX(88:88,1,Q$4)="",INDEX(88:88,1,$C$6),INDEX(88:88,1,Q$4))</f>
        <v>28537.1</v>
      </c>
    </row>
    <row r="89" spans="2:17" x14ac:dyDescent="0.3">
      <c r="B89" s="19" t="s">
        <v>126</v>
      </c>
      <c r="C89" s="10">
        <f>261.1*4 + 261.1*3*0.215</f>
        <v>1212.8095000000001</v>
      </c>
      <c r="D89" s="10">
        <f>212.14 * 5 + 0.126 * 0.78 * 212.14 * 2 + 0.126 * 0.22 * 0.91 * 796.8 + 0.126 * 0.22 * (1-0.91) * 1098.27</f>
        <v>1125.2376417559997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>
        <v>0</v>
      </c>
      <c r="Q89" s="16">
        <f t="array" ref="Q89">IF(INDEX(89:89,1,Q$4)="",INDEX(89:89,1,$C$6),INDEX(89:89,1,Q$4))</f>
        <v>1212.8095000000001</v>
      </c>
    </row>
    <row r="90" spans="2:17" x14ac:dyDescent="0.3">
      <c r="B90" s="19" t="s">
        <v>127</v>
      </c>
      <c r="C90" s="10">
        <v>0.03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>
        <v>0</v>
      </c>
      <c r="Q90" s="16">
        <f t="array" ref="Q90">IF(INDEX(90:90,1,Q$4)="",INDEX(90:90,1,$C$6),INDEX(90:90,1,Q$4))</f>
        <v>0.03</v>
      </c>
    </row>
    <row r="91" spans="2:17" x14ac:dyDescent="0.3">
      <c r="B91" s="19" t="s">
        <v>128</v>
      </c>
      <c r="C91" s="10">
        <v>0.03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>
        <v>0.03</v>
      </c>
      <c r="Q91" s="16">
        <f t="array" ref="Q91">IF(INDEX(91:91,1,Q$4)="",INDEX(91:91,1,$C$6),INDEX(91:91,1,Q$4))</f>
        <v>0.03</v>
      </c>
    </row>
    <row r="92" spans="2:17" x14ac:dyDescent="0.3">
      <c r="B92" s="19" t="s">
        <v>129</v>
      </c>
      <c r="C92" s="10">
        <v>0.03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0</v>
      </c>
      <c r="Q92" s="16">
        <f t="array" ref="Q92">IF(INDEX(92:92,1,Q$4)="",INDEX(92:92,1,$C$6),INDEX(92:92,1,Q$4))</f>
        <v>0.03</v>
      </c>
    </row>
    <row r="93" spans="2:17" x14ac:dyDescent="0.3">
      <c r="B93" s="19" t="s">
        <v>130</v>
      </c>
      <c r="C93" s="10">
        <v>100000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>
        <v>0</v>
      </c>
      <c r="Q93" s="16">
        <f t="array" ref="Q93">IF(INDEX(93:93,1,Q$4)="",INDEX(93:93,1,$C$6),INDEX(93:93,1,Q$4))</f>
        <v>100000</v>
      </c>
    </row>
    <row r="94" spans="2:17" x14ac:dyDescent="0.3">
      <c r="B94" s="19" t="s">
        <v>131</v>
      </c>
      <c r="C94" s="10">
        <f>pma!I10</f>
        <v>3.8555503791652093E-4</v>
      </c>
      <c r="D94" s="10">
        <f>pma!P10</f>
        <v>3.9952245708433764E-4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>
        <f>pma!W10</f>
        <v>3.7905671322320804E-4</v>
      </c>
      <c r="Q94" s="16">
        <f t="array" ref="Q94">IF(INDEX(94:94,1,Q$4)="",INDEX(94:94,1,$C$6),INDEX(94:94,1,Q$4))</f>
        <v>3.8555503791652093E-4</v>
      </c>
    </row>
    <row r="95" spans="2:17" x14ac:dyDescent="0.3">
      <c r="B95" s="19" t="s">
        <v>132</v>
      </c>
      <c r="C95" s="10">
        <f>pma!I11</f>
        <v>2.3506791390452632E-4</v>
      </c>
      <c r="D95" s="10">
        <f>pma!P11</f>
        <v>2.6353289091521478E-4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f>pma!W11</f>
        <v>2.4563494431373777E-4</v>
      </c>
      <c r="Q95" s="16">
        <f t="array" ref="Q95">IF(INDEX(95:95,1,Q$4)="",INDEX(95:95,1,$C$6),INDEX(95:95,1,Q$4))</f>
        <v>2.3506791390452632E-4</v>
      </c>
    </row>
    <row r="96" spans="2:17" x14ac:dyDescent="0.3">
      <c r="B96" s="19" t="s">
        <v>133</v>
      </c>
      <c r="C96" s="10">
        <f>pma!I12</f>
        <v>1.7945619916138106E-4</v>
      </c>
      <c r="D96" s="10">
        <f>pma!P12</f>
        <v>1.9947640022097667E-4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f>pma!W12</f>
        <v>1.9043467488183045E-4</v>
      </c>
      <c r="Q96" s="16">
        <f t="array" ref="Q96">IF(INDEX(96:96,1,Q$4)="",INDEX(96:96,1,$C$6),INDEX(96:96,1,Q$4))</f>
        <v>1.7945619916138106E-4</v>
      </c>
    </row>
    <row r="97" spans="2:17" x14ac:dyDescent="0.3">
      <c r="B97" s="19" t="s">
        <v>134</v>
      </c>
      <c r="C97" s="10">
        <f>pma!I13</f>
        <v>1.4517057281019865E-4</v>
      </c>
      <c r="D97" s="10">
        <f>pma!P13</f>
        <v>1.5932271899174038E-4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>
        <f>pma!W13</f>
        <v>1.4805500462903811E-4</v>
      </c>
      <c r="Q97" s="16">
        <f t="array" ref="Q97">IF(INDEX(97:97,1,Q$4)="",INDEX(97:97,1,$C$6),INDEX(97:97,1,Q$4))</f>
        <v>1.4517057281019865E-4</v>
      </c>
    </row>
    <row r="98" spans="2:17" x14ac:dyDescent="0.3">
      <c r="B98" s="19" t="s">
        <v>135</v>
      </c>
      <c r="C98" s="10">
        <f>pma!I14</f>
        <v>1.3160870997291574E-4</v>
      </c>
      <c r="D98" s="10">
        <f>pma!P14</f>
        <v>1.52185698397636E-4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>
        <f>pma!W14</f>
        <v>1.4028995243186735E-4</v>
      </c>
      <c r="Q98" s="16">
        <f t="array" ref="Q98">IF(INDEX(98:98,1,Q$4)="",INDEX(98:98,1,$C$6),INDEX(98:98,1,Q$4))</f>
        <v>1.3160870997291574E-4</v>
      </c>
    </row>
    <row r="99" spans="2:17" x14ac:dyDescent="0.3">
      <c r="B99" t="s">
        <v>136</v>
      </c>
      <c r="C99" s="10">
        <f>pma!I15</f>
        <v>1.2252757809075939E-4</v>
      </c>
      <c r="D99" s="10">
        <f>pma!P15</f>
        <v>1.366294445802341E-4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>
        <f>pma!W15</f>
        <v>1.2490787861907997E-4</v>
      </c>
      <c r="Q99" s="16">
        <f t="array" ref="Q99">IF(INDEX(99:99,1,Q$4)="",INDEX(99:99,1,$C$6),INDEX(99:99,1,Q$4))</f>
        <v>1.2252757809075939E-4</v>
      </c>
    </row>
    <row r="100" spans="2:17" x14ac:dyDescent="0.3">
      <c r="B100" t="s">
        <v>137</v>
      </c>
      <c r="C100" s="10">
        <f>pma!I16</f>
        <v>1.145266298171689E-4</v>
      </c>
      <c r="D100" s="10">
        <f>pma!P16</f>
        <v>1.2185750154681556E-4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>
        <f>pma!W16</f>
        <v>1.135264937790399E-4</v>
      </c>
      <c r="Q100" s="16">
        <f t="array" ref="Q100">IF(INDEX(100:100,1,Q$4)="",INDEX(100:100,1,$C$6),INDEX(100:100,1,Q$4))</f>
        <v>1.145266298171689E-4</v>
      </c>
    </row>
    <row r="101" spans="2:17" x14ac:dyDescent="0.3">
      <c r="B101" t="s">
        <v>138</v>
      </c>
      <c r="C101" s="10">
        <f>pma!I17</f>
        <v>1.0664572689294153E-4</v>
      </c>
      <c r="D101" s="10">
        <f>pma!P17</f>
        <v>1.0831589375453889E-4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>
        <f>pma!W17</f>
        <v>1.0319334532866105E-4</v>
      </c>
      <c r="Q101" s="16">
        <f t="array" ref="Q101">IF(INDEX(101:101,1,Q$4)="",INDEX(101:101,1,$C$6),INDEX(101:101,1,Q$4))</f>
        <v>1.0664572689294153E-4</v>
      </c>
    </row>
    <row r="102" spans="2:17" x14ac:dyDescent="0.3">
      <c r="B102" t="s">
        <v>139</v>
      </c>
      <c r="C102" s="10">
        <f>pma!I18</f>
        <v>9.9324942668588411E-5</v>
      </c>
      <c r="D102" s="10">
        <f>pma!P18</f>
        <v>9.5666577013066195E-5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>
        <f>pma!W18</f>
        <v>9.4860503605377259E-5</v>
      </c>
      <c r="Q102" s="16">
        <f t="array" ref="Q102">IF(INDEX(102:102,1,Q$4)="",INDEX(102:102,1,$C$6),INDEX(102:102,1,Q$4))</f>
        <v>9.9324942668588411E-5</v>
      </c>
    </row>
    <row r="103" spans="2:17" x14ac:dyDescent="0.3">
      <c r="B103" t="s">
        <v>140</v>
      </c>
      <c r="C103" s="10">
        <f>pma!I19</f>
        <v>9.5964604954644408E-5</v>
      </c>
      <c r="D103" s="10">
        <f>pma!P19</f>
        <v>8.8125889026181083E-5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>
        <f>pma!W19</f>
        <v>9.2956320803823877E-5</v>
      </c>
      <c r="Q103" s="16">
        <f t="array" ref="Q103">IF(INDEX(103:103,1,Q$4)="",INDEX(103:103,1,$C$6),INDEX(103:103,1,Q$4))</f>
        <v>9.5964604954644408E-5</v>
      </c>
    </row>
    <row r="104" spans="2:17" x14ac:dyDescent="0.3">
      <c r="B104" t="s">
        <v>141</v>
      </c>
      <c r="C104" s="10">
        <f>pma!I20</f>
        <v>1.0392540205458292E-4</v>
      </c>
      <c r="D104" s="10">
        <f>pma!P20</f>
        <v>9.4680486503750231E-5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>
        <f>pma!W20</f>
        <v>1.0276529264431828E-4</v>
      </c>
      <c r="Q104" s="16">
        <f t="array" ref="Q104">IF(INDEX(104:104,1,Q$4)="",INDEX(104:104,1,$C$6),INDEX(104:104,1,Q$4))</f>
        <v>1.0392540205458292E-4</v>
      </c>
    </row>
    <row r="105" spans="2:17" x14ac:dyDescent="0.3">
      <c r="B105" t="s">
        <v>142</v>
      </c>
      <c r="C105" s="10">
        <f>pma!I21</f>
        <v>1.2944847594840634E-4</v>
      </c>
      <c r="D105" s="10">
        <f>pma!P21</f>
        <v>1.229796017137261E-4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>
        <f>pma!W21</f>
        <v>1.3157284503935288E-4</v>
      </c>
      <c r="Q105" s="16">
        <f t="array" ref="Q105">IF(INDEX(105:105,1,Q$4)="",INDEX(105:105,1,$C$6),INDEX(105:105,1,Q$4))</f>
        <v>1.2944847594840634E-4</v>
      </c>
    </row>
    <row r="106" spans="2:17" x14ac:dyDescent="0.3">
      <c r="B106" t="s">
        <v>143</v>
      </c>
      <c r="C106" s="10">
        <f>pma!I22</f>
        <v>1.7789664162951615E-4</v>
      </c>
      <c r="D106" s="10">
        <f>pma!P22</f>
        <v>1.7824247253115234E-4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>
        <f>pma!W22</f>
        <v>1.8276180208071601E-4</v>
      </c>
      <c r="Q106" s="16">
        <f t="array" ref="Q106">IF(INDEX(106:106,1,Q$4)="",INDEX(106:106,1,$C$6),INDEX(106:106,1,Q$4))</f>
        <v>1.7789664162951615E-4</v>
      </c>
    </row>
    <row r="107" spans="2:17" x14ac:dyDescent="0.3">
      <c r="B107" t="s">
        <v>144</v>
      </c>
      <c r="C107" s="10">
        <f>pma!I23</f>
        <v>2.4347255920470812E-4</v>
      </c>
      <c r="D107" s="10">
        <f>pma!P23</f>
        <v>2.5481102396489742E-4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>
        <f>pma!W23</f>
        <v>2.5247943306791942E-4</v>
      </c>
      <c r="Q107" s="16">
        <f t="array" ref="Q107">IF(INDEX(107:107,1,Q$4)="",INDEX(107:107,1,$C$6),INDEX(107:107,1,Q$4))</f>
        <v>2.4347255920470812E-4</v>
      </c>
    </row>
    <row r="108" spans="2:17" x14ac:dyDescent="0.3">
      <c r="B108" t="s">
        <v>145</v>
      </c>
      <c r="C108" s="10">
        <f>pma!I24</f>
        <v>3.1589666754869782E-4</v>
      </c>
      <c r="D108" s="10">
        <f>pma!P24</f>
        <v>3.379430776889758E-4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>
        <f>pma!W24</f>
        <v>3.2953815136618292E-4</v>
      </c>
      <c r="Q108" s="16">
        <f t="array" ref="Q108">IF(INDEX(108:108,1,Q$4)="",INDEX(108:108,1,$C$6),INDEX(108:108,1,Q$4))</f>
        <v>3.1589666754869782E-4</v>
      </c>
    </row>
    <row r="109" spans="2:17" x14ac:dyDescent="0.3">
      <c r="B109" t="s">
        <v>146</v>
      </c>
      <c r="C109" s="10">
        <f>pma!I25</f>
        <v>3.8984813427920281E-4</v>
      </c>
      <c r="D109" s="10">
        <f>pma!P25</f>
        <v>4.2274639387669915E-4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>
        <f>pma!W25</f>
        <v>4.0908158067422999E-4</v>
      </c>
      <c r="Q109" s="16">
        <f t="array" ref="Q109">IF(INDEX(109:109,1,Q$4)="",INDEX(109:109,1,$C$6),INDEX(109:109,1,Q$4))</f>
        <v>3.8984813427920281E-4</v>
      </c>
    </row>
    <row r="110" spans="2:17" x14ac:dyDescent="0.3">
      <c r="B110" t="s">
        <v>147</v>
      </c>
      <c r="C110" s="10">
        <f>pma!I26</f>
        <v>4.686894967972509E-4</v>
      </c>
      <c r="D110" s="10">
        <f>pma!P26</f>
        <v>5.1898393396525972E-4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>
        <f>pma!W26</f>
        <v>4.9544525030599345E-4</v>
      </c>
      <c r="Q110" s="16">
        <f t="array" ref="Q110">IF(INDEX(110:110,1,Q$4)="",INDEX(110:110,1,$C$6),INDEX(110:110,1,Q$4))</f>
        <v>4.686894967972509E-4</v>
      </c>
    </row>
    <row r="111" spans="2:17" x14ac:dyDescent="0.3">
      <c r="B111" t="s">
        <v>148</v>
      </c>
      <c r="C111" s="10">
        <f>pma!I27</f>
        <v>5.5294245995575128E-4</v>
      </c>
      <c r="D111" s="10">
        <f>pma!P27</f>
        <v>6.2476727861226491E-4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>
        <f>pma!W27</f>
        <v>5.8515330169141907E-4</v>
      </c>
      <c r="Q111" s="16">
        <f t="array" ref="Q111">IF(INDEX(111:111,1,Q$4)="",INDEX(111:111,1,$C$6),INDEX(111:111,1,Q$4))</f>
        <v>5.5294245995575128E-4</v>
      </c>
    </row>
    <row r="112" spans="2:17" x14ac:dyDescent="0.3">
      <c r="B112" t="s">
        <v>149</v>
      </c>
      <c r="C112" s="10">
        <f>pma!I28</f>
        <v>6.3816544969237427E-4</v>
      </c>
      <c r="D112" s="10">
        <f>pma!P28</f>
        <v>7.33000114915545E-4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>
        <f>pma!W28</f>
        <v>6.7534827895428533E-4</v>
      </c>
      <c r="Q112" s="16">
        <f t="array" ref="Q112">IF(INDEX(112:112,1,Q$4)="",INDEX(112:112,1,$C$6),INDEX(112:112,1,Q$4))</f>
        <v>6.3816544969237427E-4</v>
      </c>
    </row>
    <row r="113" spans="2:17" x14ac:dyDescent="0.3">
      <c r="B113" t="s">
        <v>150</v>
      </c>
      <c r="C113" s="10">
        <f>pma!I29</f>
        <v>7.2884227701543452E-4</v>
      </c>
      <c r="D113" s="10">
        <f>pma!P29</f>
        <v>8.4435940996096528E-4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>
        <f>pma!W29</f>
        <v>7.6850846920691659E-4</v>
      </c>
      <c r="Q113" s="16">
        <f t="array" ref="Q113">IF(INDEX(113:113,1,Q$4)="",INDEX(113:113,1,$C$6),INDEX(113:113,1,Q$4))</f>
        <v>7.2884227701543452E-4</v>
      </c>
    </row>
    <row r="114" spans="2:17" x14ac:dyDescent="0.3">
      <c r="B114" t="s">
        <v>151</v>
      </c>
      <c r="C114" s="10">
        <f>pma!I30</f>
        <v>8.1812748140579065E-4</v>
      </c>
      <c r="D114" s="10">
        <f>pma!P30</f>
        <v>9.495242473992906E-4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>
        <f>pma!W30</f>
        <v>8.5939208182202989E-4</v>
      </c>
      <c r="Q114" s="16">
        <f t="array" ref="Q114">IF(INDEX(114:114,1,Q$4)="",INDEX(114:114,1,$C$6),INDEX(114:114,1,Q$4))</f>
        <v>8.1812748140579065E-4</v>
      </c>
    </row>
    <row r="115" spans="2:17" x14ac:dyDescent="0.3">
      <c r="B115" t="s">
        <v>152</v>
      </c>
      <c r="C115" s="10">
        <f>pma!I31</f>
        <v>8.9276569879809839E-4</v>
      </c>
      <c r="D115" s="10">
        <f>pma!P31</f>
        <v>1.032498682620927E-3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>
        <f>pma!W31</f>
        <v>9.3717789385789935E-4</v>
      </c>
      <c r="Q115" s="16">
        <f t="array" ref="Q115">IF(INDEX(115:115,1,Q$4)="",INDEX(115:115,1,$C$6),INDEX(115:115,1,Q$4))</f>
        <v>8.9276569879809839E-4</v>
      </c>
    </row>
    <row r="116" spans="2:17" x14ac:dyDescent="0.3">
      <c r="B116" t="s">
        <v>153</v>
      </c>
      <c r="C116" s="10">
        <f>pma!I32</f>
        <v>9.4738602816458182E-4</v>
      </c>
      <c r="D116" s="10">
        <f>pma!P32</f>
        <v>1.089282750126668E-3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>
        <f>pma!W32</f>
        <v>9.9804819332065535E-4</v>
      </c>
      <c r="Q116" s="16">
        <f t="array" ref="Q116">IF(INDEX(116:116,1,Q$4)="",INDEX(116:116,1,$C$6),INDEX(116:116,1,Q$4))</f>
        <v>9.4738602816458182E-4</v>
      </c>
    </row>
    <row r="117" spans="2:17" x14ac:dyDescent="0.3">
      <c r="B117" t="s">
        <v>154</v>
      </c>
      <c r="C117" s="10">
        <f>pma!I33</f>
        <v>9.8735117750617732E-4</v>
      </c>
      <c r="D117" s="10">
        <f>pma!P33</f>
        <v>1.125974334828857E-3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>
        <f>pma!W33</f>
        <v>1.0458604316881492E-3</v>
      </c>
      <c r="Q117" s="16">
        <f t="array" ref="Q117">IF(INDEX(117:117,1,Q$4)="",INDEX(117:117,1,$C$6),INDEX(117:117,1,Q$4))</f>
        <v>9.8735117750617732E-4</v>
      </c>
    </row>
    <row r="118" spans="2:17" x14ac:dyDescent="0.3">
      <c r="B118" t="s">
        <v>155</v>
      </c>
      <c r="C118" s="10">
        <f>pma!I34</f>
        <v>1.0224712965297839E-3</v>
      </c>
      <c r="D118" s="10">
        <f>pma!P34</f>
        <v>1.1561172105300202E-3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>
        <f>pma!W34</f>
        <v>1.0878113071344313E-3</v>
      </c>
      <c r="Q118" s="16">
        <f t="array" ref="Q118">IF(INDEX(118:118,1,Q$4)="",INDEX(118:118,1,$C$6),INDEX(118:118,1,Q$4))</f>
        <v>1.0224712965297839E-3</v>
      </c>
    </row>
    <row r="119" spans="2:17" x14ac:dyDescent="0.3">
      <c r="B119" t="s">
        <v>156</v>
      </c>
      <c r="C119" s="10">
        <f>pma!I35</f>
        <v>1.0621173147661819E-3</v>
      </c>
      <c r="D119" s="10">
        <f>pma!P35</f>
        <v>1.1893731899403133E-3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>
        <f>pma!W35</f>
        <v>1.1313371131117329E-3</v>
      </c>
      <c r="Q119" s="16">
        <f t="array" ref="Q119">IF(INDEX(119:119,1,Q$4)="",INDEX(119:119,1,$C$6),INDEX(119:119,1,Q$4))</f>
        <v>1.0621173147661819E-3</v>
      </c>
    </row>
    <row r="120" spans="2:17" x14ac:dyDescent="0.3">
      <c r="B120" t="s">
        <v>157</v>
      </c>
      <c r="C120" s="10">
        <f>pma!I36</f>
        <v>1.1073699810599997E-3</v>
      </c>
      <c r="D120" s="10">
        <f>pma!P36</f>
        <v>1.2238605324937208E-3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>
        <f>pma!W36</f>
        <v>1.1735770963209446E-3</v>
      </c>
      <c r="Q120" s="16">
        <f t="array" ref="Q120">IF(INDEX(120:120,1,Q$4)="",INDEX(120:120,1,$C$6),INDEX(120:120,1,Q$4))</f>
        <v>1.1073699810599997E-3</v>
      </c>
    </row>
    <row r="121" spans="2:17" x14ac:dyDescent="0.3">
      <c r="B121" t="s">
        <v>158</v>
      </c>
      <c r="C121" s="10">
        <f>pma!I37</f>
        <v>1.1602323201811032E-3</v>
      </c>
      <c r="D121" s="10">
        <f>pma!P37</f>
        <v>1.2638016879911549E-3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>
        <f>pma!W37</f>
        <v>1.2189651748226353E-3</v>
      </c>
      <c r="Q121" s="16">
        <f t="array" ref="Q121">IF(INDEX(121:121,1,Q$4)="",INDEX(121:121,1,$C$6),INDEX(121:121,1,Q$4))</f>
        <v>1.1602323201811032E-3</v>
      </c>
    </row>
    <row r="122" spans="2:17" x14ac:dyDescent="0.3">
      <c r="B122" t="s">
        <v>159</v>
      </c>
      <c r="C122" s="10">
        <f>pma!I38</f>
        <v>1.2211863337748411E-3</v>
      </c>
      <c r="D122" s="10">
        <f>pma!P38</f>
        <v>1.3086423370955169E-3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>
        <f>pma!W38</f>
        <v>1.2680736928806415E-3</v>
      </c>
      <c r="Q122" s="16">
        <f t="array" ref="Q122">IF(INDEX(122:122,1,Q$4)="",INDEX(122:122,1,$C$6),INDEX(122:122,1,Q$4))</f>
        <v>1.2211863337748411E-3</v>
      </c>
    </row>
    <row r="123" spans="2:17" x14ac:dyDescent="0.3">
      <c r="B123" t="s">
        <v>160</v>
      </c>
      <c r="C123" s="10">
        <f>pma!I39</f>
        <v>1.283744890785566E-3</v>
      </c>
      <c r="D123" s="10">
        <f>pma!P39</f>
        <v>1.3558254291420714E-3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f>pma!W39</f>
        <v>1.3197592426741826E-3</v>
      </c>
      <c r="Q123" s="16">
        <f t="array" ref="Q123">IF(INDEX(123:123,1,Q$4)="",INDEX(123:123,1,$C$6),INDEX(123:123,1,Q$4))</f>
        <v>1.283744890785566E-3</v>
      </c>
    </row>
    <row r="124" spans="2:17" x14ac:dyDescent="0.3">
      <c r="B124" t="s">
        <v>161</v>
      </c>
      <c r="C124" s="10">
        <f>pma!I40</f>
        <v>1.3457869083209569E-3</v>
      </c>
      <c r="D124" s="10">
        <f>pma!P40</f>
        <v>1.4023470962439342E-3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>
        <f>pma!W40</f>
        <v>1.3725439505071096E-3</v>
      </c>
      <c r="Q124" s="16">
        <f t="array" ref="Q124">IF(INDEX(124:124,1,Q$4)="",INDEX(124:124,1,$C$6),INDEX(124:124,1,Q$4))</f>
        <v>1.3457869083209569E-3</v>
      </c>
    </row>
    <row r="125" spans="2:17" x14ac:dyDescent="0.3">
      <c r="B125" t="s">
        <v>162</v>
      </c>
      <c r="C125" s="10">
        <f>pma!I41</f>
        <v>1.4082741402121467E-3</v>
      </c>
      <c r="D125" s="10">
        <f>pma!P41</f>
        <v>1.4519839479797865E-3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>
        <f>pma!W41</f>
        <v>1.4261902110698106E-3</v>
      </c>
      <c r="Q125" s="16">
        <f t="array" ref="Q125">IF(INDEX(125:125,1,Q$4)="",INDEX(125:125,1,$C$6),INDEX(125:125,1,Q$4))</f>
        <v>1.4082741402121467E-3</v>
      </c>
    </row>
    <row r="126" spans="2:17" x14ac:dyDescent="0.3">
      <c r="B126" t="s">
        <v>163</v>
      </c>
      <c r="C126" s="10">
        <f>pma!I42</f>
        <v>1.4711275666857123E-3</v>
      </c>
      <c r="D126" s="10">
        <f>pma!P42</f>
        <v>1.5029507166628997E-3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>
        <f>pma!W42</f>
        <v>1.478123109578653E-3</v>
      </c>
      <c r="Q126" s="16">
        <f t="array" ref="Q126">IF(INDEX(126:126,1,Q$4)="",INDEX(126:126,1,$C$6),INDEX(126:126,1,Q$4))</f>
        <v>1.4711275666857123E-3</v>
      </c>
    </row>
    <row r="127" spans="2:17" x14ac:dyDescent="0.3">
      <c r="B127" t="s">
        <v>164</v>
      </c>
      <c r="C127" s="10">
        <f>pma!I43</f>
        <v>1.5349074128248996E-3</v>
      </c>
      <c r="D127" s="10">
        <f>pma!P43</f>
        <v>1.5566956059332778E-3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>
        <f>pma!W43</f>
        <v>1.5304405893256596E-3</v>
      </c>
      <c r="Q127" s="16">
        <f t="array" ref="Q127">IF(INDEX(127:127,1,Q$4)="",INDEX(127:127,1,$C$6),INDEX(127:127,1,Q$4))</f>
        <v>1.5349074128248996E-3</v>
      </c>
    </row>
    <row r="128" spans="2:17" x14ac:dyDescent="0.3">
      <c r="B128" t="s">
        <v>165</v>
      </c>
      <c r="C128" s="10">
        <f>pma!I44</f>
        <v>1.605623528177445E-3</v>
      </c>
      <c r="D128" s="10">
        <f>pma!P44</f>
        <v>1.6196752592668108E-3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>
        <f>pma!W44</f>
        <v>1.5891522772992722E-3</v>
      </c>
      <c r="Q128" s="16">
        <f t="array" ref="Q128">IF(INDEX(128:128,1,Q$4)="",INDEX(128:128,1,$C$6),INDEX(128:128,1,Q$4))</f>
        <v>1.605623528177445E-3</v>
      </c>
    </row>
    <row r="129" spans="2:17" x14ac:dyDescent="0.3">
      <c r="B129" t="s">
        <v>166</v>
      </c>
      <c r="C129" s="10">
        <f>pma!I45</f>
        <v>1.6813531475670272E-3</v>
      </c>
      <c r="D129" s="10">
        <f>pma!P45</f>
        <v>1.6896707056150667E-3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>
        <f>pma!W45</f>
        <v>1.653400336365151E-3</v>
      </c>
      <c r="Q129" s="16">
        <f t="array" ref="Q129">IF(INDEX(129:129,1,Q$4)="",INDEX(129:129,1,$C$6),INDEX(129:129,1,Q$4))</f>
        <v>1.6813531475670272E-3</v>
      </c>
    </row>
    <row r="130" spans="2:17" x14ac:dyDescent="0.3">
      <c r="B130" t="s">
        <v>167</v>
      </c>
      <c r="C130" s="10">
        <f>pma!I46</f>
        <v>1.7555662018319393E-3</v>
      </c>
      <c r="D130" s="10">
        <f>pma!P46</f>
        <v>1.7566657845403128E-3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>
        <f>pma!W46</f>
        <v>1.7158393149922983E-3</v>
      </c>
      <c r="Q130" s="16">
        <f t="array" ref="Q130">IF(INDEX(130:130,1,Q$4)="",INDEX(130:130,1,$C$6),INDEX(130:130,1,Q$4))</f>
        <v>1.7555662018319393E-3</v>
      </c>
    </row>
    <row r="131" spans="2:17" x14ac:dyDescent="0.3">
      <c r="B131" t="s">
        <v>168</v>
      </c>
      <c r="C131" s="10">
        <f>pma!I47</f>
        <v>1.8262587105529258E-3</v>
      </c>
      <c r="D131" s="10">
        <f>pma!P47</f>
        <v>1.8194406804987384E-3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>
        <f>pma!W47</f>
        <v>1.7745603753285275E-3</v>
      </c>
      <c r="Q131" s="16">
        <f t="array" ref="Q131">IF(INDEX(131:131,1,Q$4)="",INDEX(131:131,1,$C$6),INDEX(131:131,1,Q$4))</f>
        <v>1.8262587105529258E-3</v>
      </c>
    </row>
    <row r="132" spans="2:17" x14ac:dyDescent="0.3">
      <c r="B132" t="s">
        <v>169</v>
      </c>
      <c r="C132" s="10">
        <f>pma!I48</f>
        <v>1.8984394326873942E-3</v>
      </c>
      <c r="D132" s="10">
        <f>pma!P48</f>
        <v>1.8857804718146697E-3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>
        <f>pma!W48</f>
        <v>1.8374349096793338E-3</v>
      </c>
      <c r="Q132" s="16">
        <f t="array" ref="Q132">IF(INDEX(132:132,1,Q$4)="",INDEX(132:132,1,$C$6),INDEX(132:132,1,Q$4))</f>
        <v>1.8984394326873942E-3</v>
      </c>
    </row>
    <row r="133" spans="2:17" x14ac:dyDescent="0.3">
      <c r="B133" t="s">
        <v>170</v>
      </c>
      <c r="C133" s="10">
        <f>pma!I49</f>
        <v>1.9799665298652846E-3</v>
      </c>
      <c r="D133" s="10">
        <f>pma!P49</f>
        <v>1.967033614960683E-3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>
        <f>pma!W49</f>
        <v>1.9152945070071308E-3</v>
      </c>
      <c r="Q133" s="16">
        <f t="array" ref="Q133">IF(INDEX(133:133,1,Q$4)="",INDEX(133:133,1,$C$6),INDEX(133:133,1,Q$4))</f>
        <v>1.9799665298652846E-3</v>
      </c>
    </row>
    <row r="134" spans="2:17" x14ac:dyDescent="0.3">
      <c r="B134" t="s">
        <v>171</v>
      </c>
      <c r="C134" s="10">
        <f>pma!I50</f>
        <v>2.0774152264082025E-3</v>
      </c>
      <c r="D134" s="10">
        <f>pma!P50</f>
        <v>2.0729953187020606E-3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>
        <f>pma!W50</f>
        <v>2.0163981305691323E-3</v>
      </c>
      <c r="Q134" s="16">
        <f t="array" ref="Q134">IF(INDEX(134:134,1,Q$4)="",INDEX(134:134,1,$C$6),INDEX(134:134,1,Q$4))</f>
        <v>2.0774152264082025E-3</v>
      </c>
    </row>
    <row r="135" spans="2:17" x14ac:dyDescent="0.3">
      <c r="B135" t="s">
        <v>172</v>
      </c>
      <c r="C135" s="10">
        <f>pma!I51</f>
        <v>2.1899460282660162E-3</v>
      </c>
      <c r="D135" s="10">
        <f>pma!P51</f>
        <v>2.1997852333260895E-3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>
        <f>pma!W51</f>
        <v>2.1401328856033783E-3</v>
      </c>
      <c r="Q135" s="16">
        <f t="array" ref="Q135">IF(INDEX(135:135,1,Q$4)="",INDEX(135:135,1,$C$6),INDEX(135:135,1,Q$4))</f>
        <v>2.1899460282660162E-3</v>
      </c>
    </row>
    <row r="136" spans="2:17" x14ac:dyDescent="0.3">
      <c r="B136" t="s">
        <v>173</v>
      </c>
      <c r="C136" s="10">
        <f>pma!I52</f>
        <v>2.3200500481764001E-3</v>
      </c>
      <c r="D136" s="10">
        <f>pma!P52</f>
        <v>2.3469646115737239E-3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>
        <f>pma!W52</f>
        <v>2.2858874534914873E-3</v>
      </c>
      <c r="Q136" s="16">
        <f t="array" ref="Q136">IF(INDEX(136:136,1,Q$4)="",INDEX(136:136,1,$C$6),INDEX(136:136,1,Q$4))</f>
        <v>2.3200500481764001E-3</v>
      </c>
    </row>
    <row r="137" spans="2:17" x14ac:dyDescent="0.3">
      <c r="B137" t="s">
        <v>174</v>
      </c>
      <c r="C137" s="10">
        <f>pma!I53</f>
        <v>2.4706626456351541E-3</v>
      </c>
      <c r="D137" s="10">
        <f>pma!P53</f>
        <v>2.5146514484183963E-3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>
        <f>pma!W53</f>
        <v>2.4492800066145308E-3</v>
      </c>
      <c r="Q137" s="16">
        <f t="array" ref="Q137">IF(INDEX(137:137,1,Q$4)="",INDEX(137:137,1,$C$6),INDEX(137:137,1,Q$4))</f>
        <v>2.4706626456351541E-3</v>
      </c>
    </row>
    <row r="138" spans="2:17" x14ac:dyDescent="0.3">
      <c r="B138" t="s">
        <v>175</v>
      </c>
      <c r="C138" s="10">
        <f>pma!I54</f>
        <v>2.6411932779364924E-3</v>
      </c>
      <c r="D138" s="10">
        <f>pma!P54</f>
        <v>2.6932762001643197E-3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>
        <f>pma!W54</f>
        <v>2.6260219283153518E-3</v>
      </c>
      <c r="Q138" s="16">
        <f t="array" ref="Q138">IF(INDEX(138:138,1,Q$4)="",INDEX(138:138,1,$C$6),INDEX(138:138,1,Q$4))</f>
        <v>2.6411932779364924E-3</v>
      </c>
    </row>
    <row r="139" spans="2:17" x14ac:dyDescent="0.3">
      <c r="B139" t="s">
        <v>176</v>
      </c>
      <c r="C139" s="10">
        <f>pma!I55</f>
        <v>2.8359878574026418E-3</v>
      </c>
      <c r="D139" s="10">
        <f>pma!P55</f>
        <v>2.8978771675647582E-3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>
        <f>pma!W55</f>
        <v>2.8236182318081759E-3</v>
      </c>
      <c r="Q139" s="16">
        <f t="array" ref="Q139">IF(INDEX(139:139,1,Q$4)="",INDEX(139:139,1,$C$6),INDEX(139:139,1,Q$4))</f>
        <v>2.8359878574026418E-3</v>
      </c>
    </row>
    <row r="140" spans="2:17" x14ac:dyDescent="0.3">
      <c r="B140" t="s">
        <v>177</v>
      </c>
      <c r="C140" s="10">
        <f>pma!I56</f>
        <v>3.0579524456137595E-3</v>
      </c>
      <c r="D140" s="10">
        <f>pma!P56</f>
        <v>3.1496350753635245E-3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f>pma!W56</f>
        <v>3.0554096998855859E-3</v>
      </c>
      <c r="Q140" s="16">
        <f t="array" ref="Q140">IF(INDEX(140:140,1,Q$4)="",INDEX(140:140,1,$C$6),INDEX(140:140,1,Q$4))</f>
        <v>3.0579524456137595E-3</v>
      </c>
    </row>
    <row r="141" spans="2:17" x14ac:dyDescent="0.3">
      <c r="B141" t="s">
        <v>178</v>
      </c>
      <c r="C141" s="10">
        <f>pma!I57</f>
        <v>3.3100379275468692E-3</v>
      </c>
      <c r="D141" s="10">
        <f>pma!P57</f>
        <v>3.4621779432084817E-3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>
        <f>pma!W57</f>
        <v>3.3333668083064304E-3</v>
      </c>
      <c r="Q141" s="16">
        <f t="array" ref="Q141">IF(INDEX(141:141,1,Q$4)="",INDEX(141:141,1,$C$6),INDEX(141:141,1,Q$4))</f>
        <v>3.3100379275468692E-3</v>
      </c>
    </row>
    <row r="142" spans="2:17" x14ac:dyDescent="0.3">
      <c r="B142" t="s">
        <v>179</v>
      </c>
      <c r="C142" s="10">
        <f>pma!I58</f>
        <v>3.5942765905161095E-3</v>
      </c>
      <c r="D142" s="10">
        <f>pma!P58</f>
        <v>3.8252002714257551E-3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>
        <f>pma!W58</f>
        <v>3.6574828984085889E-3</v>
      </c>
      <c r="Q142" s="16">
        <f t="array" ref="Q142">IF(INDEX(142:142,1,Q$4)="",INDEX(142:142,1,$C$6),INDEX(142:142,1,Q$4))</f>
        <v>3.5942765905161095E-3</v>
      </c>
    </row>
    <row r="143" spans="2:17" x14ac:dyDescent="0.3">
      <c r="B143" t="s">
        <v>180</v>
      </c>
      <c r="C143" s="10">
        <f>pma!I59</f>
        <v>3.9053927375034408E-3</v>
      </c>
      <c r="D143" s="10">
        <f>pma!P59</f>
        <v>4.2092104981164072E-3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>
        <f>pma!W59</f>
        <v>4.0049965907126232E-3</v>
      </c>
      <c r="Q143" s="16">
        <f t="array" ref="Q143">IF(INDEX(143:143,1,Q$4)="",INDEX(143:143,1,$C$6),INDEX(143:143,1,Q$4))</f>
        <v>3.9053927375034408E-3</v>
      </c>
    </row>
    <row r="144" spans="2:17" x14ac:dyDescent="0.3">
      <c r="B144" t="s">
        <v>181</v>
      </c>
      <c r="C144" s="10">
        <f>pma!I60</f>
        <v>4.2489563073908557E-3</v>
      </c>
      <c r="D144" s="10">
        <f>pma!P60</f>
        <v>4.6074308169716562E-3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>
        <f>pma!W60</f>
        <v>4.3768910638514111E-3</v>
      </c>
      <c r="Q144" s="16">
        <f t="array" ref="Q144">IF(INDEX(144:144,1,Q$4)="",INDEX(144:144,1,$C$6),INDEX(144:144,1,Q$4))</f>
        <v>4.2489563073908557E-3</v>
      </c>
    </row>
    <row r="145" spans="2:17" x14ac:dyDescent="0.3">
      <c r="B145" t="s">
        <v>182</v>
      </c>
      <c r="C145" s="10">
        <f>pma!I61</f>
        <v>4.6357804596982716E-3</v>
      </c>
      <c r="D145" s="10">
        <f>pma!P61</f>
        <v>5.042639105307163E-3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>
        <f>pma!W61</f>
        <v>4.7960232486165578E-3</v>
      </c>
      <c r="Q145" s="16">
        <f t="array" ref="Q145">IF(INDEX(145:145,1,Q$4)="",INDEX(145:145,1,$C$6),INDEX(145:145,1,Q$4))</f>
        <v>4.6357804596982716E-3</v>
      </c>
    </row>
    <row r="146" spans="2:17" x14ac:dyDescent="0.3">
      <c r="B146" t="s">
        <v>183</v>
      </c>
      <c r="C146" s="10">
        <f>pma!I62</f>
        <v>5.0714282838347025E-3</v>
      </c>
      <c r="D146" s="10">
        <f>pma!P62</f>
        <v>5.5155559375313912E-3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>
        <f>pma!W62</f>
        <v>5.2625037185961409E-3</v>
      </c>
      <c r="Q146" s="16">
        <f t="array" ref="Q146">IF(INDEX(146:146,1,Q$4)="",INDEX(146:146,1,$C$6),INDEX(146:146,1,Q$4))</f>
        <v>5.0714282838347025E-3</v>
      </c>
    </row>
    <row r="147" spans="2:17" x14ac:dyDescent="0.3">
      <c r="B147" t="s">
        <v>184</v>
      </c>
      <c r="C147" s="10">
        <f>pma!I63</f>
        <v>5.5515408326396089E-3</v>
      </c>
      <c r="D147" s="10">
        <f>pma!P63</f>
        <v>6.0161884310030514E-3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>
        <f>pma!W63</f>
        <v>5.7574807591208935E-3</v>
      </c>
      <c r="Q147" s="16">
        <f t="array" ref="Q147">IF(INDEX(147:147,1,Q$4)="",INDEX(147:147,1,$C$6),INDEX(147:147,1,Q$4))</f>
        <v>5.5515408326396089E-3</v>
      </c>
    </row>
    <row r="148" spans="2:17" x14ac:dyDescent="0.3">
      <c r="B148" t="s">
        <v>185</v>
      </c>
      <c r="C148" s="10">
        <f>pma!I64</f>
        <v>6.0687767698433918E-3</v>
      </c>
      <c r="D148" s="10">
        <f>pma!P64</f>
        <v>6.5369933323705699E-3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>
        <f>pma!W64</f>
        <v>6.2653202685938429E-3</v>
      </c>
      <c r="Q148" s="16">
        <f t="array" ref="Q148">IF(INDEX(148:148,1,Q$4)="",INDEX(148:148,1,$C$6),INDEX(148:148,1,Q$4))</f>
        <v>6.0687767698433918E-3</v>
      </c>
    </row>
    <row r="149" spans="2:17" x14ac:dyDescent="0.3">
      <c r="B149" t="s">
        <v>186</v>
      </c>
      <c r="C149" s="10">
        <f>pma!I65</f>
        <v>6.6162280703196165E-3</v>
      </c>
      <c r="D149" s="10">
        <f>pma!P65</f>
        <v>7.0682700606469109E-3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>
        <f>pma!W65</f>
        <v>6.7798606335788729E-3</v>
      </c>
      <c r="Q149" s="16">
        <f t="array" ref="Q149">IF(INDEX(149:149,1,Q$4)="",INDEX(149:149,1,$C$6),INDEX(149:149,1,Q$4))</f>
        <v>6.6162280703196165E-3</v>
      </c>
    </row>
    <row r="150" spans="2:17" x14ac:dyDescent="0.3">
      <c r="B150" t="s">
        <v>187</v>
      </c>
      <c r="C150" s="10">
        <f>pma!I66</f>
        <v>7.1924942090666241E-3</v>
      </c>
      <c r="D150" s="10">
        <f>pma!P66</f>
        <v>7.6124873034099996E-3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>
        <f>pma!W66</f>
        <v>7.3086127032315909E-3</v>
      </c>
      <c r="Q150" s="16">
        <f t="array" ref="Q150">IF(INDEX(150:150,1,Q$4)="",INDEX(150:150,1,$C$6),INDEX(150:150,1,Q$4))</f>
        <v>7.1924942090666241E-3</v>
      </c>
    </row>
    <row r="151" spans="2:17" x14ac:dyDescent="0.3">
      <c r="B151" t="s">
        <v>188</v>
      </c>
      <c r="C151" s="10">
        <f>pma!I67</f>
        <v>7.7946422582883534E-3</v>
      </c>
      <c r="D151" s="10">
        <f>pma!P67</f>
        <v>8.1801958154023614E-3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>
        <f>pma!W67</f>
        <v>7.8653440528108718E-3</v>
      </c>
      <c r="Q151" s="16">
        <f t="array" ref="Q151">IF(INDEX(151:151,1,Q$4)="",INDEX(151:151,1,$C$6),INDEX(151:151,1,Q$4))</f>
        <v>7.7946422582883534E-3</v>
      </c>
    </row>
    <row r="152" spans="2:17" x14ac:dyDescent="0.3">
      <c r="B152" t="s">
        <v>189</v>
      </c>
      <c r="C152" s="10">
        <f>pma!I68</f>
        <v>8.4242145829986174E-3</v>
      </c>
      <c r="D152" s="10">
        <f>pma!P68</f>
        <v>8.7865744314487119E-3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>
        <f>pma!W68</f>
        <v>8.4613447837434078E-3</v>
      </c>
      <c r="Q152" s="16">
        <f t="array" ref="Q152">IF(INDEX(152:152,1,Q$4)="",INDEX(152:152,1,$C$6),INDEX(152:152,1,Q$4))</f>
        <v>8.4242145829986174E-3</v>
      </c>
    </row>
    <row r="153" spans="2:17" x14ac:dyDescent="0.3">
      <c r="B153" t="s">
        <v>190</v>
      </c>
      <c r="C153" s="10">
        <f>pma!I69</f>
        <v>9.1202124759562249E-3</v>
      </c>
      <c r="D153" s="10">
        <f>pma!P69</f>
        <v>9.4463901942628097E-3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>
        <f>pma!W69</f>
        <v>9.1088517915255528E-3</v>
      </c>
      <c r="Q153" s="16">
        <f t="array" ref="Q153">IF(INDEX(153:153,1,Q$4)="",INDEX(153:153,1,$C$6),INDEX(153:153,1,Q$4))</f>
        <v>9.1202124759562249E-3</v>
      </c>
    </row>
    <row r="154" spans="2:17" x14ac:dyDescent="0.3">
      <c r="B154" t="s">
        <v>191</v>
      </c>
      <c r="C154" s="10">
        <f>pma!I70</f>
        <v>9.8609676962340669E-3</v>
      </c>
      <c r="D154" s="10">
        <f>pma!P70</f>
        <v>1.0160666415054411E-2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f>pma!W70</f>
        <v>9.7972127557735891E-3</v>
      </c>
      <c r="Q154" s="16">
        <f t="array" ref="Q154">IF(INDEX(154:154,1,Q$4)="",INDEX(154:154,1,$C$6),INDEX(154:154,1,Q$4))</f>
        <v>9.8609676962340669E-3</v>
      </c>
    </row>
    <row r="155" spans="2:17" x14ac:dyDescent="0.3">
      <c r="B155" t="s">
        <v>192</v>
      </c>
      <c r="C155" s="10">
        <f>pma!I71</f>
        <v>1.0586914408459255E-2</v>
      </c>
      <c r="D155" s="10">
        <f>pma!P71</f>
        <v>1.0914590486033186E-2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>
        <f>pma!W71</f>
        <v>1.0511603185448817E-2</v>
      </c>
      <c r="Q155" s="16">
        <f t="array" ref="Q155">IF(INDEX(155:155,1,Q$4)="",INDEX(155:155,1,$C$6),INDEX(155:155,1,Q$4))</f>
        <v>1.0586914408459255E-2</v>
      </c>
    </row>
    <row r="156" spans="2:17" x14ac:dyDescent="0.3">
      <c r="B156" t="s">
        <v>193</v>
      </c>
      <c r="C156" s="10">
        <f>pma!I72</f>
        <v>1.1278207759320688E-2</v>
      </c>
      <c r="D156" s="10">
        <f>pma!P72</f>
        <v>1.1685314483390809E-2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>
        <f>pma!W72</f>
        <v>1.1241675210602804E-2</v>
      </c>
      <c r="Q156" s="16">
        <f t="array" ref="Q156">IF(INDEX(156:156,1,Q$4)="",INDEX(156:156,1,$C$6),INDEX(156:156,1,Q$4))</f>
        <v>1.1278207759320688E-2</v>
      </c>
    </row>
    <row r="157" spans="2:17" x14ac:dyDescent="0.3">
      <c r="B157" t="s">
        <v>194</v>
      </c>
      <c r="C157" s="10">
        <f>pma!I73</f>
        <v>1.1974923886716273E-2</v>
      </c>
      <c r="D157" s="10">
        <f>pma!P73</f>
        <v>1.2469260009308317E-2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>
        <f>pma!W73</f>
        <v>1.1999319127071098E-2</v>
      </c>
      <c r="Q157" s="16">
        <f t="array" ref="Q157">IF(INDEX(157:157,1,Q$4)="",INDEX(157:157,1,$C$6),INDEX(157:157,1,Q$4))</f>
        <v>1.1974923886716273E-2</v>
      </c>
    </row>
    <row r="158" spans="2:17" x14ac:dyDescent="0.3">
      <c r="B158" t="s">
        <v>195</v>
      </c>
      <c r="C158" s="10">
        <f>pma!I74</f>
        <v>1.2767632961604762E-2</v>
      </c>
      <c r="D158" s="10">
        <f>pma!P74</f>
        <v>1.3281870962124983E-2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>
        <f>pma!W74</f>
        <v>1.2806353518558402E-2</v>
      </c>
      <c r="Q158" s="16">
        <f t="array" ref="Q158">IF(INDEX(158:158,1,Q$4)="",INDEX(158:158,1,$C$6),INDEX(158:158,1,Q$4))</f>
        <v>1.2767632961604762E-2</v>
      </c>
    </row>
    <row r="159" spans="2:17" x14ac:dyDescent="0.3">
      <c r="B159" t="s">
        <v>196</v>
      </c>
      <c r="C159" s="10">
        <f>pma!I75</f>
        <v>1.3689195417038176E-2</v>
      </c>
      <c r="D159" s="10">
        <f>pma!P75</f>
        <v>1.4170208349782693E-2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>
        <f>pma!W75</f>
        <v>1.374126245028187E-2</v>
      </c>
      <c r="Q159" s="16">
        <f t="array" ref="Q159">IF(INDEX(159:159,1,Q$4)="",INDEX(159:159,1,$C$6),INDEX(159:159,1,Q$4))</f>
        <v>1.3689195417038176E-2</v>
      </c>
    </row>
    <row r="160" spans="2:17" x14ac:dyDescent="0.3">
      <c r="B160" t="s">
        <v>197</v>
      </c>
      <c r="C160" s="10">
        <f>pma!I76</f>
        <v>1.4703895827247781E-2</v>
      </c>
      <c r="D160" s="10">
        <f>pma!P76</f>
        <v>1.5169899160182528E-2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>
        <f>pma!W76</f>
        <v>1.4764664276781973E-2</v>
      </c>
      <c r="Q160" s="16">
        <f t="array" ref="Q160">IF(INDEX(160:160,1,Q$4)="",INDEX(160:160,1,$C$6),INDEX(160:160,1,Q$4))</f>
        <v>1.4703895827247781E-2</v>
      </c>
    </row>
    <row r="161" spans="2:17" x14ac:dyDescent="0.3">
      <c r="B161" t="s">
        <v>198</v>
      </c>
      <c r="C161" s="10">
        <f>pma!I77</f>
        <v>1.5822672259454128E-2</v>
      </c>
      <c r="D161" s="10">
        <f>pma!P77</f>
        <v>1.6338090827933201E-2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>
        <f>pma!W77</f>
        <v>1.5942926214256685E-2</v>
      </c>
      <c r="Q161" s="16">
        <f t="array" ref="Q161">IF(INDEX(161:161,1,Q$4)="",INDEX(161:161,1,$C$6),INDEX(161:161,1,Q$4))</f>
        <v>1.5822672259454128E-2</v>
      </c>
    </row>
    <row r="162" spans="2:17" x14ac:dyDescent="0.3">
      <c r="B162" t="s">
        <v>199</v>
      </c>
      <c r="C162" s="10">
        <f>pma!I78</f>
        <v>1.7081063487199229E-2</v>
      </c>
      <c r="D162" s="10">
        <f>pma!P78</f>
        <v>1.7726848938091542E-2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>
        <f>pma!W78</f>
        <v>1.7304235480832649E-2</v>
      </c>
      <c r="Q162" s="16">
        <f t="array" ref="Q162">IF(INDEX(162:162,1,Q$4)="",INDEX(162:162,1,$C$6),INDEX(162:162,1,Q$4))</f>
        <v>1.7081063487199229E-2</v>
      </c>
    </row>
    <row r="163" spans="2:17" x14ac:dyDescent="0.3">
      <c r="B163" t="s">
        <v>200</v>
      </c>
      <c r="C163" s="10">
        <f>pma!I79</f>
        <v>1.8551413460853393E-2</v>
      </c>
      <c r="D163" s="10">
        <f>pma!P79</f>
        <v>1.9441447694484099E-2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>
        <f>pma!W79</f>
        <v>1.866324925717424E-2</v>
      </c>
      <c r="Q163" s="16">
        <f t="array" ref="Q163">IF(INDEX(163:163,1,Q$4)="",INDEX(163:163,1,$C$6),INDEX(163:163,1,Q$4))</f>
        <v>1.8551413460853393E-2</v>
      </c>
    </row>
    <row r="164" spans="2:17" x14ac:dyDescent="0.3">
      <c r="B164" t="s">
        <v>201</v>
      </c>
      <c r="C164" s="10">
        <f>pma!I80</f>
        <v>2.02555650020943E-2</v>
      </c>
      <c r="D164" s="10">
        <f>pma!P80</f>
        <v>2.1453291225133696E-2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>
        <f>pma!W80</f>
        <v>2.0604738121606597E-2</v>
      </c>
      <c r="Q164" s="16">
        <f t="array" ref="Q164">IF(INDEX(164:164,1,Q$4)="",INDEX(164:164,1,$C$6),INDEX(164:164,1,Q$4))</f>
        <v>2.02555650020943E-2</v>
      </c>
    </row>
    <row r="165" spans="2:17" x14ac:dyDescent="0.3">
      <c r="B165" t="s">
        <v>202</v>
      </c>
      <c r="C165" s="10">
        <f>pma!I81</f>
        <v>2.2171176022664857E-2</v>
      </c>
      <c r="D165" s="10">
        <f>pma!P81</f>
        <v>2.362979816031557E-2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>
        <f>pma!W81</f>
        <v>2.2448366050142651E-2</v>
      </c>
      <c r="Q165" s="16">
        <f t="array" ref="Q165">IF(INDEX(165:165,1,Q$4)="",INDEX(165:165,1,$C$6),INDEX(165:165,1,Q$4))</f>
        <v>2.2171176022664857E-2</v>
      </c>
    </row>
    <row r="166" spans="2:17" x14ac:dyDescent="0.3">
      <c r="B166" t="s">
        <v>203</v>
      </c>
      <c r="C166" s="10">
        <f>pma!I82</f>
        <v>2.4311459242939162E-2</v>
      </c>
      <c r="D166" s="10">
        <f>pma!P82</f>
        <v>2.5846132840759747E-2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>
        <f>pma!W82</f>
        <v>2.4619823243641401E-2</v>
      </c>
      <c r="Q166" s="16">
        <f t="array" ref="Q166">IF(INDEX(166:166,1,Q$4)="",INDEX(166:166,1,$C$6),INDEX(166:166,1,Q$4))</f>
        <v>2.4311459242939162E-2</v>
      </c>
    </row>
    <row r="167" spans="2:17" x14ac:dyDescent="0.3">
      <c r="B167" t="s">
        <v>204</v>
      </c>
      <c r="C167" s="10">
        <f>pma!I83</f>
        <v>2.6729872530219648E-2</v>
      </c>
      <c r="D167" s="10">
        <f>pma!P83</f>
        <v>2.8225802465937866E-2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>
        <f>pma!W83</f>
        <v>2.685913342686929E-2</v>
      </c>
      <c r="Q167" s="16">
        <f t="array" ref="Q167">IF(INDEX(167:167,1,Q$4)="",INDEX(167:167,1,$C$6),INDEX(167:167,1,Q$4))</f>
        <v>2.6729872530219648E-2</v>
      </c>
    </row>
    <row r="168" spans="2:17" x14ac:dyDescent="0.3">
      <c r="B168" t="s">
        <v>205</v>
      </c>
      <c r="C168" s="10">
        <f>pma!I84</f>
        <v>2.9585897338025489E-2</v>
      </c>
      <c r="D168" s="10">
        <f>pma!P84</f>
        <v>3.0903823093527412E-2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>
        <f>pma!W84</f>
        <v>2.9685243347747164E-2</v>
      </c>
      <c r="Q168" s="16">
        <f t="array" ref="Q168">IF(INDEX(168:168,1,Q$4)="",INDEX(168:168,1,$C$6),INDEX(168:168,1,Q$4))</f>
        <v>2.9585897338025489E-2</v>
      </c>
    </row>
    <row r="169" spans="2:17" x14ac:dyDescent="0.3">
      <c r="B169" t="s">
        <v>206</v>
      </c>
      <c r="C169" s="10">
        <f>pma!I85</f>
        <v>3.2869553718845791E-2</v>
      </c>
      <c r="D169" s="10">
        <f>pma!P85</f>
        <v>3.3963344467581008E-2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>
        <f>pma!W85</f>
        <v>3.280198802538651E-2</v>
      </c>
      <c r="Q169" s="16">
        <f t="array" ref="Q169">IF(INDEX(169:169,1,Q$4)="",INDEX(169:169,1,$C$6),INDEX(169:169,1,Q$4))</f>
        <v>3.2869553718845791E-2</v>
      </c>
    </row>
    <row r="170" spans="2:17" x14ac:dyDescent="0.3">
      <c r="B170" t="s">
        <v>207</v>
      </c>
      <c r="C170" s="10">
        <f>pma!I86</f>
        <v>3.6451869999419885E-2</v>
      </c>
      <c r="D170" s="10">
        <f>pma!P86</f>
        <v>3.7362774540960215E-2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>
        <f>pma!W86</f>
        <v>3.6447248646429897E-2</v>
      </c>
      <c r="Q170" s="16">
        <f t="array" ref="Q170">IF(INDEX(170:170,1,Q$4)="",INDEX(170:170,1,$C$6),INDEX(170:170,1,Q$4))</f>
        <v>3.6451869999419885E-2</v>
      </c>
    </row>
    <row r="171" spans="2:17" x14ac:dyDescent="0.3">
      <c r="B171" t="s">
        <v>208</v>
      </c>
      <c r="C171" s="10">
        <f>pma!I87</f>
        <v>4.0319394593045739E-2</v>
      </c>
      <c r="D171" s="10">
        <f>pma!P87</f>
        <v>4.1158555827161714E-2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>
        <f>pma!W87</f>
        <v>4.0483728983521643E-2</v>
      </c>
      <c r="Q171" s="16">
        <f t="array" ref="Q171">IF(INDEX(171:171,1,Q$4)="",INDEX(171:171,1,$C$6),INDEX(171:171,1,Q$4))</f>
        <v>4.0319394593045739E-2</v>
      </c>
    </row>
    <row r="172" spans="2:17" x14ac:dyDescent="0.3">
      <c r="B172" t="s">
        <v>209</v>
      </c>
      <c r="C172" s="10">
        <f>pma!I88</f>
        <v>4.4612652613569934E-2</v>
      </c>
      <c r="D172" s="10">
        <f>pma!P88</f>
        <v>4.5826009286229701E-2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f>pma!W88</f>
        <v>4.4909249226568457E-2</v>
      </c>
      <c r="Q172" s="16">
        <f t="array" ref="Q172">IF(INDEX(172:172,1,Q$4)="",INDEX(172:172,1,$C$6),INDEX(172:172,1,Q$4))</f>
        <v>4.4612652613569934E-2</v>
      </c>
    </row>
    <row r="173" spans="2:17" x14ac:dyDescent="0.3">
      <c r="B173" t="s">
        <v>210</v>
      </c>
      <c r="C173" s="10">
        <f>pma!I89</f>
        <v>4.961804034748786E-2</v>
      </c>
      <c r="D173" s="10">
        <f>pma!P89</f>
        <v>5.1016232825729688E-2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>
        <f>pma!W89</f>
        <v>5.0024527794532439E-2</v>
      </c>
      <c r="Q173" s="16">
        <f t="array" ref="Q173">IF(INDEX(173:173,1,Q$4)="",INDEX(173:173,1,$C$6),INDEX(173:173,1,Q$4))</f>
        <v>4.961804034748786E-2</v>
      </c>
    </row>
    <row r="174" spans="2:17" x14ac:dyDescent="0.3">
      <c r="B174" t="s">
        <v>211</v>
      </c>
      <c r="C174" s="10">
        <f>pma!I90</f>
        <v>5.5450051871891462E-2</v>
      </c>
      <c r="D174" s="10">
        <f>pma!P90</f>
        <v>5.656518925193707E-2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>
        <f>pma!W90</f>
        <v>5.5485843143946063E-2</v>
      </c>
      <c r="Q174" s="16">
        <f t="array" ref="Q174">IF(INDEX(174:174,1,Q$4)="",INDEX(174:174,1,$C$6),INDEX(174:174,1,Q$4))</f>
        <v>5.5450051871891462E-2</v>
      </c>
    </row>
    <row r="175" spans="2:17" x14ac:dyDescent="0.3">
      <c r="B175" t="s">
        <v>212</v>
      </c>
      <c r="C175" s="10">
        <f>pma!I91</f>
        <v>6.2029165941512657E-2</v>
      </c>
      <c r="D175" s="10">
        <f>pma!P91</f>
        <v>6.3059213977701312E-2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>
        <f>pma!W91</f>
        <v>6.2068962443371171E-2</v>
      </c>
      <c r="Q175" s="16">
        <f t="array" ref="Q175">IF(INDEX(175:175,1,Q$4)="",INDEX(175:175,1,$C$6),INDEX(175:175,1,Q$4))</f>
        <v>6.2029165941512657E-2</v>
      </c>
    </row>
    <row r="176" spans="2:17" x14ac:dyDescent="0.3">
      <c r="B176" t="s">
        <v>213</v>
      </c>
      <c r="C176" s="10">
        <f>pma!I92</f>
        <v>6.9412775806823465E-2</v>
      </c>
      <c r="D176" s="10">
        <f>pma!P92</f>
        <v>7.0632706291252637E-2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>
        <f>pma!W92</f>
        <v>7.0096507327003316E-2</v>
      </c>
      <c r="Q176" s="16">
        <f t="array" ref="Q176">IF(INDEX(176:176,1,Q$4)="",INDEX(176:176,1,$C$6),INDEX(176:176,1,Q$4))</f>
        <v>6.9412775806823465E-2</v>
      </c>
    </row>
    <row r="177" spans="2:17" x14ac:dyDescent="0.3">
      <c r="B177" t="s">
        <v>214</v>
      </c>
      <c r="C177" s="10">
        <f>pma!I93</f>
        <v>7.7748518827315122E-2</v>
      </c>
      <c r="D177" s="10">
        <f>pma!P93</f>
        <v>7.8978960563261744E-2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>
        <f>pma!W93</f>
        <v>7.8430788220651498E-2</v>
      </c>
      <c r="Q177" s="16">
        <f t="array" ref="Q177">IF(INDEX(177:177,1,Q$4)="",INDEX(177:177,1,$C$6),INDEX(177:177,1,Q$4))</f>
        <v>7.7748518827315122E-2</v>
      </c>
    </row>
    <row r="178" spans="2:17" x14ac:dyDescent="0.3">
      <c r="B178" t="s">
        <v>215</v>
      </c>
      <c r="C178" s="10">
        <f>pma!I94</f>
        <v>8.7212663544340541E-2</v>
      </c>
      <c r="D178" s="10">
        <f>pma!P94</f>
        <v>8.8623278592603577E-2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>
        <f>pma!W94</f>
        <v>8.7389364458286364E-2</v>
      </c>
      <c r="Q178" s="16">
        <f t="array" ref="Q178">IF(INDEX(178:178,1,Q$4)="",INDEX(178:178,1,$C$6),INDEX(178:178,1,Q$4))</f>
        <v>8.7212663544340541E-2</v>
      </c>
    </row>
    <row r="179" spans="2:17" x14ac:dyDescent="0.3">
      <c r="B179" t="s">
        <v>216</v>
      </c>
      <c r="C179" s="10">
        <f>pma!I95</f>
        <v>9.797025176666177E-2</v>
      </c>
      <c r="D179" s="10">
        <f>pma!P95</f>
        <v>9.9847290993104118E-2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>
        <f>pma!W95</f>
        <v>9.755011368530507E-2</v>
      </c>
      <c r="Q179" s="16">
        <f t="array" ref="Q179">IF(INDEX(179:179,1,Q$4)="",INDEX(179:179,1,$C$6),INDEX(179:179,1,Q$4))</f>
        <v>9.797025176666177E-2</v>
      </c>
    </row>
    <row r="180" spans="2:17" x14ac:dyDescent="0.3">
      <c r="B180" t="s">
        <v>217</v>
      </c>
      <c r="C180" s="10">
        <f>pma!I96</f>
        <v>0.11016402336111671</v>
      </c>
      <c r="D180" s="10">
        <f>pma!P96</f>
        <v>0.11232213613278272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>
        <f>pma!W96</f>
        <v>0.11040390065704447</v>
      </c>
      <c r="Q180" s="16">
        <f t="array" ref="Q180">IF(INDEX(180:180,1,Q$4)="",INDEX(180:180,1,$C$6),INDEX(180:180,1,Q$4))</f>
        <v>0.11016402336111671</v>
      </c>
    </row>
    <row r="181" spans="2:17" x14ac:dyDescent="0.3">
      <c r="B181" t="s">
        <v>218</v>
      </c>
      <c r="C181" s="10">
        <f>pma!I97</f>
        <v>0.12390501683202124</v>
      </c>
      <c r="D181" s="10">
        <f>pma!P97</f>
        <v>0.1261438986406645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>
        <f>pma!W97</f>
        <v>0.12472326034627608</v>
      </c>
      <c r="Q181" s="16">
        <f t="array" ref="Q181">IF(INDEX(181:181,1,Q$4)="",INDEX(181:181,1,$C$6),INDEX(181:181,1,Q$4))</f>
        <v>0.12390501683202124</v>
      </c>
    </row>
    <row r="182" spans="2:17" x14ac:dyDescent="0.3">
      <c r="B182" t="s">
        <v>219</v>
      </c>
      <c r="C182" s="10">
        <f>pma!I98</f>
        <v>0.13928148295579346</v>
      </c>
      <c r="D182" s="10">
        <f>pma!P98</f>
        <v>0.14140560961021148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>
        <f>pma!W98</f>
        <v>0.14061652755112747</v>
      </c>
      <c r="Q182" s="16">
        <f t="array" ref="Q182">IF(INDEX(182:182,1,Q$4)="",INDEX(182:182,1,$C$6),INDEX(182:182,1,Q$4))</f>
        <v>0.13928148295579346</v>
      </c>
    </row>
    <row r="183" spans="2:17" x14ac:dyDescent="0.3">
      <c r="B183" t="s">
        <v>220</v>
      </c>
      <c r="C183" s="10">
        <f>pma!I99</f>
        <v>0.15637105474445989</v>
      </c>
      <c r="D183" s="10">
        <f>pma!P99</f>
        <v>0.15819332346763837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>
        <f>pma!W99</f>
        <v>0.1581826967373712</v>
      </c>
      <c r="Q183" s="16">
        <f t="array" ref="Q183">IF(INDEX(183:183,1,Q$4)="",INDEX(183:183,1,$C$6),INDEX(183:183,1,Q$4))</f>
        <v>0.15637105474445989</v>
      </c>
    </row>
    <row r="184" spans="2:17" x14ac:dyDescent="0.3">
      <c r="B184" t="s">
        <v>221</v>
      </c>
      <c r="C184" s="10">
        <f>pma!I100</f>
        <v>0.17524515589595985</v>
      </c>
      <c r="D184" s="10">
        <f>pma!P100</f>
        <v>0.17658319367050898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>
        <f>pma!W100</f>
        <v>0.17751079911255213</v>
      </c>
      <c r="Q184" s="16">
        <f t="array" ref="Q184">IF(INDEX(184:184,1,Q$4)="",INDEX(184:184,1,$C$6),INDEX(184:184,1,Q$4))</f>
        <v>0.17524515589595985</v>
      </c>
    </row>
    <row r="185" spans="2:17" x14ac:dyDescent="0.3">
      <c r="B185" t="s">
        <v>222</v>
      </c>
      <c r="C185" s="10">
        <f>pma!I101</f>
        <v>0.19597613236302772</v>
      </c>
      <c r="D185" s="10">
        <f>pma!P101</f>
        <v>0.19663880400022055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>
        <f>pma!W101</f>
        <v>0.19867207895079231</v>
      </c>
      <c r="Q185" s="16">
        <f t="array" ref="Q185">IF(INDEX(185:185,1,Q$4)="",INDEX(185:185,1,$C$6),INDEX(185:185,1,Q$4))</f>
        <v>0.19597613236302772</v>
      </c>
    </row>
    <row r="186" spans="2:17" x14ac:dyDescent="0.3">
      <c r="B186" t="s">
        <v>223</v>
      </c>
      <c r="C186" s="10">
        <f>pma!I102</f>
        <v>0.21863577446505611</v>
      </c>
      <c r="D186" s="10">
        <f>pma!P102</f>
        <v>0.21840424518817034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>
        <f>pma!W102</f>
        <v>0.22171538938145435</v>
      </c>
      <c r="Q186" s="16">
        <f t="array" ref="Q186">IF(INDEX(186:186,1,Q$4)="",INDEX(186:186,1,$C$6),INDEX(186:186,1,Q$4))</f>
        <v>0.21863577446505611</v>
      </c>
    </row>
    <row r="187" spans="2:17" x14ac:dyDescent="0.3">
      <c r="B187" t="s">
        <v>224</v>
      </c>
      <c r="C187" s="10">
        <f>pma!I103</f>
        <v>0.24329590363989853</v>
      </c>
      <c r="D187" s="10">
        <f>pma!P103</f>
        <v>0.24190216766163464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>
        <f>pma!W103</f>
        <v>0.24666483989082305</v>
      </c>
      <c r="Q187" s="16">
        <f t="array" ref="Q187">IF(INDEX(187:187,1,Q$4)="",INDEX(187:187,1,$C$6),INDEX(187:187,1,Q$4))</f>
        <v>0.24329590363989853</v>
      </c>
    </row>
    <row r="188" spans="2:17" x14ac:dyDescent="0.3">
      <c r="B188" t="s">
        <v>225</v>
      </c>
      <c r="C188" s="10">
        <f>pma!I104</f>
        <v>0.26859330824653155</v>
      </c>
      <c r="D188" s="10">
        <f>pma!P104</f>
        <v>0.26712900765067493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>
        <f>pma!W104</f>
        <v>0.27350690752365903</v>
      </c>
      <c r="Q188" s="16">
        <f t="array" ref="Q188">IF(INDEX(188:188,1,Q$4)="",INDEX(188:188,1,$C$6),INDEX(188:188,1,Q$4))</f>
        <v>0.26859330824653155</v>
      </c>
    </row>
    <row r="189" spans="2:17" x14ac:dyDescent="0.3">
      <c r="B189" t="s">
        <v>226</v>
      </c>
      <c r="C189" s="10">
        <f>pma!I105</f>
        <v>0.29408730759245139</v>
      </c>
      <c r="D189" s="10">
        <f>pma!P105</f>
        <v>0.29404965019524493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>
        <f>pma!W105</f>
        <v>0.30219620716217965</v>
      </c>
      <c r="Q189" s="16">
        <f t="array" ref="Q189">IF(INDEX(189:189,1,Q$4)="",INDEX(189:189,1,$C$6),INDEX(189:189,1,Q$4))</f>
        <v>0.29408730759245139</v>
      </c>
    </row>
    <row r="190" spans="2:17" x14ac:dyDescent="0.3">
      <c r="B190" t="s">
        <v>227</v>
      </c>
      <c r="C190" s="10">
        <f>pma!I106</f>
        <v>0.31925848690433578</v>
      </c>
      <c r="D190" s="10">
        <f>pma!P106</f>
        <v>0.32259805454424451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>
        <f>pma!W106</f>
        <v>0.33264302425357445</v>
      </c>
      <c r="Q190" s="16">
        <f t="array" ref="Q190">IF(INDEX(190:190,1,Q$4)="",INDEX(190:190,1,$C$6),INDEX(190:190,1,Q$4))</f>
        <v>0.31925848690433578</v>
      </c>
    </row>
    <row r="191" spans="2:17" x14ac:dyDescent="0.3">
      <c r="B191" t="s">
        <v>228</v>
      </c>
      <c r="C191" s="10">
        <f>pma!I107</f>
        <v>0.34351157094811624</v>
      </c>
      <c r="D191" s="10">
        <f>pma!P107</f>
        <v>0.35267130761544052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>
        <f>pma!W107</f>
        <v>0.36471669832597187</v>
      </c>
      <c r="Q191" s="16">
        <f t="array" ref="Q191">IF(INDEX(191:191,1,Q$4)="",INDEX(191:191,1,$C$6),INDEX(191:191,1,Q$4))</f>
        <v>0.34351157094811624</v>
      </c>
    </row>
    <row r="192" spans="2:17" x14ac:dyDescent="0.3">
      <c r="B192" t="s">
        <v>229</v>
      </c>
      <c r="C192" s="10">
        <f>pma!I108</f>
        <v>0.36619577097345257</v>
      </c>
      <c r="D192" s="10">
        <f>pma!P108</f>
        <v>0.38413126440981171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>
        <f>pma!W108</f>
        <v>0.39824305219488554</v>
      </c>
      <c r="Q192" s="16">
        <f t="array" ref="Q192">IF(INDEX(192:192,1,Q$4)="",INDEX(192:192,1,$C$6),INDEX(192:192,1,Q$4))</f>
        <v>0.36619577097345257</v>
      </c>
    </row>
    <row r="193" spans="2:17" x14ac:dyDescent="0.3">
      <c r="B193" t="s">
        <v>230</v>
      </c>
      <c r="C193" s="10">
        <f>pma!I109</f>
        <v>0.39070146927414795</v>
      </c>
      <c r="D193" s="10">
        <f>pma!P109</f>
        <v>0.99999998999999995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>
        <f>pma!W109</f>
        <v>0.99999998999999995</v>
      </c>
      <c r="Q193" s="16">
        <f t="array" ref="Q193">IF(INDEX(193:193,1,Q$4)="",INDEX(193:193,1,$C$6),INDEX(193:193,1,Q$4))</f>
        <v>0.39070146927414795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L119"/>
  <sheetViews>
    <sheetView workbookViewId="0"/>
  </sheetViews>
  <sheetFormatPr defaultColWidth="6.6640625" defaultRowHeight="14.4" x14ac:dyDescent="0.3"/>
  <cols>
    <col min="1" max="18" width="6.6640625" customWidth="1"/>
    <col min="19" max="19" width="6.6640625" style="32" customWidth="1"/>
    <col min="20" max="28" width="6.6640625" style="7" customWidth="1"/>
    <col min="29" max="29" width="6.6640625" style="33" customWidth="1"/>
    <col min="30" max="30" width="6.6640625" style="32" customWidth="1"/>
    <col min="31" max="39" width="6.6640625" style="7" customWidth="1"/>
    <col min="40" max="40" width="6.6640625" style="33" customWidth="1"/>
    <col min="41" max="41" width="6.6640625" style="32" customWidth="1"/>
    <col min="42" max="50" width="6.6640625" style="7" customWidth="1"/>
    <col min="51" max="51" width="6.6640625" style="33" customWidth="1"/>
    <col min="52" max="52" width="6.6640625" style="32" customWidth="1"/>
    <col min="53" max="61" width="6.6640625" style="7" customWidth="1"/>
    <col min="62" max="62" width="6.6640625" style="33" customWidth="1"/>
    <col min="63" max="63" width="6.6640625" style="32" customWidth="1"/>
    <col min="64" max="72" width="6.6640625" style="7" customWidth="1"/>
    <col min="73" max="73" width="6.6640625" style="33" customWidth="1"/>
    <col min="74" max="74" width="6.6640625" style="32" customWidth="1"/>
    <col min="75" max="83" width="6.6640625" style="7" customWidth="1"/>
    <col min="84" max="84" width="6.6640625" style="33" customWidth="1"/>
    <col min="85" max="94" width="6.6640625" style="7" customWidth="1"/>
    <col min="95" max="95" width="6.6640625" style="33" customWidth="1"/>
    <col min="96" max="105" width="6.6640625" style="7" customWidth="1"/>
    <col min="106" max="106" width="6.6640625" style="33" customWidth="1"/>
    <col min="107" max="116" width="6.6640625" style="7" customWidth="1"/>
    <col min="117" max="117" width="6.6640625" style="33" customWidth="1"/>
    <col min="118" max="127" width="6.6640625" style="7" customWidth="1"/>
    <col min="128" max="128" width="6.6640625" style="33" customWidth="1"/>
    <col min="129" max="129" width="6.6640625" style="32" customWidth="1"/>
    <col min="130" max="138" width="6.6640625" style="7" customWidth="1"/>
    <col min="139" max="139" width="6.6640625" style="33" customWidth="1"/>
    <col min="140" max="150" width="6.6640625" style="7" customWidth="1"/>
    <col min="151" max="152" width="6.6640625" customWidth="1"/>
    <col min="153" max="164" width="6.6640625" style="7" customWidth="1"/>
    <col min="165" max="189" width="6.6640625" customWidth="1"/>
    <col min="190" max="191" width="6.6640625" style="7" customWidth="1"/>
    <col min="192" max="192" width="6.6640625" customWidth="1"/>
    <col min="193" max="203" width="6.6640625" style="7" customWidth="1"/>
    <col min="204" max="204" width="6.6640625" customWidth="1"/>
    <col min="205" max="215" width="6.6640625" style="7" customWidth="1"/>
    <col min="216" max="216" width="6.6640625" customWidth="1"/>
    <col min="217" max="227" width="6.6640625" style="7" customWidth="1"/>
    <col min="228" max="253" width="6.6640625" customWidth="1"/>
    <col min="254" max="255" width="6.6640625" style="7" customWidth="1"/>
    <col min="256" max="256" width="6.6640625" customWidth="1"/>
    <col min="257" max="268" width="6.6640625" style="7" customWidth="1"/>
    <col min="269" max="269" width="6.6640625" customWidth="1"/>
    <col min="270" max="281" width="6.6640625" style="7" customWidth="1"/>
    <col min="282" max="282" width="6.6640625" customWidth="1"/>
    <col min="283" max="294" width="6.6640625" style="7" customWidth="1"/>
    <col min="295" max="295" width="6.6640625" customWidth="1"/>
    <col min="296" max="319" width="6.6640625" style="7" customWidth="1"/>
    <col min="320" max="322" width="6.6640625" customWidth="1"/>
    <col min="323" max="323" width="10.88671875" bestFit="1" customWidth="1"/>
    <col min="324" max="324" width="6.6640625" customWidth="1"/>
  </cols>
  <sheetData>
    <row r="1" spans="2:324" x14ac:dyDescent="0.3"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</row>
    <row r="2" spans="2:324" s="1" customFormat="1" ht="20.399999999999999" thickBot="1" x14ac:dyDescent="0.45">
      <c r="B2" s="1" t="s">
        <v>231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GH2" s="8"/>
      <c r="GI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IT2" s="8"/>
      <c r="IU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</row>
    <row r="3" spans="2:324" ht="15" thickTop="1" x14ac:dyDescent="0.3"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</row>
    <row r="4" spans="2:324" s="20" customFormat="1" ht="18" thickBot="1" x14ac:dyDescent="0.4">
      <c r="G4" s="21" t="s">
        <v>232</v>
      </c>
      <c r="H4" s="21"/>
      <c r="I4" s="21"/>
      <c r="J4" s="21"/>
      <c r="K4" s="21"/>
      <c r="L4" s="21"/>
      <c r="M4" s="21"/>
      <c r="N4" s="21"/>
      <c r="O4" s="21"/>
      <c r="P4" s="22"/>
      <c r="S4" s="21" t="s">
        <v>233</v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21" t="s">
        <v>234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235</v>
      </c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 t="s">
        <v>236</v>
      </c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 t="s">
        <v>237</v>
      </c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 t="s">
        <v>238</v>
      </c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 t="s">
        <v>239</v>
      </c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 t="s">
        <v>240</v>
      </c>
      <c r="EK4" s="21"/>
      <c r="EL4" s="21"/>
      <c r="EM4" s="21"/>
      <c r="EN4" s="21"/>
      <c r="EO4" s="21"/>
      <c r="EP4" s="21"/>
      <c r="EQ4" s="21"/>
      <c r="ER4" s="21"/>
      <c r="ES4" s="21"/>
      <c r="ET4" s="21"/>
      <c r="EV4" s="21" t="s">
        <v>241</v>
      </c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 t="s">
        <v>242</v>
      </c>
      <c r="FJ4" s="21" t="s">
        <v>243</v>
      </c>
      <c r="FK4" s="21"/>
      <c r="FL4" s="21"/>
      <c r="FM4" s="21"/>
      <c r="FN4" s="21"/>
      <c r="FO4" s="21"/>
      <c r="FP4" s="21"/>
      <c r="FQ4" s="21"/>
      <c r="FR4" s="21"/>
      <c r="FS4" s="21"/>
      <c r="FT4" s="21"/>
      <c r="FV4" s="21" t="s">
        <v>244</v>
      </c>
      <c r="FW4" s="21"/>
      <c r="FX4" s="21"/>
      <c r="FY4" s="21"/>
      <c r="FZ4" s="21"/>
      <c r="GA4" s="21"/>
      <c r="GB4" s="21"/>
      <c r="GC4" s="21"/>
      <c r="GD4" s="21"/>
      <c r="GE4" s="21"/>
      <c r="GF4" s="21"/>
      <c r="GH4" s="21" t="s">
        <v>245</v>
      </c>
      <c r="GI4" s="21"/>
      <c r="GK4" s="21" t="s">
        <v>246</v>
      </c>
      <c r="GL4" s="21"/>
      <c r="GM4" s="21"/>
      <c r="GN4" s="21"/>
      <c r="GO4" s="21"/>
      <c r="GP4" s="21"/>
      <c r="GQ4" s="21"/>
      <c r="GR4" s="21"/>
      <c r="GS4" s="21"/>
      <c r="GT4" s="21"/>
      <c r="GU4" s="21"/>
      <c r="GW4" s="21" t="s">
        <v>247</v>
      </c>
      <c r="GX4" s="21"/>
      <c r="GY4" s="21"/>
      <c r="GZ4" s="21"/>
      <c r="HA4" s="21"/>
      <c r="HB4" s="21"/>
      <c r="HC4" s="21"/>
      <c r="HD4" s="21"/>
      <c r="HE4" s="21"/>
      <c r="HF4" s="21"/>
      <c r="HG4" s="21"/>
      <c r="HI4" s="21" t="s">
        <v>247</v>
      </c>
      <c r="HJ4" s="21"/>
      <c r="HK4" s="21"/>
      <c r="HL4" s="21"/>
      <c r="HM4" s="21"/>
      <c r="HN4" s="21"/>
      <c r="HO4" s="21"/>
      <c r="HP4" s="21"/>
      <c r="HQ4" s="21"/>
      <c r="HR4" s="21"/>
      <c r="HS4" s="21"/>
      <c r="HU4" s="21" t="s">
        <v>248</v>
      </c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H4" s="21" t="s">
        <v>249</v>
      </c>
      <c r="II4" s="21"/>
      <c r="IJ4" s="21"/>
      <c r="IK4" s="21"/>
      <c r="IL4" s="21"/>
      <c r="IM4" s="21"/>
      <c r="IN4" s="21"/>
      <c r="IO4" s="21"/>
      <c r="IP4" s="21"/>
      <c r="IQ4" s="21"/>
      <c r="IR4" s="21"/>
      <c r="IT4" s="21" t="s">
        <v>250</v>
      </c>
      <c r="IU4" s="21"/>
      <c r="IW4" s="21" t="s">
        <v>251</v>
      </c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J4" s="21" t="s">
        <v>252</v>
      </c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W4" s="21" t="s">
        <v>252</v>
      </c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J4" s="21" t="s">
        <v>253</v>
      </c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</row>
    <row r="5" spans="2:324" ht="15" thickTop="1" x14ac:dyDescent="0.3"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</row>
    <row r="6" spans="2:324" s="23" customFormat="1" ht="54" customHeight="1" x14ac:dyDescent="0.3">
      <c r="R6" s="23" t="s">
        <v>254</v>
      </c>
      <c r="S6" s="24" t="s">
        <v>255</v>
      </c>
      <c r="T6" s="25" t="s">
        <v>256</v>
      </c>
      <c r="U6" s="25" t="s">
        <v>257</v>
      </c>
      <c r="V6" s="25" t="s">
        <v>258</v>
      </c>
      <c r="W6" s="25" t="s">
        <v>259</v>
      </c>
      <c r="X6" s="25" t="s">
        <v>260</v>
      </c>
      <c r="Y6" s="25" t="s">
        <v>261</v>
      </c>
      <c r="Z6" s="25" t="s">
        <v>262</v>
      </c>
      <c r="AA6" s="25" t="s">
        <v>263</v>
      </c>
      <c r="AB6" s="25" t="s">
        <v>264</v>
      </c>
      <c r="AC6" s="26" t="s">
        <v>265</v>
      </c>
      <c r="AD6" s="24" t="s">
        <v>255</v>
      </c>
      <c r="AE6" s="25" t="s">
        <v>256</v>
      </c>
      <c r="AF6" s="25" t="s">
        <v>257</v>
      </c>
      <c r="AG6" s="25" t="s">
        <v>258</v>
      </c>
      <c r="AH6" s="25" t="s">
        <v>259</v>
      </c>
      <c r="AI6" s="25" t="s">
        <v>260</v>
      </c>
      <c r="AJ6" s="25" t="s">
        <v>261</v>
      </c>
      <c r="AK6" s="25" t="s">
        <v>262</v>
      </c>
      <c r="AL6" s="25" t="s">
        <v>263</v>
      </c>
      <c r="AM6" s="25" t="s">
        <v>264</v>
      </c>
      <c r="AN6" s="26" t="s">
        <v>265</v>
      </c>
      <c r="AO6" s="24" t="s">
        <v>255</v>
      </c>
      <c r="AP6" s="25" t="s">
        <v>256</v>
      </c>
      <c r="AQ6" s="25" t="s">
        <v>257</v>
      </c>
      <c r="AR6" s="25" t="s">
        <v>258</v>
      </c>
      <c r="AS6" s="25" t="s">
        <v>259</v>
      </c>
      <c r="AT6" s="25" t="s">
        <v>260</v>
      </c>
      <c r="AU6" s="25" t="s">
        <v>261</v>
      </c>
      <c r="AV6" s="25" t="s">
        <v>262</v>
      </c>
      <c r="AW6" s="25" t="s">
        <v>263</v>
      </c>
      <c r="AX6" s="25" t="s">
        <v>264</v>
      </c>
      <c r="AY6" s="26" t="s">
        <v>265</v>
      </c>
      <c r="AZ6" s="24" t="s">
        <v>255</v>
      </c>
      <c r="BA6" s="25" t="s">
        <v>256</v>
      </c>
      <c r="BB6" s="25" t="s">
        <v>257</v>
      </c>
      <c r="BC6" s="25" t="s">
        <v>258</v>
      </c>
      <c r="BD6" s="25" t="s">
        <v>259</v>
      </c>
      <c r="BE6" s="25" t="s">
        <v>260</v>
      </c>
      <c r="BF6" s="25" t="s">
        <v>261</v>
      </c>
      <c r="BG6" s="25" t="s">
        <v>262</v>
      </c>
      <c r="BH6" s="25" t="s">
        <v>263</v>
      </c>
      <c r="BI6" s="25" t="s">
        <v>264</v>
      </c>
      <c r="BJ6" s="26" t="s">
        <v>265</v>
      </c>
      <c r="BK6" s="24" t="s">
        <v>255</v>
      </c>
      <c r="BL6" s="25" t="s">
        <v>256</v>
      </c>
      <c r="BM6" s="25" t="s">
        <v>257</v>
      </c>
      <c r="BN6" s="25" t="s">
        <v>258</v>
      </c>
      <c r="BO6" s="25" t="s">
        <v>259</v>
      </c>
      <c r="BP6" s="25" t="s">
        <v>260</v>
      </c>
      <c r="BQ6" s="25" t="s">
        <v>261</v>
      </c>
      <c r="BR6" s="25" t="s">
        <v>262</v>
      </c>
      <c r="BS6" s="25" t="s">
        <v>263</v>
      </c>
      <c r="BT6" s="25" t="s">
        <v>264</v>
      </c>
      <c r="BU6" s="26" t="s">
        <v>265</v>
      </c>
      <c r="BV6" s="24" t="s">
        <v>255</v>
      </c>
      <c r="BW6" s="25" t="s">
        <v>256</v>
      </c>
      <c r="BX6" s="25" t="s">
        <v>257</v>
      </c>
      <c r="BY6" s="25" t="s">
        <v>258</v>
      </c>
      <c r="BZ6" s="25" t="s">
        <v>259</v>
      </c>
      <c r="CA6" s="25" t="s">
        <v>260</v>
      </c>
      <c r="CB6" s="25" t="s">
        <v>261</v>
      </c>
      <c r="CC6" s="25" t="s">
        <v>262</v>
      </c>
      <c r="CD6" s="25" t="s">
        <v>263</v>
      </c>
      <c r="CE6" s="25" t="s">
        <v>264</v>
      </c>
      <c r="CF6" s="26" t="s">
        <v>265</v>
      </c>
      <c r="CG6" s="24" t="s">
        <v>255</v>
      </c>
      <c r="CH6" s="25" t="s">
        <v>256</v>
      </c>
      <c r="CI6" s="25" t="s">
        <v>257</v>
      </c>
      <c r="CJ6" s="25" t="s">
        <v>258</v>
      </c>
      <c r="CK6" s="25" t="s">
        <v>259</v>
      </c>
      <c r="CL6" s="25" t="s">
        <v>260</v>
      </c>
      <c r="CM6" s="25" t="s">
        <v>261</v>
      </c>
      <c r="CN6" s="25" t="s">
        <v>262</v>
      </c>
      <c r="CO6" s="25" t="s">
        <v>263</v>
      </c>
      <c r="CP6" s="25" t="s">
        <v>264</v>
      </c>
      <c r="CQ6" s="26" t="s">
        <v>265</v>
      </c>
      <c r="CR6" s="24" t="s">
        <v>255</v>
      </c>
      <c r="CS6" s="25" t="s">
        <v>256</v>
      </c>
      <c r="CT6" s="25" t="s">
        <v>257</v>
      </c>
      <c r="CU6" s="25" t="s">
        <v>258</v>
      </c>
      <c r="CV6" s="25" t="s">
        <v>259</v>
      </c>
      <c r="CW6" s="25" t="s">
        <v>260</v>
      </c>
      <c r="CX6" s="25" t="s">
        <v>261</v>
      </c>
      <c r="CY6" s="25" t="s">
        <v>262</v>
      </c>
      <c r="CZ6" s="25" t="s">
        <v>263</v>
      </c>
      <c r="DA6" s="25" t="s">
        <v>264</v>
      </c>
      <c r="DB6" s="26" t="s">
        <v>265</v>
      </c>
      <c r="DC6" s="24" t="s">
        <v>255</v>
      </c>
      <c r="DD6" s="25" t="s">
        <v>256</v>
      </c>
      <c r="DE6" s="25" t="s">
        <v>257</v>
      </c>
      <c r="DF6" s="25" t="s">
        <v>258</v>
      </c>
      <c r="DG6" s="25" t="s">
        <v>259</v>
      </c>
      <c r="DH6" s="25" t="s">
        <v>260</v>
      </c>
      <c r="DI6" s="25" t="s">
        <v>261</v>
      </c>
      <c r="DJ6" s="25" t="s">
        <v>262</v>
      </c>
      <c r="DK6" s="25" t="s">
        <v>263</v>
      </c>
      <c r="DL6" s="25" t="s">
        <v>264</v>
      </c>
      <c r="DM6" s="26" t="s">
        <v>265</v>
      </c>
      <c r="DN6" s="24" t="s">
        <v>255</v>
      </c>
      <c r="DO6" s="25" t="s">
        <v>256</v>
      </c>
      <c r="DP6" s="25" t="s">
        <v>257</v>
      </c>
      <c r="DQ6" s="25" t="s">
        <v>258</v>
      </c>
      <c r="DR6" s="25" t="s">
        <v>259</v>
      </c>
      <c r="DS6" s="25" t="s">
        <v>260</v>
      </c>
      <c r="DT6" s="25" t="s">
        <v>261</v>
      </c>
      <c r="DU6" s="25" t="s">
        <v>262</v>
      </c>
      <c r="DV6" s="25" t="s">
        <v>263</v>
      </c>
      <c r="DW6" s="25" t="s">
        <v>264</v>
      </c>
      <c r="DX6" s="26" t="s">
        <v>265</v>
      </c>
      <c r="DY6" s="24" t="s">
        <v>255</v>
      </c>
      <c r="DZ6" s="25" t="s">
        <v>256</v>
      </c>
      <c r="EA6" s="25" t="s">
        <v>257</v>
      </c>
      <c r="EB6" s="25" t="s">
        <v>258</v>
      </c>
      <c r="EC6" s="25" t="s">
        <v>259</v>
      </c>
      <c r="ED6" s="25" t="s">
        <v>260</v>
      </c>
      <c r="EE6" s="25" t="s">
        <v>261</v>
      </c>
      <c r="EF6" s="25" t="s">
        <v>262</v>
      </c>
      <c r="EG6" s="25" t="s">
        <v>263</v>
      </c>
      <c r="EH6" s="25" t="s">
        <v>264</v>
      </c>
      <c r="EI6" s="26" t="s">
        <v>265</v>
      </c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W6" s="27"/>
      <c r="EX6" s="27"/>
      <c r="EY6" s="27"/>
      <c r="EZ6" s="25"/>
      <c r="FA6" s="25"/>
      <c r="FB6" s="25"/>
      <c r="FC6" s="25"/>
      <c r="FD6" s="25"/>
      <c r="FE6" s="25"/>
      <c r="FF6" s="25"/>
      <c r="FG6" s="25"/>
      <c r="FH6" s="25"/>
      <c r="GH6" s="25"/>
      <c r="GI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IT6" s="25"/>
      <c r="IU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J6" s="27"/>
      <c r="KK6" s="27"/>
      <c r="KL6" s="27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</row>
    <row r="7" spans="2:324" s="23" customFormat="1" ht="54" customHeight="1" x14ac:dyDescent="0.3">
      <c r="B7" s="23" t="s">
        <v>266</v>
      </c>
      <c r="C7" s="23" t="s">
        <v>8</v>
      </c>
      <c r="E7" s="23" t="s">
        <v>267</v>
      </c>
      <c r="G7" s="23" t="s">
        <v>268</v>
      </c>
      <c r="H7" s="23" t="s">
        <v>269</v>
      </c>
      <c r="I7" s="23" t="s">
        <v>270</v>
      </c>
      <c r="J7" s="23" t="s">
        <v>271</v>
      </c>
      <c r="K7" s="28" t="s">
        <v>272</v>
      </c>
      <c r="L7" s="23" t="s">
        <v>43</v>
      </c>
      <c r="M7" s="23" t="s">
        <v>45</v>
      </c>
      <c r="N7" s="23" t="s">
        <v>47</v>
      </c>
      <c r="O7" s="23" t="s">
        <v>51</v>
      </c>
      <c r="R7" s="23" t="s">
        <v>273</v>
      </c>
      <c r="S7" s="24" t="s">
        <v>274</v>
      </c>
      <c r="T7" s="25" t="s">
        <v>274</v>
      </c>
      <c r="U7" s="25" t="s">
        <v>274</v>
      </c>
      <c r="V7" s="25" t="s">
        <v>274</v>
      </c>
      <c r="W7" s="25" t="s">
        <v>274</v>
      </c>
      <c r="X7" s="25" t="s">
        <v>274</v>
      </c>
      <c r="Y7" s="25" t="s">
        <v>274</v>
      </c>
      <c r="Z7" s="25" t="s">
        <v>274</v>
      </c>
      <c r="AA7" s="25" t="s">
        <v>274</v>
      </c>
      <c r="AB7" s="25" t="s">
        <v>274</v>
      </c>
      <c r="AC7" s="26" t="s">
        <v>274</v>
      </c>
      <c r="AD7" s="24" t="s">
        <v>275</v>
      </c>
      <c r="AE7" s="25" t="s">
        <v>275</v>
      </c>
      <c r="AF7" s="25" t="s">
        <v>275</v>
      </c>
      <c r="AG7" s="25" t="s">
        <v>275</v>
      </c>
      <c r="AH7" s="25" t="s">
        <v>275</v>
      </c>
      <c r="AI7" s="25" t="s">
        <v>275</v>
      </c>
      <c r="AJ7" s="25" t="s">
        <v>275</v>
      </c>
      <c r="AK7" s="25" t="s">
        <v>275</v>
      </c>
      <c r="AL7" s="25" t="s">
        <v>275</v>
      </c>
      <c r="AM7" s="25" t="s">
        <v>275</v>
      </c>
      <c r="AN7" s="26" t="s">
        <v>275</v>
      </c>
      <c r="AO7" s="24" t="s">
        <v>276</v>
      </c>
      <c r="AP7" s="25" t="s">
        <v>276</v>
      </c>
      <c r="AQ7" s="25" t="s">
        <v>276</v>
      </c>
      <c r="AR7" s="25" t="s">
        <v>276</v>
      </c>
      <c r="AS7" s="25" t="s">
        <v>276</v>
      </c>
      <c r="AT7" s="25" t="s">
        <v>276</v>
      </c>
      <c r="AU7" s="25" t="s">
        <v>276</v>
      </c>
      <c r="AV7" s="25" t="s">
        <v>276</v>
      </c>
      <c r="AW7" s="25" t="s">
        <v>276</v>
      </c>
      <c r="AX7" s="25" t="s">
        <v>276</v>
      </c>
      <c r="AY7" s="26" t="s">
        <v>276</v>
      </c>
      <c r="AZ7" s="24" t="s">
        <v>277</v>
      </c>
      <c r="BA7" s="25" t="s">
        <v>277</v>
      </c>
      <c r="BB7" s="25" t="s">
        <v>277</v>
      </c>
      <c r="BC7" s="25" t="s">
        <v>277</v>
      </c>
      <c r="BD7" s="25" t="s">
        <v>277</v>
      </c>
      <c r="BE7" s="25" t="s">
        <v>277</v>
      </c>
      <c r="BF7" s="25" t="s">
        <v>277</v>
      </c>
      <c r="BG7" s="25" t="s">
        <v>277</v>
      </c>
      <c r="BH7" s="25" t="s">
        <v>277</v>
      </c>
      <c r="BI7" s="25" t="s">
        <v>277</v>
      </c>
      <c r="BJ7" s="26" t="s">
        <v>277</v>
      </c>
      <c r="BK7" s="25" t="s">
        <v>259</v>
      </c>
      <c r="BL7" s="25" t="s">
        <v>259</v>
      </c>
      <c r="BM7" s="25" t="s">
        <v>259</v>
      </c>
      <c r="BN7" s="25" t="s">
        <v>259</v>
      </c>
      <c r="BO7" s="25" t="s">
        <v>259</v>
      </c>
      <c r="BP7" s="25" t="s">
        <v>259</v>
      </c>
      <c r="BQ7" s="25" t="s">
        <v>259</v>
      </c>
      <c r="BR7" s="25" t="s">
        <v>259</v>
      </c>
      <c r="BS7" s="25" t="s">
        <v>259</v>
      </c>
      <c r="BT7" s="25" t="s">
        <v>259</v>
      </c>
      <c r="BU7" s="25" t="s">
        <v>259</v>
      </c>
      <c r="BV7" s="24" t="s">
        <v>260</v>
      </c>
      <c r="BW7" s="25" t="s">
        <v>260</v>
      </c>
      <c r="BX7" s="25" t="s">
        <v>260</v>
      </c>
      <c r="BY7" s="25" t="s">
        <v>260</v>
      </c>
      <c r="BZ7" s="25" t="s">
        <v>260</v>
      </c>
      <c r="CA7" s="25" t="s">
        <v>260</v>
      </c>
      <c r="CB7" s="25" t="s">
        <v>260</v>
      </c>
      <c r="CC7" s="25" t="s">
        <v>260</v>
      </c>
      <c r="CD7" s="25" t="s">
        <v>260</v>
      </c>
      <c r="CE7" s="25" t="s">
        <v>260</v>
      </c>
      <c r="CF7" s="26" t="s">
        <v>260</v>
      </c>
      <c r="CG7" s="25" t="s">
        <v>261</v>
      </c>
      <c r="CH7" s="25" t="s">
        <v>261</v>
      </c>
      <c r="CI7" s="25" t="s">
        <v>261</v>
      </c>
      <c r="CJ7" s="25" t="s">
        <v>261</v>
      </c>
      <c r="CK7" s="25" t="s">
        <v>261</v>
      </c>
      <c r="CL7" s="25" t="s">
        <v>261</v>
      </c>
      <c r="CM7" s="25" t="s">
        <v>261</v>
      </c>
      <c r="CN7" s="25" t="s">
        <v>261</v>
      </c>
      <c r="CO7" s="25" t="s">
        <v>261</v>
      </c>
      <c r="CP7" s="25" t="s">
        <v>261</v>
      </c>
      <c r="CQ7" s="26" t="s">
        <v>261</v>
      </c>
      <c r="CR7" s="25" t="s">
        <v>262</v>
      </c>
      <c r="CS7" s="25" t="s">
        <v>262</v>
      </c>
      <c r="CT7" s="25" t="s">
        <v>262</v>
      </c>
      <c r="CU7" s="25" t="s">
        <v>262</v>
      </c>
      <c r="CV7" s="25" t="s">
        <v>262</v>
      </c>
      <c r="CW7" s="25" t="s">
        <v>262</v>
      </c>
      <c r="CX7" s="25" t="s">
        <v>262</v>
      </c>
      <c r="CY7" s="25" t="s">
        <v>262</v>
      </c>
      <c r="CZ7" s="25" t="s">
        <v>262</v>
      </c>
      <c r="DA7" s="25" t="s">
        <v>262</v>
      </c>
      <c r="DB7" s="26" t="s">
        <v>262</v>
      </c>
      <c r="DC7" s="25" t="s">
        <v>263</v>
      </c>
      <c r="DD7" s="25" t="s">
        <v>263</v>
      </c>
      <c r="DE7" s="25" t="s">
        <v>263</v>
      </c>
      <c r="DF7" s="25" t="s">
        <v>263</v>
      </c>
      <c r="DG7" s="25" t="s">
        <v>263</v>
      </c>
      <c r="DH7" s="25" t="s">
        <v>263</v>
      </c>
      <c r="DI7" s="25" t="s">
        <v>263</v>
      </c>
      <c r="DJ7" s="25" t="s">
        <v>263</v>
      </c>
      <c r="DK7" s="25" t="s">
        <v>263</v>
      </c>
      <c r="DL7" s="25" t="s">
        <v>263</v>
      </c>
      <c r="DM7" s="26" t="s">
        <v>263</v>
      </c>
      <c r="DN7" s="25" t="s">
        <v>264</v>
      </c>
      <c r="DO7" s="25" t="s">
        <v>264</v>
      </c>
      <c r="DP7" s="25" t="s">
        <v>264</v>
      </c>
      <c r="DQ7" s="25" t="s">
        <v>264</v>
      </c>
      <c r="DR7" s="25" t="s">
        <v>264</v>
      </c>
      <c r="DS7" s="25" t="s">
        <v>264</v>
      </c>
      <c r="DT7" s="25" t="s">
        <v>264</v>
      </c>
      <c r="DU7" s="25" t="s">
        <v>264</v>
      </c>
      <c r="DV7" s="25" t="s">
        <v>264</v>
      </c>
      <c r="DW7" s="25" t="s">
        <v>264</v>
      </c>
      <c r="DX7" s="26" t="s">
        <v>264</v>
      </c>
      <c r="DY7" s="24" t="s">
        <v>265</v>
      </c>
      <c r="DZ7" s="25" t="s">
        <v>265</v>
      </c>
      <c r="EA7" s="25" t="s">
        <v>265</v>
      </c>
      <c r="EB7" s="25" t="s">
        <v>265</v>
      </c>
      <c r="EC7" s="25" t="s">
        <v>265</v>
      </c>
      <c r="ED7" s="25" t="s">
        <v>265</v>
      </c>
      <c r="EE7" s="25" t="s">
        <v>265</v>
      </c>
      <c r="EF7" s="25" t="s">
        <v>265</v>
      </c>
      <c r="EG7" s="25" t="s">
        <v>265</v>
      </c>
      <c r="EH7" s="25" t="s">
        <v>265</v>
      </c>
      <c r="EI7" s="26" t="s">
        <v>265</v>
      </c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W7" s="25" t="s">
        <v>255</v>
      </c>
      <c r="EX7" s="25" t="s">
        <v>256</v>
      </c>
      <c r="EY7" s="25" t="s">
        <v>257</v>
      </c>
      <c r="EZ7" s="25" t="s">
        <v>258</v>
      </c>
      <c r="FA7" s="25" t="s">
        <v>259</v>
      </c>
      <c r="FB7" s="25" t="s">
        <v>260</v>
      </c>
      <c r="FC7" s="25" t="s">
        <v>261</v>
      </c>
      <c r="FD7" s="25" t="s">
        <v>262</v>
      </c>
      <c r="FE7" s="25" t="s">
        <v>263</v>
      </c>
      <c r="FF7" s="25" t="s">
        <v>264</v>
      </c>
      <c r="FG7" s="25" t="s">
        <v>265</v>
      </c>
      <c r="FH7" s="25"/>
      <c r="FJ7" s="25" t="s">
        <v>255</v>
      </c>
      <c r="FK7" s="25" t="s">
        <v>256</v>
      </c>
      <c r="FL7" s="25" t="s">
        <v>257</v>
      </c>
      <c r="FM7" s="25" t="s">
        <v>258</v>
      </c>
      <c r="FN7" s="25" t="s">
        <v>259</v>
      </c>
      <c r="FO7" s="25" t="s">
        <v>260</v>
      </c>
      <c r="FP7" s="25" t="s">
        <v>261</v>
      </c>
      <c r="FQ7" s="25" t="s">
        <v>262</v>
      </c>
      <c r="FR7" s="25" t="s">
        <v>263</v>
      </c>
      <c r="FS7" s="25" t="s">
        <v>264</v>
      </c>
      <c r="FT7" s="25" t="s">
        <v>265</v>
      </c>
      <c r="FV7" s="25" t="s">
        <v>255</v>
      </c>
      <c r="FW7" s="25" t="s">
        <v>256</v>
      </c>
      <c r="FX7" s="25" t="s">
        <v>257</v>
      </c>
      <c r="FY7" s="25" t="s">
        <v>258</v>
      </c>
      <c r="FZ7" s="25" t="s">
        <v>259</v>
      </c>
      <c r="GA7" s="25" t="s">
        <v>260</v>
      </c>
      <c r="GB7" s="25" t="s">
        <v>261</v>
      </c>
      <c r="GC7" s="25" t="s">
        <v>262</v>
      </c>
      <c r="GD7" s="25" t="s">
        <v>263</v>
      </c>
      <c r="GE7" s="25" t="s">
        <v>264</v>
      </c>
      <c r="GF7" s="25" t="s">
        <v>265</v>
      </c>
      <c r="GH7" s="25" t="s">
        <v>274</v>
      </c>
      <c r="GI7" s="25" t="s">
        <v>276</v>
      </c>
      <c r="GK7" s="25" t="s">
        <v>255</v>
      </c>
      <c r="GL7" s="25" t="s">
        <v>256</v>
      </c>
      <c r="GM7" s="25" t="s">
        <v>257</v>
      </c>
      <c r="GN7" s="25" t="s">
        <v>258</v>
      </c>
      <c r="GO7" s="25" t="s">
        <v>259</v>
      </c>
      <c r="GP7" s="25" t="s">
        <v>260</v>
      </c>
      <c r="GQ7" s="25" t="s">
        <v>261</v>
      </c>
      <c r="GR7" s="25" t="s">
        <v>262</v>
      </c>
      <c r="GS7" s="25" t="s">
        <v>263</v>
      </c>
      <c r="GT7" s="25" t="s">
        <v>264</v>
      </c>
      <c r="GU7" s="25" t="s">
        <v>265</v>
      </c>
      <c r="GW7" s="25" t="s">
        <v>255</v>
      </c>
      <c r="GX7" s="25" t="s">
        <v>256</v>
      </c>
      <c r="GY7" s="25" t="s">
        <v>257</v>
      </c>
      <c r="GZ7" s="25" t="s">
        <v>258</v>
      </c>
      <c r="HA7" s="25" t="s">
        <v>259</v>
      </c>
      <c r="HB7" s="25" t="s">
        <v>260</v>
      </c>
      <c r="HC7" s="25" t="s">
        <v>261</v>
      </c>
      <c r="HD7" s="25" t="s">
        <v>262</v>
      </c>
      <c r="HE7" s="25" t="s">
        <v>263</v>
      </c>
      <c r="HF7" s="25" t="s">
        <v>264</v>
      </c>
      <c r="HG7" s="25" t="s">
        <v>265</v>
      </c>
      <c r="HI7" s="25" t="s">
        <v>255</v>
      </c>
      <c r="HJ7" s="25" t="s">
        <v>256</v>
      </c>
      <c r="HK7" s="25" t="s">
        <v>257</v>
      </c>
      <c r="HL7" s="25" t="s">
        <v>258</v>
      </c>
      <c r="HM7" s="25" t="s">
        <v>259</v>
      </c>
      <c r="HN7" s="25" t="s">
        <v>260</v>
      </c>
      <c r="HO7" s="25" t="s">
        <v>261</v>
      </c>
      <c r="HP7" s="25" t="s">
        <v>262</v>
      </c>
      <c r="HQ7" s="25" t="s">
        <v>263</v>
      </c>
      <c r="HR7" s="25" t="s">
        <v>264</v>
      </c>
      <c r="HS7" s="25" t="s">
        <v>265</v>
      </c>
      <c r="HU7" s="25" t="s">
        <v>255</v>
      </c>
      <c r="HV7" s="25" t="s">
        <v>256</v>
      </c>
      <c r="HW7" s="25" t="s">
        <v>257</v>
      </c>
      <c r="HX7" s="25" t="s">
        <v>258</v>
      </c>
      <c r="HY7" s="25" t="s">
        <v>259</v>
      </c>
      <c r="HZ7" s="25" t="s">
        <v>260</v>
      </c>
      <c r="IA7" s="25" t="s">
        <v>261</v>
      </c>
      <c r="IB7" s="25" t="s">
        <v>262</v>
      </c>
      <c r="IC7" s="25" t="s">
        <v>263</v>
      </c>
      <c r="ID7" s="25" t="s">
        <v>264</v>
      </c>
      <c r="IE7" s="25" t="s">
        <v>265</v>
      </c>
      <c r="IF7" s="25" t="s">
        <v>278</v>
      </c>
      <c r="IH7" s="25" t="s">
        <v>255</v>
      </c>
      <c r="II7" s="25" t="s">
        <v>256</v>
      </c>
      <c r="IJ7" s="25" t="s">
        <v>257</v>
      </c>
      <c r="IK7" s="25" t="s">
        <v>258</v>
      </c>
      <c r="IL7" s="25" t="s">
        <v>259</v>
      </c>
      <c r="IM7" s="25" t="s">
        <v>260</v>
      </c>
      <c r="IN7" s="25" t="s">
        <v>261</v>
      </c>
      <c r="IO7" s="25" t="s">
        <v>262</v>
      </c>
      <c r="IP7" s="25" t="s">
        <v>263</v>
      </c>
      <c r="IQ7" s="25" t="s">
        <v>264</v>
      </c>
      <c r="IR7" s="25" t="s">
        <v>265</v>
      </c>
      <c r="IT7" s="25" t="s">
        <v>255</v>
      </c>
      <c r="IU7" s="25" t="s">
        <v>257</v>
      </c>
      <c r="IW7" s="25" t="s">
        <v>255</v>
      </c>
      <c r="IX7" s="25" t="s">
        <v>256</v>
      </c>
      <c r="IY7" s="25" t="s">
        <v>257</v>
      </c>
      <c r="IZ7" s="25" t="s">
        <v>258</v>
      </c>
      <c r="JA7" s="25" t="s">
        <v>259</v>
      </c>
      <c r="JB7" s="25" t="s">
        <v>260</v>
      </c>
      <c r="JC7" s="25" t="s">
        <v>261</v>
      </c>
      <c r="JD7" s="25" t="s">
        <v>262</v>
      </c>
      <c r="JE7" s="25" t="s">
        <v>263</v>
      </c>
      <c r="JF7" s="25" t="s">
        <v>264</v>
      </c>
      <c r="JG7" s="25" t="s">
        <v>265</v>
      </c>
      <c r="JH7" s="25" t="s">
        <v>278</v>
      </c>
      <c r="JJ7" s="25" t="s">
        <v>255</v>
      </c>
      <c r="JK7" s="25" t="s">
        <v>256</v>
      </c>
      <c r="JL7" s="25" t="s">
        <v>257</v>
      </c>
      <c r="JM7" s="25" t="s">
        <v>258</v>
      </c>
      <c r="JN7" s="25" t="s">
        <v>259</v>
      </c>
      <c r="JO7" s="25" t="s">
        <v>260</v>
      </c>
      <c r="JP7" s="25" t="s">
        <v>261</v>
      </c>
      <c r="JQ7" s="25" t="s">
        <v>262</v>
      </c>
      <c r="JR7" s="25" t="s">
        <v>263</v>
      </c>
      <c r="JS7" s="25" t="s">
        <v>264</v>
      </c>
      <c r="JT7" s="25" t="s">
        <v>265</v>
      </c>
      <c r="JU7" s="25" t="s">
        <v>278</v>
      </c>
      <c r="JW7" s="25" t="s">
        <v>255</v>
      </c>
      <c r="JX7" s="25" t="s">
        <v>256</v>
      </c>
      <c r="JY7" s="25" t="s">
        <v>257</v>
      </c>
      <c r="JZ7" s="25" t="s">
        <v>258</v>
      </c>
      <c r="KA7" s="25" t="s">
        <v>259</v>
      </c>
      <c r="KB7" s="25" t="s">
        <v>260</v>
      </c>
      <c r="KC7" s="25" t="s">
        <v>261</v>
      </c>
      <c r="KD7" s="25" t="s">
        <v>262</v>
      </c>
      <c r="KE7" s="25" t="s">
        <v>263</v>
      </c>
      <c r="KF7" s="25" t="s">
        <v>264</v>
      </c>
      <c r="KG7" s="25" t="s">
        <v>265</v>
      </c>
      <c r="KH7" s="25" t="s">
        <v>278</v>
      </c>
      <c r="KJ7" s="25" t="s">
        <v>255</v>
      </c>
      <c r="KK7" s="25" t="s">
        <v>256</v>
      </c>
      <c r="KL7" s="25" t="s">
        <v>257</v>
      </c>
      <c r="KM7" s="25" t="s">
        <v>258</v>
      </c>
      <c r="KN7" s="25" t="s">
        <v>259</v>
      </c>
      <c r="KO7" s="25" t="s">
        <v>260</v>
      </c>
      <c r="KP7" s="25" t="s">
        <v>261</v>
      </c>
      <c r="KQ7" s="25" t="s">
        <v>262</v>
      </c>
      <c r="KR7" s="25" t="s">
        <v>263</v>
      </c>
      <c r="KS7" s="25" t="s">
        <v>264</v>
      </c>
      <c r="KT7" s="25" t="s">
        <v>265</v>
      </c>
      <c r="KU7" s="25" t="s">
        <v>243</v>
      </c>
      <c r="KV7" s="25" t="s">
        <v>244</v>
      </c>
      <c r="KW7" s="25" t="s">
        <v>279</v>
      </c>
      <c r="KX7" s="25" t="s">
        <v>280</v>
      </c>
      <c r="KY7" s="25" t="s">
        <v>281</v>
      </c>
      <c r="KZ7" s="25" t="s">
        <v>282</v>
      </c>
      <c r="LA7" s="25" t="s">
        <v>283</v>
      </c>
      <c r="LB7" s="29" t="s">
        <v>36</v>
      </c>
      <c r="LC7" s="29" t="s">
        <v>38</v>
      </c>
      <c r="LD7" s="29" t="s">
        <v>40</v>
      </c>
      <c r="LE7" s="29" t="s">
        <v>42</v>
      </c>
      <c r="LF7" s="29" t="s">
        <v>44</v>
      </c>
      <c r="LG7" s="29" t="s">
        <v>46</v>
      </c>
      <c r="LH7" s="28" t="s">
        <v>48</v>
      </c>
      <c r="LI7" s="28" t="s">
        <v>50</v>
      </c>
      <c r="LJ7" s="28" t="s">
        <v>52</v>
      </c>
      <c r="LK7" s="28" t="s">
        <v>54</v>
      </c>
      <c r="LL7" s="28" t="s">
        <v>56</v>
      </c>
    </row>
    <row r="8" spans="2:324" x14ac:dyDescent="0.3"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/>
      <c r="HT8" t="s">
        <v>284</v>
      </c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H8" s="30">
        <f t="shared" ref="IH8:IR8" ca="1" si="0">SUM(OFFSET(IH12, 0, 0, n.cycle-1))</f>
        <v>0</v>
      </c>
      <c r="II8" s="30">
        <f t="shared" ca="1" si="0"/>
        <v>-5.4912088994138575E-2</v>
      </c>
      <c r="IJ8" s="30">
        <f t="shared" ca="1" si="0"/>
        <v>0</v>
      </c>
      <c r="IK8" s="30">
        <f t="shared" ca="1" si="0"/>
        <v>-8.3863355446706103E-2</v>
      </c>
      <c r="IL8" s="30">
        <f t="shared" ca="1" si="0"/>
        <v>-8.4303121293260452E-2</v>
      </c>
      <c r="IM8" s="30">
        <f t="shared" ca="1" si="0"/>
        <v>-8.4946036360175475E-2</v>
      </c>
      <c r="IN8" s="30">
        <f t="shared" ca="1" si="0"/>
        <v>-4.6473247853750571E-3</v>
      </c>
      <c r="IO8" s="30">
        <f t="shared" ca="1" si="0"/>
        <v>-9.6361935660268308E-3</v>
      </c>
      <c r="IP8" s="30">
        <f t="shared" ca="1" si="0"/>
        <v>-2.3176960953673248E-2</v>
      </c>
      <c r="IQ8" s="30">
        <f t="shared" ca="1" si="0"/>
        <v>-8.5819993138663606E-2</v>
      </c>
      <c r="IR8" s="30">
        <f t="shared" ca="1" si="0"/>
        <v>0</v>
      </c>
      <c r="IT8" s="31"/>
      <c r="IU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J8" s="30">
        <f t="shared" ref="KJ8:LL8" ca="1" si="1">SUM(OFFSET(KJ12, 0, 0, n.cycle-1))</f>
        <v>0</v>
      </c>
      <c r="KK8" s="30">
        <f t="shared" ca="1" si="1"/>
        <v>1.6981740014517994</v>
      </c>
      <c r="KL8" s="30">
        <f t="shared" ca="1" si="1"/>
        <v>0</v>
      </c>
      <c r="KM8" s="30">
        <f t="shared" ca="1" si="1"/>
        <v>1.5490261564864694</v>
      </c>
      <c r="KN8" s="30">
        <f t="shared" ca="1" si="1"/>
        <v>0.94095313782373124</v>
      </c>
      <c r="KO8" s="30">
        <f t="shared" ca="1" si="1"/>
        <v>0.7295056254259219</v>
      </c>
      <c r="KP8" s="30">
        <f t="shared" ca="1" si="1"/>
        <v>0.13181050083152251</v>
      </c>
      <c r="KQ8" s="30">
        <f t="shared" ca="1" si="1"/>
        <v>0.16424092420514799</v>
      </c>
      <c r="KR8" s="30">
        <f t="shared" ca="1" si="1"/>
        <v>0.24295531847840537</v>
      </c>
      <c r="KS8" s="30">
        <f t="shared" ca="1" si="1"/>
        <v>0.69774256958693415</v>
      </c>
      <c r="KT8" s="30">
        <f t="shared" ca="1" si="1"/>
        <v>13.172623240192122</v>
      </c>
      <c r="KU8" s="30">
        <f t="shared" ca="1" si="1"/>
        <v>3.3152220510570625</v>
      </c>
      <c r="KV8" s="30">
        <f t="shared" ca="1" si="1"/>
        <v>-0.37800038510853695</v>
      </c>
      <c r="KW8" s="31">
        <f t="shared" ca="1" si="1"/>
        <v>0</v>
      </c>
      <c r="KX8" s="31">
        <f t="shared" ca="1" si="1"/>
        <v>0</v>
      </c>
      <c r="KY8" s="31">
        <f t="shared" ca="1" si="1"/>
        <v>66197.208099067837</v>
      </c>
      <c r="KZ8" s="31">
        <f t="shared" ca="1" si="1"/>
        <v>109734.29305291513</v>
      </c>
      <c r="LA8" s="31">
        <f t="shared" ca="1" si="1"/>
        <v>309031.63181430136</v>
      </c>
      <c r="LB8" s="30">
        <f t="shared" ca="1" si="1"/>
        <v>1.8299845022833208</v>
      </c>
      <c r="LC8" s="30">
        <f t="shared" ca="1" si="1"/>
        <v>1.7132670806916179</v>
      </c>
      <c r="LD8" s="30">
        <f t="shared" ca="1" si="1"/>
        <v>1.1839084563021363</v>
      </c>
      <c r="LE8" s="30">
        <f t="shared" ca="1" si="1"/>
        <v>1.4272481950128562</v>
      </c>
      <c r="LF8" s="30">
        <f t="shared" ca="1" si="1"/>
        <v>4.91765892118792</v>
      </c>
      <c r="LG8" s="30">
        <f t="shared" ca="1" si="1"/>
        <v>1.2367493131020098</v>
      </c>
      <c r="LH8" s="30">
        <f t="shared" ca="1" si="1"/>
        <v>0</v>
      </c>
      <c r="LI8" s="30">
        <f t="shared" ca="1" si="1"/>
        <v>6.1544082342899316</v>
      </c>
      <c r="LJ8" s="30">
        <f t="shared" ca="1" si="1"/>
        <v>2.9372216659485257</v>
      </c>
      <c r="LK8" s="31">
        <f t="shared" ca="1" si="1"/>
        <v>484963.13296628441</v>
      </c>
      <c r="LL8" s="30">
        <f t="shared" ca="1" si="1"/>
        <v>-1.9124096637143186</v>
      </c>
    </row>
    <row r="9" spans="2:324" x14ac:dyDescent="0.3"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HT9" t="s">
        <v>285</v>
      </c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H9" s="30">
        <f t="shared" ref="IH9:IR9" ca="1" si="2">SUM(OFFSET(IH68, 0, 0, n.cycle-1))</f>
        <v>-6.6880939551312066E-2</v>
      </c>
      <c r="II9" s="30">
        <f t="shared" ca="1" si="2"/>
        <v>-3.5679232518539272E-3</v>
      </c>
      <c r="IJ9" s="30">
        <f t="shared" ca="1" si="2"/>
        <v>-9.0568443088262632E-2</v>
      </c>
      <c r="IK9" s="30">
        <f t="shared" ca="1" si="2"/>
        <v>-7.2185960055223099E-3</v>
      </c>
      <c r="IL9" s="30">
        <f t="shared" ca="1" si="2"/>
        <v>-7.1745562377522776E-2</v>
      </c>
      <c r="IM9" s="30">
        <f t="shared" ca="1" si="2"/>
        <v>-7.0191397745983375E-2</v>
      </c>
      <c r="IN9" s="30">
        <f t="shared" ca="1" si="2"/>
        <v>-6.0332089744476762E-3</v>
      </c>
      <c r="IO9" s="30">
        <f t="shared" ca="1" si="2"/>
        <v>-1.1691890184364362E-2</v>
      </c>
      <c r="IP9" s="30">
        <f t="shared" ca="1" si="2"/>
        <v>-2.2659929213138516E-2</v>
      </c>
      <c r="IQ9" s="30">
        <f t="shared" ca="1" si="2"/>
        <v>-7.3544261145740766E-2</v>
      </c>
      <c r="IR9" s="30">
        <f t="shared" ca="1" si="2"/>
        <v>0</v>
      </c>
      <c r="IT9" s="31"/>
      <c r="IU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J9" s="30">
        <f t="shared" ref="KJ9:LL9" ca="1" si="3">SUM(OFFSET(KJ68, 0, 0, n.cycle-1))</f>
        <v>2.0277304663417528</v>
      </c>
      <c r="KK9" s="30">
        <f t="shared" ca="1" si="3"/>
        <v>0.10840138845593765</v>
      </c>
      <c r="KL9" s="30">
        <f t="shared" ca="1" si="3"/>
        <v>1.6508868950578985</v>
      </c>
      <c r="KM9" s="30">
        <f t="shared" ca="1" si="3"/>
        <v>0.12854818995504327</v>
      </c>
      <c r="KN9" s="30">
        <f t="shared" ca="1" si="3"/>
        <v>0.79019958938218737</v>
      </c>
      <c r="KO9" s="30">
        <f t="shared" ca="1" si="3"/>
        <v>0.59666745527243492</v>
      </c>
      <c r="KP9" s="30">
        <f t="shared" ca="1" si="3"/>
        <v>0.16863869552222366</v>
      </c>
      <c r="KQ9" s="30">
        <f t="shared" ca="1" si="3"/>
        <v>0.19680561987382067</v>
      </c>
      <c r="KR9" s="30">
        <f t="shared" ca="1" si="3"/>
        <v>0.23419209757322851</v>
      </c>
      <c r="KS9" s="30">
        <f t="shared" ca="1" si="3"/>
        <v>0.59296550756329724</v>
      </c>
      <c r="KT9" s="30">
        <f t="shared" ca="1" si="3"/>
        <v>12.831995569484237</v>
      </c>
      <c r="KU9" s="30">
        <f t="shared" ca="1" si="3"/>
        <v>3.6565490719740423</v>
      </c>
      <c r="KV9" s="30">
        <f t="shared" ca="1" si="3"/>
        <v>-0.36886978299394207</v>
      </c>
      <c r="KW9" s="31">
        <f t="shared" ca="1" si="3"/>
        <v>1212.8095000000001</v>
      </c>
      <c r="KX9" s="31">
        <f t="shared" ca="1" si="3"/>
        <v>104977.07150399794</v>
      </c>
      <c r="KY9" s="31">
        <f t="shared" ca="1" si="3"/>
        <v>67018.983043419619</v>
      </c>
      <c r="KZ9" s="31">
        <f t="shared" ca="1" si="3"/>
        <v>105817.18320501389</v>
      </c>
      <c r="LA9" s="31">
        <f t="shared" ca="1" si="3"/>
        <v>301307.54198926006</v>
      </c>
      <c r="LB9" s="30">
        <f t="shared" ca="1" si="3"/>
        <v>2.304770550319915</v>
      </c>
      <c r="LC9" s="30">
        <f t="shared" ca="1" si="3"/>
        <v>1.9762407048867623</v>
      </c>
      <c r="LD9" s="30">
        <f t="shared" ca="1" si="3"/>
        <v>1.0243916869554159</v>
      </c>
      <c r="LE9" s="30">
        <f t="shared" ca="1" si="3"/>
        <v>1.1896329628357321</v>
      </c>
      <c r="LF9" s="30">
        <f t="shared" ca="1" si="3"/>
        <v>5.302433984465253</v>
      </c>
      <c r="LG9" s="30">
        <f t="shared" ca="1" si="3"/>
        <v>1.1926019205325697</v>
      </c>
      <c r="LH9" s="30">
        <f t="shared" ca="1" si="3"/>
        <v>3.6786173613996516</v>
      </c>
      <c r="LI9" s="30">
        <f t="shared" ca="1" si="3"/>
        <v>6.4950359049978275</v>
      </c>
      <c r="LJ9" s="30">
        <f t="shared" ca="1" si="3"/>
        <v>3.2876792889800992</v>
      </c>
      <c r="LK9" s="31">
        <f t="shared" ca="1" si="3"/>
        <v>580333.58924169163</v>
      </c>
      <c r="LL9" s="30">
        <f t="shared" ca="1" si="3"/>
        <v>-2.5156566034368155</v>
      </c>
    </row>
    <row r="10" spans="2:324" s="4" customFormat="1" ht="15" thickBot="1" x14ac:dyDescent="0.35">
      <c r="B10" s="4" t="s">
        <v>286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GH10" s="34"/>
      <c r="GI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IT10" s="34"/>
      <c r="IU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</row>
    <row r="11" spans="2:324" ht="15" thickBot="1" x14ac:dyDescent="0.35"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W11"/>
      <c r="EX11"/>
      <c r="EY11"/>
      <c r="EZ11"/>
      <c r="FA11"/>
      <c r="FB11"/>
      <c r="FC11"/>
      <c r="FD11"/>
      <c r="FE11"/>
      <c r="FF11"/>
      <c r="FG11"/>
      <c r="FH11"/>
      <c r="KJ11"/>
      <c r="KK11"/>
      <c r="KL11"/>
      <c r="KM11"/>
      <c r="KN11"/>
      <c r="KO11"/>
      <c r="KP11"/>
      <c r="KQ11"/>
      <c r="KR11"/>
      <c r="KS11"/>
      <c r="KT11"/>
    </row>
    <row r="12" spans="2:324" ht="15.6" thickTop="1" thickBot="1" x14ac:dyDescent="0.35">
      <c r="B12">
        <v>1</v>
      </c>
      <c r="C12">
        <f>age_start</f>
        <v>71</v>
      </c>
      <c r="E12">
        <f t="shared" ref="E12:E43" si="4">IF(B12&gt;=tx_duration, 1, IF(B12&lt;discontinuation2_start, p.discontinuation1, p.discontinuation2))</f>
        <v>6.9000000000000006E-2</v>
      </c>
      <c r="S12" s="35">
        <f t="shared" ref="S12:S43" si="5">(1 - p.mci_mil - p.mci_mod - p.mci_sev) * (1-E12) * (1-p.mci_i) * (1-DY12)</f>
        <v>0.67434152233207223</v>
      </c>
      <c r="T12" s="36">
        <v>0</v>
      </c>
      <c r="U12" s="37">
        <f t="shared" ref="U12:U43" si="6">p.mil_mci * (1-E12) * (1-p.mil_i) * (1-EA12)</f>
        <v>2.5325563530566975E-2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8">
        <v>0</v>
      </c>
      <c r="AD12" s="35">
        <f t="shared" ref="AD12:AD43" si="7">(1 - p.mci_mil - p.mci_mod - p.mci_sev) * E12 * (1-p.mci_i) * (1-DY12)</f>
        <v>4.9978050527296439E-2</v>
      </c>
      <c r="AE12" s="37">
        <f t="shared" ref="AE12:AE43" si="8">(1 - p.mci_mil - p.mci_mod - p.mci_sev) * (1-p.mci_i) * (1-DZ12)</f>
        <v>0.72431957285936865</v>
      </c>
      <c r="AF12" s="37">
        <f t="shared" ref="AF12:AF43" si="9">p.mil_mci * E12 * (1-p.mil_i) * (1-EA12)</f>
        <v>1.8769751703642552E-3</v>
      </c>
      <c r="AG12" s="37">
        <f t="shared" ref="AG12:AG43" si="10">p.mil_mci * (1-p.mil_i) * (1-EB12)</f>
        <v>2.7202538700931228E-2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8">
        <v>0</v>
      </c>
      <c r="AO12" s="35">
        <f t="shared" ref="AO12:AO43" si="11">p.mci_mil * (1-E12) * (1-p.mci_i) * (1-DY12)</f>
        <v>0.2014266884888008</v>
      </c>
      <c r="AP12" s="36">
        <v>0</v>
      </c>
      <c r="AQ12" s="37">
        <f t="shared" ref="AQ12:AQ43" si="12">(1 - p.mil_mci - p.mil_mod - p.mil_sev) * (1-E12) * (1-p.mil_i) * (1-EA12)</f>
        <v>0.48962756159096149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8">
        <v>0</v>
      </c>
      <c r="AZ12" s="35">
        <f t="shared" ref="AZ12:AZ43" si="13">p.mci_mil * E12 * (1-p.mci_i) * (1-DY12)</f>
        <v>1.4928508599062574E-2</v>
      </c>
      <c r="BA12" s="37">
        <f t="shared" ref="BA12:BA43" si="14">p.mci_mil * (1-p.mci_i) * (1-DZ12)</f>
        <v>0.21635519708786338</v>
      </c>
      <c r="BB12" s="37">
        <f t="shared" ref="BB12:BB43" si="15">(1 - p.mil_mci - p.mil_mod - p.mil_sev) * E12 * (1-p.mil_i) * (1-EA12)</f>
        <v>3.6288186627042258E-2</v>
      </c>
      <c r="BC12" s="37">
        <f t="shared" ref="BC12:BC43" si="16">(1 - p.mil_mci - p.mil_mod - p.mil_sev) * (1-p.mil_i) * (1-EB12)</f>
        <v>0.52591574821800369</v>
      </c>
      <c r="BD12" s="37">
        <f t="shared" ref="BD12:BD43" si="17">p.mod_mil * (1-p.mod_i) * (1-EC12)</f>
        <v>2.4696947182574293E-2</v>
      </c>
      <c r="BE12" s="37">
        <f t="shared" ref="BE12:BE43" si="18">p.sev_mil * (1-p.sev_i) * (1-ED12)</f>
        <v>0</v>
      </c>
      <c r="BF12" s="36">
        <v>0</v>
      </c>
      <c r="BG12" s="36">
        <v>0</v>
      </c>
      <c r="BH12" s="36">
        <v>0</v>
      </c>
      <c r="BI12" s="36">
        <v>0</v>
      </c>
      <c r="BJ12" s="38">
        <v>0</v>
      </c>
      <c r="BK12" s="35">
        <f t="shared" ref="BK12:BK43" si="19">p.mci_mod * (1-p.mci_i) * (1-DY12)</f>
        <v>0</v>
      </c>
      <c r="BL12" s="37">
        <f t="shared" ref="BL12:BL43" si="20">p.mci_mod * (1-p.mci_i) * (1-DZ12)</f>
        <v>0</v>
      </c>
      <c r="BM12" s="37">
        <f t="shared" ref="BM12:BM43" si="21">p.mil_mod * (1-p.mil_i) * (1-EA12)</f>
        <v>0.3173629515108643</v>
      </c>
      <c r="BN12" s="37">
        <f t="shared" ref="BN12:BN43" si="22">p.mil_mod * (1-p.mil_i) * (1-EB12)</f>
        <v>0.3173629515108643</v>
      </c>
      <c r="BO12" s="37">
        <f t="shared" ref="BO12:BO43" si="23">(1-p.mod_mil-p.mod_sev) * (1-p.mod_i) * (1-EC12)</f>
        <v>0.45277736501386212</v>
      </c>
      <c r="BP12" s="37">
        <f t="shared" ref="BP12:BP43" si="24">p.sev_mod * (1-p.sev_i) * (1-ED12)</f>
        <v>1.2220863829392175E-2</v>
      </c>
      <c r="BQ12" s="36">
        <v>0</v>
      </c>
      <c r="BR12" s="36">
        <v>0</v>
      </c>
      <c r="BS12" s="36">
        <v>0</v>
      </c>
      <c r="BT12" s="36">
        <v>0</v>
      </c>
      <c r="BU12" s="38">
        <v>0</v>
      </c>
      <c r="BV12" s="35">
        <f t="shared" ref="BV12:BV43" si="25">p.mci_sev * (1-p.mci_i) * (1-DY12)</f>
        <v>0</v>
      </c>
      <c r="BW12" s="37">
        <f t="shared" ref="BW12:BW43" si="26">p.mci_sev * (1-p.mci_i) * (1-DZ12)</f>
        <v>0</v>
      </c>
      <c r="BX12" s="37">
        <f t="shared" ref="BX12:BX43" si="27">p.mil_sev * (1-p.mil_i) * (1-EA12)</f>
        <v>3.6270051601241644E-2</v>
      </c>
      <c r="BY12" s="37">
        <f t="shared" ref="BY12:BY43" si="28">p.mil_sev * (1-p.mil_i) * (1-EB12)</f>
        <v>3.6270051601241644E-2</v>
      </c>
      <c r="BZ12" s="37">
        <f t="shared" ref="BZ12:BZ43" si="29">p.mod_sev * (1-p.mod_i) * (1-EC12)</f>
        <v>0.34575726055604011</v>
      </c>
      <c r="CA12" s="37">
        <f t="shared" ref="CA12:CA43" si="30">(1-p.sev_mil-p.sev_mod) * (1-p.sev_i) * (1-ED12)</f>
        <v>0.59882232764021648</v>
      </c>
      <c r="CB12" s="36">
        <v>0</v>
      </c>
      <c r="CC12" s="36">
        <v>0</v>
      </c>
      <c r="CD12" s="36">
        <v>0</v>
      </c>
      <c r="CE12" s="36">
        <v>0</v>
      </c>
      <c r="CF12" s="38">
        <v>0</v>
      </c>
      <c r="CG12" s="37">
        <f t="shared" ref="CG12:CG43" si="31">(1 - p.mci_mil - p.mci_mod - p.mci_sev) * p.mci_i * (1-DY12)</f>
        <v>1.781113703752546E-2</v>
      </c>
      <c r="CH12" s="37">
        <f t="shared" ref="CH12:CH43" si="32">(1 - p.mci_mil - p.mci_mod - p.mci_sev) * p.mci_i * (1-DY12)</f>
        <v>1.781113703752546E-2</v>
      </c>
      <c r="CI12" s="37">
        <f t="shared" ref="CI12:CI43" si="33">p.mil_mci * p.mil_i * (1-EA12)</f>
        <v>1.0745285557540402E-3</v>
      </c>
      <c r="CJ12" s="37">
        <f t="shared" ref="CJ12:CJ43" si="34">p.mil_mci * p.mil_i * (1-EA12)</f>
        <v>1.0745285557540402E-3</v>
      </c>
      <c r="CK12" s="36">
        <v>0</v>
      </c>
      <c r="CL12" s="36">
        <v>0</v>
      </c>
      <c r="CM12" s="37">
        <f t="shared" ref="CM12:CM43" si="35">(1 - p.mci_mil - p.mci_mod - p.mci_sev) * (1-EE12)</f>
        <v>0.74213070989689411</v>
      </c>
      <c r="CN12" s="37">
        <f t="shared" ref="CN12:CN43" si="36">p.mil_mci * (1-EA12)</f>
        <v>2.827706725668527E-2</v>
      </c>
      <c r="CO12" s="36">
        <v>0</v>
      </c>
      <c r="CP12" s="36">
        <v>0</v>
      </c>
      <c r="CQ12" s="38">
        <v>0</v>
      </c>
      <c r="CR12" s="37">
        <f t="shared" ref="CR12:CR43" si="37">p.mci_mil * p.mci_i * (1-DY12)</f>
        <v>5.320209764455657E-3</v>
      </c>
      <c r="CS12" s="37">
        <f t="shared" ref="CS12:CS43" si="38">p.mci_mil * p.mci_i * (1-DZ12)</f>
        <v>5.320209764455657E-3</v>
      </c>
      <c r="CT12" s="37">
        <f t="shared" ref="CT12:CT43" si="39">(1 - p.mil_mci - p.mil_mod - p.mil_sev) * (p.mil_i) * (1-EA12)</f>
        <v>2.0774218744578108E-2</v>
      </c>
      <c r="CU12" s="37">
        <f t="shared" ref="CU12:CU43" si="40">(1 - p.mil_mci - p.mil_mod - p.mil_sev) * p.mil_i * (1-EB12)</f>
        <v>2.0774218744578108E-2</v>
      </c>
      <c r="CV12" s="37">
        <f t="shared" ref="CV12:CV43" si="41">p.mod_mil * p.mod_i * (1-EC12)</f>
        <v>3.0524316742507555E-3</v>
      </c>
      <c r="CW12" s="37">
        <f t="shared" ref="CW12:CW43" si="42">p.sev_mil * p.sev_i * (1-ED12)</f>
        <v>0</v>
      </c>
      <c r="CX12" s="37">
        <f t="shared" ref="CX12:CX43" si="43">p.mci_mil * (1-EE12)</f>
        <v>0.22167540685231904</v>
      </c>
      <c r="CY12" s="37">
        <f t="shared" ref="CY12:CY43" si="44">(1 - p.mil_mci - p.mil_mod - p.mil_sev) * (1-EF12)</f>
        <v>0.54668996696258187</v>
      </c>
      <c r="CZ12" s="37">
        <f t="shared" ref="CZ12:CZ43" si="45">p.mod_mil * (1-EG12)</f>
        <v>2.774937885682505E-2</v>
      </c>
      <c r="DA12" s="37">
        <f t="shared" ref="DA12:DA43" si="46">p.sev_mil * (1-EH12)</f>
        <v>0</v>
      </c>
      <c r="DB12" s="38">
        <v>0</v>
      </c>
      <c r="DC12" s="37">
        <f t="shared" ref="DC12:DC43" si="47">p.mci_mod * p.mci_i * (1-DY12)</f>
        <v>0</v>
      </c>
      <c r="DD12" s="37">
        <f t="shared" ref="DD12:DD43" si="48">p.mci_mod * p.mci_i * (1-DZ12)</f>
        <v>0</v>
      </c>
      <c r="DE12" s="37">
        <f t="shared" ref="DE12:DE43" si="49">p.mil_mod * p.mil_i * (1-EA12)</f>
        <v>1.2536166483797136E-2</v>
      </c>
      <c r="DF12" s="37">
        <f t="shared" ref="DF12:DF43" si="50">p.mil_mod * p.mil_i * (1-EB12)</f>
        <v>1.2536166483797136E-2</v>
      </c>
      <c r="DG12" s="37">
        <f t="shared" ref="DG12:DG43" si="51">(1-p.mod_mil-p.mod_sev) * p.mod_i * (1-EC12)</f>
        <v>5.5961247361263858E-2</v>
      </c>
      <c r="DH12" s="37">
        <f t="shared" ref="DH12:DH43" si="52">p.sev_mod * p.sev_i * (1-ED12)</f>
        <v>4.2715300024461179E-3</v>
      </c>
      <c r="DI12" s="37">
        <f t="shared" ref="DI12:DI43" si="53">p.mci_mod * (1-EE12)</f>
        <v>0</v>
      </c>
      <c r="DJ12" s="37">
        <f t="shared" ref="DJ12:DJ43" si="54">p.mil_mod * (1-EF12)</f>
        <v>0.32989911799466148</v>
      </c>
      <c r="DK12" s="37">
        <f t="shared" ref="DK12:DK43" si="55">(1-p.mod_mil-p.mod_sev) * (1-EG12)</f>
        <v>0.50873861237512596</v>
      </c>
      <c r="DL12" s="37">
        <f t="shared" ref="DL12:DL43" si="56">p.sev_mod * (1-EH12)</f>
        <v>1.6492393831838294E-2</v>
      </c>
      <c r="DM12" s="38">
        <v>0</v>
      </c>
      <c r="DN12" s="37">
        <f t="shared" ref="DN12:DN43" si="57">p.mci_sev * p.mci_i * (1-DY12)</f>
        <v>0</v>
      </c>
      <c r="DO12" s="37">
        <f t="shared" ref="DO12:DO43" si="58">p.mci_sev * p.mci_i * (1-DZ12)</f>
        <v>0</v>
      </c>
      <c r="DP12" s="37">
        <f t="shared" ref="DP12:DP43" si="59">p.mil_sev * p.mil_i * (1-EA12)</f>
        <v>1.4327047410053872E-3</v>
      </c>
      <c r="DQ12" s="37">
        <f t="shared" ref="DQ12:DQ43" si="60">p.mil_sev * p.mil_i * (1-EB12)</f>
        <v>1.4327047410053872E-3</v>
      </c>
      <c r="DR12" s="37">
        <f t="shared" ref="DR12:DR43" si="61">p.mod_sev * p.mod_i * (1-EC12)</f>
        <v>4.2734043439510573E-2</v>
      </c>
      <c r="DS12" s="37">
        <f t="shared" ref="DS12:DS43" si="62">(1-p.sev_mil-p.sev_mod) * p.sev_i * (1-ED12)</f>
        <v>0.20930497011985977</v>
      </c>
      <c r="DT12" s="37">
        <f t="shared" ref="DT12:DT43" si="63">p.mci_sev * (1-EE12)</f>
        <v>0</v>
      </c>
      <c r="DU12" s="37">
        <f t="shared" ref="DU12:DU43" si="64">p.mil_sev * (1-EF12)</f>
        <v>3.7702756342247026E-2</v>
      </c>
      <c r="DV12" s="37">
        <f t="shared" ref="DV12:DV43" si="65">p.mod_sev * (1-EG12)</f>
        <v>0.38849130399555071</v>
      </c>
      <c r="DW12" s="37">
        <f t="shared" ref="DW12:DW43" si="66">(1-p.sev_mil-p.sev_mod) * (1-EH12)</f>
        <v>0.8081272977600763</v>
      </c>
      <c r="DX12" s="38">
        <v>0</v>
      </c>
      <c r="DY12" s="35">
        <f t="array" ref="DY12">1-EXP(-INDEX(m.r.mortality, C12) * hr.mort_mci)</f>
        <v>3.6193883250786874E-2</v>
      </c>
      <c r="DZ12" s="37">
        <f t="array" ref="DZ12">1-EXP(-INDEX(m.r.mortality, C12) * hr.mort_mci)</f>
        <v>3.6193883250786874E-2</v>
      </c>
      <c r="EA12" s="37">
        <f t="array" ref="EA12">1-EXP(-INDEX(m.r.mortality, C12) * hr.mort_mil)</f>
        <v>5.74310914438243E-2</v>
      </c>
      <c r="EB12" s="37">
        <f t="array" ref="EB12">1-EXP(-INDEX(m.r.mortality, C12) * hr.mort_mil)</f>
        <v>5.74310914438243E-2</v>
      </c>
      <c r="EC12" s="37">
        <f t="array" ref="EC12">1-EXP(-INDEX(m.r.mortality, C12) * hr.mort_mod)</f>
        <v>7.5020704772498337E-2</v>
      </c>
      <c r="ED12" s="37">
        <f t="array" ref="ED12">1-EXP(-INDEX(m.r.mortality, C12) * hr.mort_sev)</f>
        <v>0.17538030840808538</v>
      </c>
      <c r="EE12" s="37">
        <f t="array" ref="EE12">1-EXP(-INDEX(m.r.mortality, C12) * hr.mort_mci)</f>
        <v>3.6193883250786874E-2</v>
      </c>
      <c r="EF12" s="37">
        <f t="array" ref="EF12">1-EXP(-INDEX(m.r.mortality, C12) * hr.mort_mil)</f>
        <v>5.74310914438243E-2</v>
      </c>
      <c r="EG12" s="37">
        <f t="array" ref="EG12">1-EXP(-INDEX(m.r.mortality, C12) * hr.mort_mod)</f>
        <v>7.5020704772498337E-2</v>
      </c>
      <c r="EH12" s="37">
        <f t="array" ref="EH12">1-EXP(-INDEX(m.r.mortality, C12) * hr.mort_sev)</f>
        <v>0.17538030840808538</v>
      </c>
      <c r="EI12" s="38">
        <v>1</v>
      </c>
      <c r="EJ12" s="39" t="b">
        <f t="shared" ref="EJ12:EJ43" si="67">SUM(S12,AD12,AO12,AZ12,BK12,BV12,CG12,CR12,DC12,DN12,DY12)=1</f>
        <v>1</v>
      </c>
      <c r="EK12" s="39" t="b">
        <f t="shared" ref="EK12:EK43" si="68">SUM(T12,AE12,AP12,BA12,BL12,BW12,CH12,CS12,DD12,DO12,DZ12)=1</f>
        <v>1</v>
      </c>
      <c r="EL12" s="39" t="b">
        <f t="shared" ref="EL12:EL43" si="69">SUM(U12,AF12,AQ12,BB12,BM12,BX12,CI12,CT12,DE12,DP12,EA12)=1</f>
        <v>1</v>
      </c>
      <c r="EM12" s="39" t="b">
        <f t="shared" ref="EM12:EM43" si="70">SUM(V12,AG12,AR12,BC12,BN12,BY12,CJ12,CU12,DF12,DQ12,EB12)=1</f>
        <v>1</v>
      </c>
      <c r="EN12" s="39" t="b">
        <f t="shared" ref="EN12:EN43" si="71">SUM(W12,AH12,AS12,BD12,BO12,BZ12,CK12,CV12,DG12,DR12,EC12)=1</f>
        <v>1</v>
      </c>
      <c r="EO12" s="39" t="b">
        <f t="shared" ref="EO12:EO43" si="72">SUM(X12,AI12,AT12,BE12,BP12,CA12,CL12,CW12,DH12,DS12,ED12)=1</f>
        <v>1</v>
      </c>
      <c r="EP12" s="39" t="b">
        <f t="shared" ref="EP12:EP43" si="73">SUM(Y12,AJ12,AU12,BF12,BQ12,CB12,CM12,CX12,DI12,DT12,EE12)=1</f>
        <v>1</v>
      </c>
      <c r="EQ12" s="39" t="b">
        <f t="shared" ref="EQ12:EQ43" si="74">SUM(Z12,AK12,AV12,BG12,BR12,CC12,CN12,CY12,DJ12,DU12,EF12)=1</f>
        <v>1</v>
      </c>
      <c r="ER12" s="39" t="b">
        <f t="shared" ref="ER12:ER43" si="75">SUM(AA12,AL12,AW12,BH12,BS12,CD12,CO12,CZ12,DK12,DV12,EG12)=1</f>
        <v>1</v>
      </c>
      <c r="ES12" s="39" t="b">
        <f t="shared" ref="ES12:ES43" si="76">SUM(AB12,AM12,AX12,BI12,BT12,CE12,CP12,DA12,DL12,DW12,EH12)=1</f>
        <v>1</v>
      </c>
      <c r="ET12" s="39" t="b">
        <f t="shared" ref="ET12:ET43" si="77">SUM(AC12,AN12,AY12,BJ12,BU12,CF12,CQ12,DB12,DM12,DX12,EI12)=1</f>
        <v>1</v>
      </c>
      <c r="EV12">
        <v>1</v>
      </c>
      <c r="EW12" s="7">
        <v>0</v>
      </c>
      <c r="EX12" s="40">
        <f>p.starting_state_mci</f>
        <v>0.55000000000000004</v>
      </c>
      <c r="EY12" s="7">
        <v>0</v>
      </c>
      <c r="EZ12" s="40">
        <f>1-p.starting_state_mci</f>
        <v>0.44999999999999996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39" t="b">
        <f t="shared" ref="FH12:FH43" si="78">NOT(ABS(SUM(EW12:FG12)-1)&gt;0.0000000001)</f>
        <v>1</v>
      </c>
      <c r="FJ12" s="30">
        <f t="shared" ref="FJ12:FJ43" si="79">EW12 * u.mci_pt</f>
        <v>0</v>
      </c>
      <c r="FK12" s="30">
        <f t="shared" ref="FK12:FK43" si="80">EX12 * u.mci_pt</f>
        <v>0.37454999999999999</v>
      </c>
      <c r="FL12" s="30">
        <f t="shared" ref="FL12:FL43" si="81">EY12 * u.mil_pt</f>
        <v>0</v>
      </c>
      <c r="FM12" s="30">
        <f t="shared" ref="FM12:FM43" si="82">EZ12 * u.mil_pt</f>
        <v>0.28394999999999998</v>
      </c>
      <c r="FN12" s="30">
        <f t="shared" ref="FN12:FN43" si="83">FA12 * u.mod_pt</f>
        <v>0</v>
      </c>
      <c r="FO12" s="30">
        <f t="shared" ref="FO12:FO43" si="84">FB12 * u.sev_pt</f>
        <v>0</v>
      </c>
      <c r="FP12" s="30">
        <f t="shared" ref="FP12:FP43" si="85">FC12 * u.mci_pt_i</f>
        <v>0</v>
      </c>
      <c r="FQ12" s="30">
        <f t="shared" ref="FQ12:FQ43" si="86">FD12 * u.mil_pt_i</f>
        <v>0</v>
      </c>
      <c r="FR12" s="30">
        <f t="shared" ref="FR12:FR43" si="87">FE12 * u.mod_pt_i</f>
        <v>0</v>
      </c>
      <c r="FS12" s="30">
        <f t="shared" ref="FS12:FS43" si="88">FF12 * u.sev_pt_i</f>
        <v>0</v>
      </c>
      <c r="FT12" s="41">
        <v>0</v>
      </c>
      <c r="FV12" s="30">
        <f t="shared" ref="FV12:FV43" si="89">EW12 * u.mci_ic</f>
        <v>0</v>
      </c>
      <c r="FW12" s="30">
        <f t="shared" ref="FW12:FW43" si="90">EX12 * u.mci_ic</f>
        <v>-1.6500000000000001E-2</v>
      </c>
      <c r="FX12" s="30">
        <f t="shared" ref="FX12:FX43" si="91">EY12 * u.mil_ic</f>
        <v>0</v>
      </c>
      <c r="FY12" s="30">
        <f t="shared" ref="FY12:FY43" si="92">EZ12 * u.mil_ic</f>
        <v>-2.2499999999999999E-2</v>
      </c>
      <c r="FZ12" s="30">
        <f t="shared" ref="FZ12:FZ43" si="93">FA12 * u.mod_ic</f>
        <v>0</v>
      </c>
      <c r="GA12" s="30">
        <f t="shared" ref="GA12:GA43" si="94">FB12 * u.sev_ic</f>
        <v>0</v>
      </c>
      <c r="GB12" s="30">
        <f t="shared" ref="GB12:GB43" si="95">FC12 * u.mci_ic_i</f>
        <v>0</v>
      </c>
      <c r="GC12" s="30">
        <f t="shared" ref="GC12:GC43" si="96">FD12 * u.mil_ic_i</f>
        <v>0</v>
      </c>
      <c r="GD12" s="30">
        <f t="shared" ref="GD12:GD43" si="97">FE12 * u.mod_ic_i</f>
        <v>0</v>
      </c>
      <c r="GE12" s="30">
        <f t="shared" ref="GE12:GE43" si="98">FF12 * u.sev_ic_i</f>
        <v>0</v>
      </c>
      <c r="GF12" s="41">
        <v>0</v>
      </c>
      <c r="GH12" s="31"/>
      <c r="GI12" s="31"/>
      <c r="GK12" s="31">
        <f t="shared" ref="GK12:GK43" si="99">EW12 * c.mci_hc</f>
        <v>0</v>
      </c>
      <c r="GL12" s="31">
        <f t="shared" ref="GL12:GL43" si="100">EX12*c.mci_hc</f>
        <v>3974.8720000000008</v>
      </c>
      <c r="GM12" s="31">
        <f t="shared" ref="GM12:GM43" si="101">EY12 * c.mil_hc</f>
        <v>0</v>
      </c>
      <c r="GN12" s="31">
        <f t="shared" ref="GN12:GN43" si="102">EZ12*c.mil_hc</f>
        <v>4687.2200025000002</v>
      </c>
      <c r="GO12" s="31">
        <f t="shared" ref="GO12:GO43" si="103">FA12*c.mod_hc</f>
        <v>0</v>
      </c>
      <c r="GP12" s="31">
        <f t="shared" ref="GP12:GP43" si="104">FB12*c.sev_hc</f>
        <v>0</v>
      </c>
      <c r="GQ12" s="31">
        <f t="shared" ref="GQ12:GQ43" si="105">FC12*c.mci_hc_i</f>
        <v>0</v>
      </c>
      <c r="GR12" s="31">
        <f t="shared" ref="GR12:GR43" si="106">FD12*c.mil_hc_i</f>
        <v>0</v>
      </c>
      <c r="GS12" s="31">
        <f t="shared" ref="GS12:GS43" si="107">FE12*c.mod_hc_i</f>
        <v>0</v>
      </c>
      <c r="GT12" s="31">
        <f t="shared" ref="GT12:GT43" si="108">FF12*c.sev_hc_i</f>
        <v>0</v>
      </c>
      <c r="GU12" s="42">
        <v>0</v>
      </c>
      <c r="GW12" s="31">
        <f t="shared" ref="GW12:GW43" si="109">EW12 * c.mci_sc</f>
        <v>0</v>
      </c>
      <c r="GX12" s="31">
        <f t="shared" ref="GX12:GX43" si="110">EX12 * c.mci_sc</f>
        <v>0</v>
      </c>
      <c r="GY12" s="31">
        <f t="shared" ref="GY12:GY43" si="111">EY12 * c.mil_sc</f>
        <v>0</v>
      </c>
      <c r="GZ12" s="31">
        <f t="shared" ref="GZ12:GZ43" si="112">EZ12 * c.mil_sc</f>
        <v>0</v>
      </c>
      <c r="HA12" s="31">
        <f t="shared" ref="HA12:HA43" si="113">FA12 * c.mod_sc</f>
        <v>0</v>
      </c>
      <c r="HB12" s="31">
        <f t="shared" ref="HB12:HB43" si="114">FB12 * c.sev_sc</f>
        <v>0</v>
      </c>
      <c r="HC12" s="31">
        <f t="shared" ref="HC12:HC43" si="115">FC12 * c.mci_sc_i</f>
        <v>0</v>
      </c>
      <c r="HD12" s="31">
        <f t="shared" ref="HD12:HD43" si="116">FD12 * c.mil_sc_i</f>
        <v>0</v>
      </c>
      <c r="HE12" s="31">
        <f t="shared" ref="HE12:HE43" si="117">FE12 * c.mod_sc_i</f>
        <v>0</v>
      </c>
      <c r="HF12" s="31">
        <f t="shared" ref="HF12:HF43" si="118">FF12 * c.sev_sc_i</f>
        <v>0</v>
      </c>
      <c r="HG12" s="42">
        <v>0</v>
      </c>
      <c r="HI12" s="31">
        <f t="shared" ref="HI12:HI43" si="119">EW12 * c.mci_ic</f>
        <v>0</v>
      </c>
      <c r="HJ12" s="31">
        <f t="shared" ref="HJ12:HJ43" si="120">EX12 * c.mci_ic</f>
        <v>14967.880931520001</v>
      </c>
      <c r="HK12" s="31">
        <f t="shared" ref="HK12:HK43" si="121">EY12 * c.mil_ic</f>
        <v>0</v>
      </c>
      <c r="HL12" s="31">
        <f t="shared" ref="HL12:HL43" si="122">EZ12 * c.mil_ic</f>
        <v>19953.414408959998</v>
      </c>
      <c r="HM12" s="31">
        <f t="shared" ref="HM12:HM43" si="123">FA12 * c.mod_ic</f>
        <v>0</v>
      </c>
      <c r="HN12" s="31">
        <f t="shared" ref="HN12:HN43" si="124">FB12 * c.sev_ic</f>
        <v>0</v>
      </c>
      <c r="HO12" s="31">
        <f t="shared" ref="HO12:HO43" si="125">FC12 * c.mci_ic_i</f>
        <v>0</v>
      </c>
      <c r="HP12" s="31">
        <f t="shared" ref="HP12:HP43" si="126">FD12 * c.mil_ic_i</f>
        <v>0</v>
      </c>
      <c r="HQ12" s="31">
        <f t="shared" ref="HQ12:HQ43" si="127">FE12 * c.mod_ic_i</f>
        <v>0</v>
      </c>
      <c r="HR12" s="31">
        <f t="shared" ref="HR12:HR43" si="128">FF12 * c.sev_ic_i</f>
        <v>0</v>
      </c>
      <c r="HS12" s="42">
        <v>0</v>
      </c>
      <c r="HU12" s="30">
        <f t="shared" ref="HU12:HU43" si="129">AVERAGE(FJ12:FJ13)</f>
        <v>0</v>
      </c>
      <c r="HV12" s="30">
        <f t="shared" ref="HV12:HV43" si="130">AVERAGE(FK12:FK13)</f>
        <v>0.32709005699968841</v>
      </c>
      <c r="HW12" s="30">
        <f t="shared" ref="HW12:HW43" si="131">AVERAGE(FL12:FL13)</f>
        <v>0</v>
      </c>
      <c r="HX12" s="30">
        <f t="shared" ref="HX12:HX43" si="132">AVERAGE(FM12:FM13)</f>
        <v>0.25418492392792258</v>
      </c>
      <c r="HY12" s="30">
        <f t="shared" ref="HY12:HY43" si="133">AVERAGE(FN12:FN13)</f>
        <v>3.5060672068162733E-2</v>
      </c>
      <c r="HZ12" s="30">
        <f t="shared" ref="HZ12:HZ43" si="134">AVERAGE(FO12:FO13)</f>
        <v>2.6196044768996771E-3</v>
      </c>
      <c r="IA12" s="30">
        <f t="shared" ref="IA12:IA43" si="135">AVERAGE(FP12:FP13)</f>
        <v>3.5002253266579928E-3</v>
      </c>
      <c r="IB12" s="30">
        <f t="shared" ref="IB12:IB43" si="136">AVERAGE(FQ12:FQ13)</f>
        <v>4.0567268127213061E-3</v>
      </c>
      <c r="IC12" s="30">
        <f t="shared" ref="IC12:IC43" si="137">AVERAGE(FR12:FR13)</f>
        <v>1.215694744766227E-3</v>
      </c>
      <c r="ID12" s="30">
        <f t="shared" ref="ID12:ID43" si="138">AVERAGE(FS12:FS13)</f>
        <v>8.4135585915541365E-5</v>
      </c>
      <c r="IE12" s="30">
        <f t="shared" ref="IE12:IE43" si="139">AVERAGE(FT12:FT13)</f>
        <v>0</v>
      </c>
      <c r="IF12" s="30"/>
      <c r="IH12" s="30">
        <f t="shared" ref="IH12:IH43" si="140">AVERAGE(FV12:FV13)</f>
        <v>0</v>
      </c>
      <c r="II12" s="30">
        <f t="shared" ref="II12:II43" si="141">AVERAGE(FW12:FW13)</f>
        <v>-1.4409253612321078E-2</v>
      </c>
      <c r="IJ12" s="30">
        <f t="shared" ref="IJ12:IJ43" si="142">AVERAGE(FX12:FX13)</f>
        <v>0</v>
      </c>
      <c r="IK12" s="30">
        <f t="shared" ref="IK12:IK43" si="143">AVERAGE(FY12:FY13)</f>
        <v>-2.0141436127410664E-2</v>
      </c>
      <c r="IL12" s="30">
        <f t="shared" ref="IL12:IL43" si="144">AVERAGE(FZ12:FZ13)</f>
        <v>-5.7125331271955576E-3</v>
      </c>
      <c r="IM12" s="30">
        <f t="shared" ref="IM12:IM43" si="145">AVERAGE(GA12:GA13)</f>
        <v>-8.1607616102793697E-4</v>
      </c>
      <c r="IN12" s="30">
        <f t="shared" ref="IN12:IN43" si="146">AVERAGE(GB12:GB13)</f>
        <v>-1.5419494831092482E-4</v>
      </c>
      <c r="IO12" s="30">
        <f t="shared" ref="IO12:IO43" si="147">AVERAGE(GC12:GC13)</f>
        <v>-3.0686284513776899E-4</v>
      </c>
      <c r="IP12" s="30">
        <f t="shared" ref="IP12:IP43" si="148">AVERAGE(GD12:GD13)</f>
        <v>-2.2565099670834841E-4</v>
      </c>
      <c r="IQ12" s="30">
        <f t="shared" ref="IQ12:IQ43" si="149">AVERAGE(GE12:GE13)</f>
        <v>-3.2235856672621213E-5</v>
      </c>
      <c r="IR12" s="30">
        <f t="shared" ref="IR12:IR43" si="150">AVERAGE(GF12:GF13)</f>
        <v>0</v>
      </c>
      <c r="IT12" s="43"/>
      <c r="IU12" s="43"/>
      <c r="IV12" s="18"/>
      <c r="IW12" s="43">
        <f t="shared" ref="IW12:IW43" si="151">AVERAGE(GK12:GK13)</f>
        <v>0</v>
      </c>
      <c r="IX12" s="43">
        <f t="shared" ref="IX12:IX43" si="152">AVERAGE(GL12:GL13)</f>
        <v>3471.2084075462981</v>
      </c>
      <c r="IY12" s="43">
        <f t="shared" ref="IY12:IY43" si="153">AVERAGE(GM12:GM13)</f>
        <v>0</v>
      </c>
      <c r="IZ12" s="43">
        <f t="shared" ref="IZ12:IZ43" si="154">AVERAGE(GN12:GN13)</f>
        <v>4195.881879798907</v>
      </c>
      <c r="JA12" s="43">
        <f t="shared" ref="JA12:JA43" si="155">AVERAGE(GO12:GO13)</f>
        <v>948.65750487885805</v>
      </c>
      <c r="JB12" s="43">
        <f t="shared" ref="JB12:JB43" si="156">AVERAGE(GP12:GP13)</f>
        <v>110.91340069100352</v>
      </c>
      <c r="JC12" s="43">
        <f t="shared" ref="JC12:JC43" si="157">AVERAGE(GQ12:GQ13)</f>
        <v>37.145768641366203</v>
      </c>
      <c r="JD12" s="43">
        <f t="shared" ref="JD12:JD43" si="158">AVERAGE(GR12:GR13)</f>
        <v>63.92594070016937</v>
      </c>
      <c r="JE12" s="43">
        <f t="shared" ref="JE12:JE43" si="159">AVERAGE(GS12:GS13)</f>
        <v>37.472957573177347</v>
      </c>
      <c r="JF12" s="43">
        <f t="shared" ref="JF12:JF43" si="160">AVERAGE(GT12:GT13)</f>
        <v>4.3811946218899518</v>
      </c>
      <c r="JG12" s="43">
        <f t="shared" ref="JG12:JG43" si="161">AVERAGE(GU12:GU13)</f>
        <v>0</v>
      </c>
      <c r="JH12" s="43"/>
      <c r="JI12" s="31"/>
      <c r="JJ12" s="43">
        <f t="shared" ref="JJ12:JJ43" si="162">AVERAGE(GW12:GW13)</f>
        <v>0</v>
      </c>
      <c r="JK12" s="43">
        <f t="shared" ref="JK12:JK43" si="163">AVERAGE(GX12:GX13)</f>
        <v>0</v>
      </c>
      <c r="JL12" s="43">
        <f t="shared" ref="JL12:JL43" si="164">AVERAGE(GY12:GY13)</f>
        <v>0</v>
      </c>
      <c r="JM12" s="43">
        <f t="shared" ref="JM12:JM43" si="165">AVERAGE(GZ12:GZ13)</f>
        <v>0</v>
      </c>
      <c r="JN12" s="43">
        <f t="shared" ref="JN12:JN43" si="166">AVERAGE(HA12:HA13)</f>
        <v>0</v>
      </c>
      <c r="JO12" s="43">
        <f t="shared" ref="JO12:JO43" si="167">AVERAGE(HB12:HB13)</f>
        <v>0</v>
      </c>
      <c r="JP12" s="43">
        <f t="shared" ref="JP12:JP43" si="168">AVERAGE(HC12:HC13)</f>
        <v>456.04697912439121</v>
      </c>
      <c r="JQ12" s="43">
        <f t="shared" ref="JQ12:JQ43" si="169">AVERAGE(HD12:HD13)</f>
        <v>544.5465304676793</v>
      </c>
      <c r="JR12" s="43">
        <f t="shared" ref="JR12:JR43" si="170">AVERAGE(HE12:HE13)</f>
        <v>250.26952044922922</v>
      </c>
      <c r="JS12" s="43">
        <f t="shared" ref="JS12:JS43" si="171">AVERAGE(HF12:HF13)</f>
        <v>28.602230908483346</v>
      </c>
      <c r="JT12" s="43">
        <f t="shared" ref="JT12:JT43" si="172">AVERAGE(HG12:HG13)</f>
        <v>0</v>
      </c>
      <c r="JU12" s="43"/>
      <c r="JV12" s="31"/>
      <c r="JW12" s="43">
        <f t="shared" ref="JW12:JW43" si="173">AVERAGE(HI12:HI13)</f>
        <v>0</v>
      </c>
      <c r="JX12" s="43">
        <f t="shared" ref="JX12:JX43" si="174">AVERAGE(HJ12:HJ13)</f>
        <v>13071.272265533113</v>
      </c>
      <c r="JY12" s="43">
        <f t="shared" ref="JY12:JY43" si="175">AVERAGE(HK12:HK13)</f>
        <v>0</v>
      </c>
      <c r="JZ12" s="43">
        <f t="shared" ref="JZ12:JZ43" si="176">AVERAGE(HL12:HL13)</f>
        <v>17861.79652630326</v>
      </c>
      <c r="KA12" s="43">
        <f t="shared" ref="KA12:KA43" si="177">AVERAGE(HM12:HM13)</f>
        <v>4700.6207215772638</v>
      </c>
      <c r="KB12" s="43">
        <f t="shared" ref="KB12:KB43" si="178">AVERAGE(HN12:HN13)</f>
        <v>947.27639900593397</v>
      </c>
      <c r="KC12" s="43">
        <f t="shared" ref="KC12:KC43" si="179">AVERAGE(HO12:HO13)</f>
        <v>62.517191325651716</v>
      </c>
      <c r="KD12" s="43">
        <f t="shared" ref="KD12:KD43" si="180">AVERAGE(HP12:HP13)</f>
        <v>120.85544786364964</v>
      </c>
      <c r="KE12" s="43">
        <f t="shared" ref="KE12:KE43" si="181">AVERAGE(HQ12:HQ13)</f>
        <v>81.698938113068451</v>
      </c>
      <c r="KF12" s="43">
        <f t="shared" ref="KF12:KF43" si="182">AVERAGE(HR12:HR13)</f>
        <v>16.464097080435778</v>
      </c>
      <c r="KG12" s="43">
        <f t="shared" ref="KG12:KG43" si="183">AVERAGE(HS12:HS13)</f>
        <v>0</v>
      </c>
      <c r="KH12" s="43"/>
      <c r="KI12" s="18"/>
      <c r="KJ12" s="7">
        <f t="array" ref="KJ12">AVERAGE(EW12:EW13)/((1+discount_EFFECT)^($B12-1))</f>
        <v>0</v>
      </c>
      <c r="KK12" s="7">
        <f t="array" ref="KK12">AVERAGE(EX12:EX13)/((1+discount_EFFECT)^($B12-1))</f>
        <v>0.48030845374403597</v>
      </c>
      <c r="KL12" s="7">
        <f t="array" ref="KL12">AVERAGE(EY12:EY13)/((1+discount_EFFECT)^($B12-1))</f>
        <v>0</v>
      </c>
      <c r="KM12" s="7">
        <f t="array" ref="KM12">AVERAGE(EZ12:EZ13)/((1+discount_EFFECT)^($B12-1))</f>
        <v>0.40282872254821322</v>
      </c>
      <c r="KN12" s="7">
        <f t="array" ref="KN12">AVERAGE(FA12:FA13)/((1+discount_EFFECT)^($B12-1))</f>
        <v>7.1406664089944463E-2</v>
      </c>
      <c r="KO12" s="7">
        <f t="array" ref="KO12">AVERAGE(FB12:FB13)/((1+discount_EFFECT)^($B12-1))</f>
        <v>8.1607616102793695E-3</v>
      </c>
      <c r="KP12" s="7">
        <f t="array" ref="KP12">AVERAGE(FC12:FC13)/((1+discount_EFFECT)^($B12-1))</f>
        <v>5.1398316103641603E-3</v>
      </c>
      <c r="KQ12" s="7">
        <f t="array" ref="KQ12">AVERAGE(FD12:FD13)/((1+discount_EFFECT)^($B12-1))</f>
        <v>6.1372569027553798E-3</v>
      </c>
      <c r="KR12" s="7">
        <f t="array" ref="KR12">AVERAGE(FE12:FE13)/((1+discount_EFFECT)^($B12-1))</f>
        <v>2.8206374588543551E-3</v>
      </c>
      <c r="KS12" s="7">
        <f t="array" ref="KS12">AVERAGE(FF12:FF13)/((1+discount_EFFECT)^($B12-1))</f>
        <v>3.2235856672621209E-4</v>
      </c>
      <c r="KT12" s="7">
        <f t="array" ref="KT12">AVERAGE(FG12:FG13)/((1+discount_EFFECT)^($B12-1))</f>
        <v>2.2875313468826857E-2</v>
      </c>
      <c r="KU12" s="44">
        <f t="shared" ref="KU12:KU43" si="184">SUM(HU12:IF12)/((1+discount_QALY)^($B12-1))</f>
        <v>0.62781203994273449</v>
      </c>
      <c r="KV12" s="44">
        <f t="shared" ref="KV12:KV43" si="185">SUM(IH12:IR12)/((1+discount_QALY)^($B12-1))</f>
        <v>-4.1798243674784907E-2</v>
      </c>
      <c r="KW12" s="43">
        <v>0</v>
      </c>
      <c r="KX12" s="43"/>
      <c r="KY12" s="43">
        <f t="shared" ref="KY12:KY43" si="186">SUM(IW12:JH12)/((1+discount_COST)^($B12-1))</f>
        <v>8869.5870544516729</v>
      </c>
      <c r="KZ12" s="43">
        <f t="shared" ref="KZ12:KZ43" si="187">SUM(JJ12:JU12)/((1+discount_COST)^($B12-1))</f>
        <v>1279.465260949783</v>
      </c>
      <c r="LA12" s="43">
        <f t="shared" ref="LA12:LA43" si="188">SUM(JW12:KH12)/((1+discount_COST)^($B12-1))</f>
        <v>36862.501586802377</v>
      </c>
      <c r="LB12" s="30">
        <f t="shared" ref="LB12:LB43" si="189">SUM(KJ12:KK12,KP12)</f>
        <v>0.48544828535440016</v>
      </c>
      <c r="LC12" s="30">
        <f t="shared" ref="LC12:LC43" si="190">SUM(KL12:KM12,KQ12)</f>
        <v>0.40896597945096863</v>
      </c>
      <c r="LD12" s="30">
        <f t="shared" ref="LD12:LD43" si="191">SUM(KN12,KR12)</f>
        <v>7.4227301548798821E-2</v>
      </c>
      <c r="LE12" s="30">
        <f t="shared" ref="LE12:LE43" si="192">SUM(KO12,KS12)</f>
        <v>8.4831201770055823E-3</v>
      </c>
      <c r="LF12" s="30">
        <f t="shared" ref="LF12:LF43" si="193">SUM(KJ12:KO12)</f>
        <v>0.96270460199247299</v>
      </c>
      <c r="LG12" s="30">
        <f t="shared" ref="LG12:LG43" si="194">SUM(KP12:KS12)</f>
        <v>1.4420084538700109E-2</v>
      </c>
      <c r="LH12" s="30">
        <f t="shared" ref="LH12:LH43" si="195">SUM(KJ12,KL12)</f>
        <v>0</v>
      </c>
      <c r="LI12" s="17">
        <f t="shared" ref="LI12:LI43" si="196">SUM(KJ12:KS12)</f>
        <v>0.97712468653117301</v>
      </c>
      <c r="LJ12" s="30">
        <f t="shared" ref="LJ12:LJ43" si="197">SUM(KU12:KV12)</f>
        <v>0.58601379626794958</v>
      </c>
      <c r="LK12" s="31">
        <f t="shared" ref="LK12:LK43" si="198">SUM(KW12:LA12)</f>
        <v>47011.553902203828</v>
      </c>
      <c r="LL12">
        <f t="shared" ref="LL12:LL43" si="199">LJ12-(LK12/wtp)</f>
        <v>0.1158982572459113</v>
      </c>
    </row>
    <row r="13" spans="2:324" ht="15.6" thickTop="1" thickBot="1" x14ac:dyDescent="0.35">
      <c r="B13">
        <v>2</v>
      </c>
      <c r="C13">
        <f t="shared" ref="C13:C44" si="200">C12+1</f>
        <v>72</v>
      </c>
      <c r="E13">
        <f t="shared" si="4"/>
        <v>0</v>
      </c>
      <c r="S13" s="35">
        <f t="shared" si="5"/>
        <v>0.7217986933329561</v>
      </c>
      <c r="T13" s="36">
        <v>0</v>
      </c>
      <c r="U13" s="37">
        <f t="shared" si="6"/>
        <v>2.7050803777455466E-2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8">
        <v>0</v>
      </c>
      <c r="AD13" s="35">
        <f t="shared" si="7"/>
        <v>0</v>
      </c>
      <c r="AE13" s="37">
        <f t="shared" si="8"/>
        <v>0.7217986933329561</v>
      </c>
      <c r="AF13" s="37">
        <f t="shared" si="9"/>
        <v>0</v>
      </c>
      <c r="AG13" s="37">
        <f t="shared" si="10"/>
        <v>2.7050803777455466E-2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8">
        <v>0</v>
      </c>
      <c r="AO13" s="35">
        <f t="shared" si="11"/>
        <v>0.21560220709945443</v>
      </c>
      <c r="AP13" s="36">
        <v>0</v>
      </c>
      <c r="AQ13" s="37">
        <f t="shared" si="12"/>
        <v>0.52298220636413895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8">
        <v>0</v>
      </c>
      <c r="AZ13" s="35">
        <f t="shared" si="13"/>
        <v>0</v>
      </c>
      <c r="BA13" s="37">
        <f t="shared" si="14"/>
        <v>0.21560220709945443</v>
      </c>
      <c r="BB13" s="37">
        <f t="shared" si="15"/>
        <v>0</v>
      </c>
      <c r="BC13" s="37">
        <f t="shared" si="16"/>
        <v>0.52298220636413895</v>
      </c>
      <c r="BD13" s="37">
        <f t="shared" si="17"/>
        <v>2.451547467912055E-2</v>
      </c>
      <c r="BE13" s="37">
        <f t="shared" si="18"/>
        <v>0</v>
      </c>
      <c r="BF13" s="36">
        <v>0</v>
      </c>
      <c r="BG13" s="36">
        <v>0</v>
      </c>
      <c r="BH13" s="36">
        <v>0</v>
      </c>
      <c r="BI13" s="36">
        <v>0</v>
      </c>
      <c r="BJ13" s="38">
        <v>0</v>
      </c>
      <c r="BK13" s="35">
        <f t="shared" si="19"/>
        <v>0</v>
      </c>
      <c r="BL13" s="37">
        <f t="shared" si="20"/>
        <v>0</v>
      </c>
      <c r="BM13" s="37">
        <f t="shared" si="21"/>
        <v>0.31559271073698042</v>
      </c>
      <c r="BN13" s="37">
        <f t="shared" si="22"/>
        <v>0.31559271073698042</v>
      </c>
      <c r="BO13" s="37">
        <f t="shared" si="23"/>
        <v>0.44945036911721015</v>
      </c>
      <c r="BP13" s="37">
        <f t="shared" si="24"/>
        <v>1.2000016492141387E-2</v>
      </c>
      <c r="BQ13" s="36">
        <v>0</v>
      </c>
      <c r="BR13" s="36">
        <v>0</v>
      </c>
      <c r="BS13" s="36">
        <v>0</v>
      </c>
      <c r="BT13" s="36">
        <v>0</v>
      </c>
      <c r="BU13" s="38">
        <v>0</v>
      </c>
      <c r="BV13" s="35">
        <f t="shared" si="25"/>
        <v>0</v>
      </c>
      <c r="BW13" s="37">
        <f t="shared" si="26"/>
        <v>0</v>
      </c>
      <c r="BX13" s="37">
        <f t="shared" si="27"/>
        <v>3.6067738369940629E-2</v>
      </c>
      <c r="BY13" s="37">
        <f t="shared" si="28"/>
        <v>3.6067738369940629E-2</v>
      </c>
      <c r="BZ13" s="37">
        <f t="shared" si="29"/>
        <v>0.34321664550768771</v>
      </c>
      <c r="CA13" s="37">
        <f t="shared" si="30"/>
        <v>0.58800080811492794</v>
      </c>
      <c r="CB13" s="36">
        <v>0</v>
      </c>
      <c r="CC13" s="36">
        <v>0</v>
      </c>
      <c r="CD13" s="36">
        <v>0</v>
      </c>
      <c r="CE13" s="36">
        <v>0</v>
      </c>
      <c r="CF13" s="38">
        <v>0</v>
      </c>
      <c r="CG13" s="37">
        <f t="shared" si="31"/>
        <v>1.7749148196712035E-2</v>
      </c>
      <c r="CH13" s="37">
        <f t="shared" si="32"/>
        <v>1.7749148196712035E-2</v>
      </c>
      <c r="CI13" s="37">
        <f t="shared" si="33"/>
        <v>1.0685348685481369E-3</v>
      </c>
      <c r="CJ13" s="37">
        <f t="shared" si="34"/>
        <v>1.0685348685481369E-3</v>
      </c>
      <c r="CK13" s="36">
        <v>0</v>
      </c>
      <c r="CL13" s="36">
        <v>0</v>
      </c>
      <c r="CM13" s="37">
        <f t="shared" si="35"/>
        <v>0.73954784152966813</v>
      </c>
      <c r="CN13" s="37">
        <f t="shared" si="36"/>
        <v>2.8119338646003605E-2</v>
      </c>
      <c r="CO13" s="36">
        <v>0</v>
      </c>
      <c r="CP13" s="36">
        <v>0</v>
      </c>
      <c r="CQ13" s="38">
        <v>0</v>
      </c>
      <c r="CR13" s="37">
        <f t="shared" si="37"/>
        <v>5.301693617199699E-3</v>
      </c>
      <c r="CS13" s="37">
        <f t="shared" si="38"/>
        <v>5.301693617199699E-3</v>
      </c>
      <c r="CT13" s="37">
        <f t="shared" si="39"/>
        <v>2.0658340791930647E-2</v>
      </c>
      <c r="CU13" s="37">
        <f t="shared" si="40"/>
        <v>2.0658340791930647E-2</v>
      </c>
      <c r="CV13" s="37">
        <f t="shared" si="41"/>
        <v>3.0300024884306301E-3</v>
      </c>
      <c r="CW13" s="37">
        <f t="shared" si="42"/>
        <v>0</v>
      </c>
      <c r="CX13" s="37">
        <f t="shared" si="43"/>
        <v>0.22090390071665411</v>
      </c>
      <c r="CY13" s="37">
        <f t="shared" si="44"/>
        <v>0.54364054715606969</v>
      </c>
      <c r="CZ13" s="37">
        <f t="shared" si="45"/>
        <v>2.754547716755118E-2</v>
      </c>
      <c r="DA13" s="37">
        <f t="shared" si="46"/>
        <v>0</v>
      </c>
      <c r="DB13" s="38">
        <v>0</v>
      </c>
      <c r="DC13" s="37">
        <f t="shared" si="47"/>
        <v>0</v>
      </c>
      <c r="DD13" s="37">
        <f t="shared" si="48"/>
        <v>0</v>
      </c>
      <c r="DE13" s="37">
        <f t="shared" si="49"/>
        <v>1.2466240133061598E-2</v>
      </c>
      <c r="DF13" s="37">
        <f t="shared" si="50"/>
        <v>1.2466240133061598E-2</v>
      </c>
      <c r="DG13" s="37">
        <f t="shared" si="51"/>
        <v>5.5550045621228221E-2</v>
      </c>
      <c r="DH13" s="37">
        <f t="shared" si="52"/>
        <v>4.1943377482653432E-3</v>
      </c>
      <c r="DI13" s="37">
        <f t="shared" si="53"/>
        <v>0</v>
      </c>
      <c r="DJ13" s="37">
        <f t="shared" si="54"/>
        <v>0.32805895087004205</v>
      </c>
      <c r="DK13" s="37">
        <f t="shared" si="55"/>
        <v>0.50500041473843837</v>
      </c>
      <c r="DL13" s="37">
        <f t="shared" si="56"/>
        <v>1.619435424040673E-2</v>
      </c>
      <c r="DM13" s="38">
        <v>0</v>
      </c>
      <c r="DN13" s="37">
        <f t="shared" si="57"/>
        <v>0</v>
      </c>
      <c r="DO13" s="37">
        <f t="shared" si="58"/>
        <v>0</v>
      </c>
      <c r="DP13" s="37">
        <f t="shared" si="59"/>
        <v>1.4247131580641828E-3</v>
      </c>
      <c r="DQ13" s="37">
        <f t="shared" si="60"/>
        <v>1.4247131580641828E-3</v>
      </c>
      <c r="DR13" s="37">
        <f t="shared" si="61"/>
        <v>4.2420034838028822E-2</v>
      </c>
      <c r="DS13" s="37">
        <f t="shared" si="62"/>
        <v>0.2055225496650018</v>
      </c>
      <c r="DT13" s="37">
        <f t="shared" si="63"/>
        <v>0</v>
      </c>
      <c r="DU13" s="37">
        <f t="shared" si="64"/>
        <v>3.749245152800481E-2</v>
      </c>
      <c r="DV13" s="37">
        <f t="shared" si="65"/>
        <v>0.38563668034571652</v>
      </c>
      <c r="DW13" s="37">
        <f t="shared" si="66"/>
        <v>0.79352335777992977</v>
      </c>
      <c r="DX13" s="38">
        <v>0</v>
      </c>
      <c r="DY13" s="35">
        <f t="array" ref="DY13">1-EXP(-INDEX(m.r.mortality, C13) * hr.mort_mci)</f>
        <v>3.9548257753677762E-2</v>
      </c>
      <c r="DZ13" s="37">
        <f t="array" ref="DZ13">1-EXP(-INDEX(m.r.mortality, C13) * hr.mort_mci)</f>
        <v>3.9548257753677762E-2</v>
      </c>
      <c r="EA13" s="37">
        <f t="array" ref="EA13">1-EXP(-INDEX(m.r.mortality, C13) * hr.mort_mil)</f>
        <v>6.2688711799879782E-2</v>
      </c>
      <c r="EB13" s="37">
        <f t="array" ref="EB13">1-EXP(-INDEX(m.r.mortality, C13) * hr.mort_mil)</f>
        <v>6.2688711799879782E-2</v>
      </c>
      <c r="EC13" s="37">
        <f t="array" ref="EC13">1-EXP(-INDEX(m.r.mortality, C13) * hr.mort_mod)</f>
        <v>8.1817427748293925E-2</v>
      </c>
      <c r="ED13" s="37">
        <f t="array" ref="ED13">1-EXP(-INDEX(m.r.mortality, C13) * hr.mort_sev)</f>
        <v>0.19028228797966351</v>
      </c>
      <c r="EE13" s="37">
        <f t="array" ref="EE13">1-EXP(-INDEX(m.r.mortality, C13) * hr.mort_mci)</f>
        <v>3.9548257753677762E-2</v>
      </c>
      <c r="EF13" s="37">
        <f t="array" ref="EF13">1-EXP(-INDEX(m.r.mortality, C13) * hr.mort_mil)</f>
        <v>6.2688711799879782E-2</v>
      </c>
      <c r="EG13" s="37">
        <f t="array" ref="EG13">1-EXP(-INDEX(m.r.mortality, C13) * hr.mort_mod)</f>
        <v>8.1817427748293925E-2</v>
      </c>
      <c r="EH13" s="37">
        <f t="array" ref="EH13">1-EXP(-INDEX(m.r.mortality, C13) * hr.mort_sev)</f>
        <v>0.19028228797966351</v>
      </c>
      <c r="EI13" s="38">
        <v>1</v>
      </c>
      <c r="EJ13" s="39" t="b">
        <f t="shared" si="67"/>
        <v>1</v>
      </c>
      <c r="EK13" s="39" t="b">
        <f t="shared" si="68"/>
        <v>1</v>
      </c>
      <c r="EL13" s="39" t="b">
        <f t="shared" si="69"/>
        <v>1</v>
      </c>
      <c r="EM13" s="39" t="b">
        <f t="shared" si="70"/>
        <v>1</v>
      </c>
      <c r="EN13" s="39" t="b">
        <f t="shared" si="71"/>
        <v>1</v>
      </c>
      <c r="EO13" s="39" t="b">
        <f t="shared" si="72"/>
        <v>1</v>
      </c>
      <c r="EP13" s="39" t="b">
        <f t="shared" si="73"/>
        <v>1</v>
      </c>
      <c r="EQ13" s="39" t="b">
        <f t="shared" si="74"/>
        <v>1</v>
      </c>
      <c r="ER13" s="39" t="b">
        <f t="shared" si="75"/>
        <v>1</v>
      </c>
      <c r="ES13" s="39" t="b">
        <f t="shared" si="76"/>
        <v>1</v>
      </c>
      <c r="ET13" s="39" t="b">
        <f t="shared" si="77"/>
        <v>1</v>
      </c>
      <c r="EV13">
        <v>2</v>
      </c>
      <c r="EW13" s="7">
        <f t="array" ref="EW13">MMULT(EW12:FG12,TRANSPOSE(S12:AC12))</f>
        <v>0</v>
      </c>
      <c r="EX13" s="7">
        <f t="array" ref="EX13">MMULT(EW12:FG12,TRANSPOSE(AD12:AN12))</f>
        <v>0.41061690748807184</v>
      </c>
      <c r="EY13" s="7">
        <f t="array" ref="EY13">MMULT(EW12:FG12,TRANSPOSE(AO12:AY12))</f>
        <v>0</v>
      </c>
      <c r="EZ13" s="7">
        <f t="array" ref="EZ13">MMULT(EW12:FG12,TRANSPOSE(AZ12:BJ12))</f>
        <v>0.35565744509642649</v>
      </c>
      <c r="FA13" s="7">
        <f t="array" ref="FA13">MMULT(EW12:FG12,TRANSPOSE(BK12:BU12))</f>
        <v>0.14281332817988893</v>
      </c>
      <c r="FB13" s="7">
        <f t="array" ref="FB13">MMULT(EW12:FG12,TRANSPOSE(BV12:CF12))</f>
        <v>1.6321523220558739E-2</v>
      </c>
      <c r="FC13" s="7">
        <f t="array" ref="FC13">MMULT(EW12:FG12,TRANSPOSE(CG12:CQ12))</f>
        <v>1.0279663220728321E-2</v>
      </c>
      <c r="FD13" s="7">
        <f t="array" ref="FD13">MMULT(EW12:FG12,TRANSPOSE(CR12:DB12))</f>
        <v>1.227451380551076E-2</v>
      </c>
      <c r="FE13" s="7">
        <f t="array" ref="FE13">MMULT(EW12:FG12,TRANSPOSE(DC12:DM12))</f>
        <v>5.6412749177087102E-3</v>
      </c>
      <c r="FF13" s="7">
        <f t="array" ref="FF13">MMULT(EW12:FG12,TRANSPOSE(DN12:DX12))</f>
        <v>6.4471713345242419E-4</v>
      </c>
      <c r="FG13" s="7">
        <f t="array" ref="FG13">MMULT(EW12:FG12,TRANSPOSE(DY12:EI12))</f>
        <v>4.5750626937653714E-2</v>
      </c>
      <c r="FH13" s="39" t="b">
        <f t="shared" si="78"/>
        <v>1</v>
      </c>
      <c r="FJ13" s="30">
        <f t="shared" si="79"/>
        <v>0</v>
      </c>
      <c r="FK13" s="30">
        <f t="shared" si="80"/>
        <v>0.27963011399937687</v>
      </c>
      <c r="FL13" s="30">
        <f t="shared" si="81"/>
        <v>0</v>
      </c>
      <c r="FM13" s="30">
        <f t="shared" si="82"/>
        <v>0.22441984785584512</v>
      </c>
      <c r="FN13" s="30">
        <f t="shared" si="83"/>
        <v>7.0121344136325467E-2</v>
      </c>
      <c r="FO13" s="30">
        <f t="shared" si="84"/>
        <v>5.2392089537993541E-3</v>
      </c>
      <c r="FP13" s="30">
        <f t="shared" si="85"/>
        <v>7.0004506533159856E-3</v>
      </c>
      <c r="FQ13" s="30">
        <f t="shared" si="86"/>
        <v>8.1134536254426123E-3</v>
      </c>
      <c r="FR13" s="30">
        <f t="shared" si="87"/>
        <v>2.431389489532454E-3</v>
      </c>
      <c r="FS13" s="30">
        <f t="shared" si="88"/>
        <v>1.6827117183108273E-4</v>
      </c>
      <c r="FT13" s="41">
        <v>0</v>
      </c>
      <c r="FV13" s="30">
        <f t="shared" si="89"/>
        <v>0</v>
      </c>
      <c r="FW13" s="30">
        <f t="shared" si="90"/>
        <v>-1.2318507224642155E-2</v>
      </c>
      <c r="FX13" s="30">
        <f t="shared" si="91"/>
        <v>0</v>
      </c>
      <c r="FY13" s="30">
        <f t="shared" si="92"/>
        <v>-1.7782872254821325E-2</v>
      </c>
      <c r="FZ13" s="30">
        <f t="shared" si="93"/>
        <v>-1.1425066254391115E-2</v>
      </c>
      <c r="GA13" s="30">
        <f t="shared" si="94"/>
        <v>-1.6321523220558739E-3</v>
      </c>
      <c r="GB13" s="30">
        <f t="shared" si="95"/>
        <v>-3.0838989662184963E-4</v>
      </c>
      <c r="GC13" s="30">
        <f t="shared" si="96"/>
        <v>-6.1372569027553798E-4</v>
      </c>
      <c r="GD13" s="30">
        <f t="shared" si="97"/>
        <v>-4.5130199341669681E-4</v>
      </c>
      <c r="GE13" s="30">
        <f t="shared" si="98"/>
        <v>-6.4471713345242427E-5</v>
      </c>
      <c r="GF13" s="41">
        <v>0</v>
      </c>
      <c r="GH13" s="31"/>
      <c r="GI13" s="31"/>
      <c r="GK13" s="31">
        <f t="shared" si="99"/>
        <v>0</v>
      </c>
      <c r="GL13" s="31">
        <f t="shared" si="100"/>
        <v>2967.5448150925949</v>
      </c>
      <c r="GM13" s="31">
        <f t="shared" si="101"/>
        <v>0</v>
      </c>
      <c r="GN13" s="31">
        <f t="shared" si="102"/>
        <v>3704.5437570978133</v>
      </c>
      <c r="GO13" s="31">
        <f t="shared" si="103"/>
        <v>1897.3150097577161</v>
      </c>
      <c r="GP13" s="31">
        <f t="shared" si="104"/>
        <v>221.82680138200703</v>
      </c>
      <c r="GQ13" s="31">
        <f t="shared" si="105"/>
        <v>74.291537282732406</v>
      </c>
      <c r="GR13" s="31">
        <f t="shared" si="106"/>
        <v>127.85188140033874</v>
      </c>
      <c r="GS13" s="31">
        <f t="shared" si="107"/>
        <v>74.945915146354693</v>
      </c>
      <c r="GT13" s="31">
        <f t="shared" si="108"/>
        <v>8.7623892437799036</v>
      </c>
      <c r="GU13" s="42">
        <v>0</v>
      </c>
      <c r="GW13" s="31">
        <f t="shared" si="109"/>
        <v>0</v>
      </c>
      <c r="GX13" s="31">
        <f t="shared" si="110"/>
        <v>0</v>
      </c>
      <c r="GY13" s="31">
        <f t="shared" si="111"/>
        <v>0</v>
      </c>
      <c r="GZ13" s="31">
        <f t="shared" si="112"/>
        <v>0</v>
      </c>
      <c r="HA13" s="31">
        <f t="shared" si="113"/>
        <v>0</v>
      </c>
      <c r="HB13" s="31">
        <f t="shared" si="114"/>
        <v>0</v>
      </c>
      <c r="HC13" s="31">
        <f t="shared" si="115"/>
        <v>912.09395824878243</v>
      </c>
      <c r="HD13" s="31">
        <f t="shared" si="116"/>
        <v>1089.0930609353586</v>
      </c>
      <c r="HE13" s="31">
        <f t="shared" si="117"/>
        <v>500.53904089845844</v>
      </c>
      <c r="HF13" s="31">
        <f t="shared" si="118"/>
        <v>57.204461816966692</v>
      </c>
      <c r="HG13" s="42">
        <v>0</v>
      </c>
      <c r="HI13" s="31">
        <f t="shared" si="119"/>
        <v>0</v>
      </c>
      <c r="HJ13" s="31">
        <f t="shared" si="120"/>
        <v>11174.663599546222</v>
      </c>
      <c r="HK13" s="31">
        <f t="shared" si="121"/>
        <v>0</v>
      </c>
      <c r="HL13" s="31">
        <f t="shared" si="122"/>
        <v>15770.178643646525</v>
      </c>
      <c r="HM13" s="31">
        <f t="shared" si="123"/>
        <v>9401.2414431545276</v>
      </c>
      <c r="HN13" s="31">
        <f t="shared" si="124"/>
        <v>1894.5527980118679</v>
      </c>
      <c r="HO13" s="31">
        <f t="shared" si="125"/>
        <v>125.03438265130343</v>
      </c>
      <c r="HP13" s="31">
        <f t="shared" si="126"/>
        <v>241.71089572729929</v>
      </c>
      <c r="HQ13" s="31">
        <f t="shared" si="127"/>
        <v>163.3978762261369</v>
      </c>
      <c r="HR13" s="31">
        <f t="shared" si="128"/>
        <v>32.928194160871556</v>
      </c>
      <c r="HS13" s="42">
        <v>0</v>
      </c>
      <c r="HU13" s="30">
        <f t="shared" si="129"/>
        <v>0</v>
      </c>
      <c r="HV13" s="30">
        <f t="shared" si="130"/>
        <v>0.24400927157837615</v>
      </c>
      <c r="HW13" s="30">
        <f t="shared" si="131"/>
        <v>0</v>
      </c>
      <c r="HX13" s="30">
        <f t="shared" si="132"/>
        <v>0.19992951318187746</v>
      </c>
      <c r="HY13" s="30">
        <f t="shared" si="133"/>
        <v>7.8422418604766161E-2</v>
      </c>
      <c r="HZ13" s="30">
        <f t="shared" si="134"/>
        <v>1.4085843239533453E-2</v>
      </c>
      <c r="IA13" s="30">
        <f t="shared" si="135"/>
        <v>8.8173325916676808E-3</v>
      </c>
      <c r="IB13" s="30">
        <f t="shared" si="136"/>
        <v>1.0354772885513529E-2</v>
      </c>
      <c r="IC13" s="30">
        <f t="shared" si="137"/>
        <v>5.3794795171799451E-3</v>
      </c>
      <c r="ID13" s="30">
        <f t="shared" si="138"/>
        <v>1.789324212733309E-3</v>
      </c>
      <c r="IE13" s="30">
        <f t="shared" si="139"/>
        <v>0</v>
      </c>
      <c r="IF13" s="30"/>
      <c r="IH13" s="30">
        <f t="shared" si="140"/>
        <v>0</v>
      </c>
      <c r="II13" s="30">
        <f t="shared" si="141"/>
        <v>-1.0749307117990138E-2</v>
      </c>
      <c r="IJ13" s="30">
        <f t="shared" si="142"/>
        <v>0</v>
      </c>
      <c r="IK13" s="30">
        <f t="shared" si="143"/>
        <v>-1.5842275212510103E-2</v>
      </c>
      <c r="IL13" s="30">
        <f t="shared" si="144"/>
        <v>-1.2777583479391636E-2</v>
      </c>
      <c r="IM13" s="30">
        <f t="shared" si="145"/>
        <v>-4.3881131587331637E-3</v>
      </c>
      <c r="IN13" s="30">
        <f t="shared" si="146"/>
        <v>-3.8842874853161594E-4</v>
      </c>
      <c r="IO13" s="30">
        <f t="shared" si="147"/>
        <v>-7.8326572507666625E-4</v>
      </c>
      <c r="IP13" s="30">
        <f t="shared" si="148"/>
        <v>-9.9851127929094117E-4</v>
      </c>
      <c r="IQ13" s="30">
        <f t="shared" si="149"/>
        <v>-6.8556483246486933E-4</v>
      </c>
      <c r="IR13" s="30">
        <f t="shared" si="150"/>
        <v>0</v>
      </c>
      <c r="IT13" s="43"/>
      <c r="IU13" s="43"/>
      <c r="IW13" s="43">
        <f t="shared" si="151"/>
        <v>0</v>
      </c>
      <c r="IX13" s="43">
        <f t="shared" si="152"/>
        <v>2589.5224171333157</v>
      </c>
      <c r="IY13" s="43">
        <f t="shared" si="153"/>
        <v>0</v>
      </c>
      <c r="IZ13" s="43">
        <f t="shared" si="154"/>
        <v>3300.2768560527684</v>
      </c>
      <c r="JA13" s="43">
        <f t="shared" si="155"/>
        <v>2121.922130172713</v>
      </c>
      <c r="JB13" s="43">
        <f t="shared" si="156"/>
        <v>596.39109227131951</v>
      </c>
      <c r="JC13" s="43">
        <f t="shared" si="157"/>
        <v>93.573003426264336</v>
      </c>
      <c r="JD13" s="43">
        <f t="shared" si="158"/>
        <v>163.17061217120073</v>
      </c>
      <c r="JE13" s="43">
        <f t="shared" si="159"/>
        <v>165.81877036231211</v>
      </c>
      <c r="JF13" s="43">
        <f t="shared" si="160"/>
        <v>93.175527719199863</v>
      </c>
      <c r="JG13" s="43">
        <f t="shared" si="161"/>
        <v>0</v>
      </c>
      <c r="JH13" s="43"/>
      <c r="JI13" s="31"/>
      <c r="JJ13" s="43">
        <f t="shared" si="162"/>
        <v>0</v>
      </c>
      <c r="JK13" s="43">
        <f t="shared" si="163"/>
        <v>0</v>
      </c>
      <c r="JL13" s="43">
        <f t="shared" si="164"/>
        <v>0</v>
      </c>
      <c r="JM13" s="43">
        <f t="shared" si="165"/>
        <v>0</v>
      </c>
      <c r="JN13" s="43">
        <f t="shared" si="166"/>
        <v>0</v>
      </c>
      <c r="JO13" s="43">
        <f t="shared" si="167"/>
        <v>0</v>
      </c>
      <c r="JP13" s="43">
        <f t="shared" si="168"/>
        <v>1148.8168666571073</v>
      </c>
      <c r="JQ13" s="43">
        <f t="shared" si="169"/>
        <v>1389.9520250920489</v>
      </c>
      <c r="JR13" s="43">
        <f t="shared" si="170"/>
        <v>1107.4488598615828</v>
      </c>
      <c r="JS13" s="43">
        <f t="shared" si="171"/>
        <v>608.28796454942926</v>
      </c>
      <c r="JT13" s="43">
        <f t="shared" si="172"/>
        <v>0</v>
      </c>
      <c r="JU13" s="43"/>
      <c r="JV13" s="31"/>
      <c r="JW13" s="43">
        <f t="shared" si="173"/>
        <v>0</v>
      </c>
      <c r="JX13" s="43">
        <f t="shared" si="174"/>
        <v>9751.1726689949573</v>
      </c>
      <c r="JY13" s="43">
        <f t="shared" si="175"/>
        <v>0</v>
      </c>
      <c r="JZ13" s="43">
        <f t="shared" si="176"/>
        <v>14049.221444267059</v>
      </c>
      <c r="KA13" s="43">
        <f t="shared" si="177"/>
        <v>10514.17511943568</v>
      </c>
      <c r="KB13" s="43">
        <f t="shared" si="178"/>
        <v>5093.5883560174307</v>
      </c>
      <c r="KC13" s="43">
        <f t="shared" si="179"/>
        <v>157.48553797863943</v>
      </c>
      <c r="KD13" s="43">
        <f t="shared" si="180"/>
        <v>308.48286620652101</v>
      </c>
      <c r="KE13" s="43">
        <f t="shared" si="181"/>
        <v>361.51983550699413</v>
      </c>
      <c r="KF13" s="43">
        <f t="shared" si="182"/>
        <v>350.14443919589792</v>
      </c>
      <c r="KG13" s="43">
        <f t="shared" si="183"/>
        <v>0</v>
      </c>
      <c r="KH13" s="43"/>
      <c r="KJ13" s="7">
        <f t="array" ref="KJ13">AVERAGE(EW13:EW14)/((1+discount_EFFECT)^($B13-1))</f>
        <v>0</v>
      </c>
      <c r="KK13" s="7">
        <f t="array" ref="KK13">AVERAGE(EX13:EX14)/((1+discount_EFFECT)^($B13-1))</f>
        <v>0.34787401676343493</v>
      </c>
      <c r="KL13" s="7">
        <f t="array" ref="KL13">AVERAGE(EY13:EY14)/((1+discount_EFFECT)^($B13-1))</f>
        <v>0</v>
      </c>
      <c r="KM13" s="7">
        <f t="array" ref="KM13">AVERAGE(EZ13:EZ14)/((1+discount_EFFECT)^($B13-1))</f>
        <v>0.30761699441767182</v>
      </c>
      <c r="KN13" s="7">
        <f t="array" ref="KN13">AVERAGE(FA13:FA14)/((1+discount_EFFECT)^($B13-1))</f>
        <v>0.15506776067222861</v>
      </c>
      <c r="KO13" s="7">
        <f t="array" ref="KO13">AVERAGE(FB13:FB14)/((1+discount_EFFECT)^($B13-1))</f>
        <v>4.260304037605013E-2</v>
      </c>
      <c r="KP13" s="7">
        <f t="array" ref="KP13">AVERAGE(FC13:FC14)/((1+discount_EFFECT)^($B13-1))</f>
        <v>1.2570509661217345E-2</v>
      </c>
      <c r="KQ13" s="7">
        <f t="array" ref="KQ13">AVERAGE(FD13:FD14)/((1+discount_EFFECT)^($B13-1))</f>
        <v>1.520904320537216E-2</v>
      </c>
      <c r="KR13" s="7">
        <f t="array" ref="KR13">AVERAGE(FE13:FE14)/((1+discount_EFFECT)^($B13-1))</f>
        <v>1.2117855331200741E-2</v>
      </c>
      <c r="KS13" s="7">
        <f t="array" ref="KS13">AVERAGE(FF13:FF14)/((1+discount_EFFECT)^($B13-1))</f>
        <v>6.6559692472317406E-3</v>
      </c>
      <c r="KT13" s="7">
        <f t="array" ref="KT13">AVERAGE(FG13:FG14)/((1+discount_EFFECT)^($B13-1))</f>
        <v>7.1158596733359405E-2</v>
      </c>
      <c r="KU13" s="44">
        <f t="shared" si="184"/>
        <v>0.54639607360354148</v>
      </c>
      <c r="KV13" s="44">
        <f t="shared" si="185"/>
        <v>-4.5255387916494291E-2</v>
      </c>
      <c r="KW13" s="43"/>
      <c r="KX13" s="43"/>
      <c r="KY13" s="43">
        <f t="shared" si="186"/>
        <v>8858.1071935039763</v>
      </c>
      <c r="KZ13" s="43">
        <f t="shared" si="187"/>
        <v>4130.5880739419108</v>
      </c>
      <c r="LA13" s="43">
        <f t="shared" si="188"/>
        <v>39403.679871459404</v>
      </c>
      <c r="LB13" s="30">
        <f t="shared" si="189"/>
        <v>0.3604445264246523</v>
      </c>
      <c r="LC13" s="30">
        <f t="shared" si="190"/>
        <v>0.32282603762304396</v>
      </c>
      <c r="LD13" s="30">
        <f t="shared" si="191"/>
        <v>0.16718561600342935</v>
      </c>
      <c r="LE13" s="30">
        <f t="shared" si="192"/>
        <v>4.925900962328187E-2</v>
      </c>
      <c r="LF13" s="30">
        <f t="shared" si="193"/>
        <v>0.85316181222938547</v>
      </c>
      <c r="LG13" s="30">
        <f t="shared" si="194"/>
        <v>4.6553377445021991E-2</v>
      </c>
      <c r="LH13" s="30">
        <f t="shared" si="195"/>
        <v>0</v>
      </c>
      <c r="LI13" s="17">
        <f t="shared" si="196"/>
        <v>0.89971518967440745</v>
      </c>
      <c r="LJ13" s="30">
        <f t="shared" si="197"/>
        <v>0.50114068568704717</v>
      </c>
      <c r="LK13" s="31">
        <f t="shared" si="198"/>
        <v>52392.375138905292</v>
      </c>
      <c r="LL13">
        <f t="shared" si="199"/>
        <v>-2.2783065702005723E-2</v>
      </c>
    </row>
    <row r="14" spans="2:324" ht="15.6" thickTop="1" thickBot="1" x14ac:dyDescent="0.35">
      <c r="B14">
        <v>3</v>
      </c>
      <c r="C14">
        <f t="shared" si="200"/>
        <v>73</v>
      </c>
      <c r="E14">
        <f t="shared" si="4"/>
        <v>0</v>
      </c>
      <c r="S14" s="35">
        <f t="shared" si="5"/>
        <v>0.71899252871963459</v>
      </c>
      <c r="T14" s="36">
        <v>0</v>
      </c>
      <c r="U14" s="37">
        <f t="shared" si="6"/>
        <v>2.6882273517875425E-2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8">
        <v>0</v>
      </c>
      <c r="AD14" s="35">
        <f t="shared" si="7"/>
        <v>0</v>
      </c>
      <c r="AE14" s="37">
        <f t="shared" si="8"/>
        <v>0.71899252871963459</v>
      </c>
      <c r="AF14" s="37">
        <f t="shared" si="9"/>
        <v>0</v>
      </c>
      <c r="AG14" s="37">
        <f t="shared" si="10"/>
        <v>2.6882273517875425E-2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0</v>
      </c>
      <c r="AN14" s="38">
        <v>0</v>
      </c>
      <c r="AO14" s="35">
        <f t="shared" si="11"/>
        <v>0.2147640020850857</v>
      </c>
      <c r="AP14" s="36">
        <v>0</v>
      </c>
      <c r="AQ14" s="37">
        <f t="shared" si="12"/>
        <v>0.51972395467892485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0</v>
      </c>
      <c r="AY14" s="38">
        <v>0</v>
      </c>
      <c r="AZ14" s="35">
        <f t="shared" si="13"/>
        <v>0</v>
      </c>
      <c r="BA14" s="37">
        <f t="shared" si="14"/>
        <v>0.2147640020850857</v>
      </c>
      <c r="BB14" s="37">
        <f t="shared" si="15"/>
        <v>0</v>
      </c>
      <c r="BC14" s="37">
        <f t="shared" si="16"/>
        <v>0.51972395467892485</v>
      </c>
      <c r="BD14" s="37">
        <f t="shared" si="17"/>
        <v>2.4314294959476766E-2</v>
      </c>
      <c r="BE14" s="37">
        <f t="shared" si="18"/>
        <v>0</v>
      </c>
      <c r="BF14" s="36">
        <v>0</v>
      </c>
      <c r="BG14" s="36">
        <v>0</v>
      </c>
      <c r="BH14" s="36">
        <v>0</v>
      </c>
      <c r="BI14" s="36">
        <v>0</v>
      </c>
      <c r="BJ14" s="38">
        <v>0</v>
      </c>
      <c r="BK14" s="35">
        <f t="shared" si="19"/>
        <v>0</v>
      </c>
      <c r="BL14" s="37">
        <f t="shared" si="20"/>
        <v>0</v>
      </c>
      <c r="BM14" s="37">
        <f t="shared" si="21"/>
        <v>0.31362652437521327</v>
      </c>
      <c r="BN14" s="37">
        <f t="shared" si="22"/>
        <v>0.31362652437521327</v>
      </c>
      <c r="BO14" s="37">
        <f t="shared" si="23"/>
        <v>0.44576207425707415</v>
      </c>
      <c r="BP14" s="37">
        <f t="shared" si="24"/>
        <v>1.1757984337120981E-2</v>
      </c>
      <c r="BQ14" s="36">
        <v>0</v>
      </c>
      <c r="BR14" s="36">
        <v>0</v>
      </c>
      <c r="BS14" s="36">
        <v>0</v>
      </c>
      <c r="BT14" s="36">
        <v>0</v>
      </c>
      <c r="BU14" s="38">
        <v>0</v>
      </c>
      <c r="BV14" s="35">
        <f t="shared" si="25"/>
        <v>0</v>
      </c>
      <c r="BW14" s="37">
        <f t="shared" si="26"/>
        <v>0</v>
      </c>
      <c r="BX14" s="37">
        <f t="shared" si="27"/>
        <v>3.5843031357167238E-2</v>
      </c>
      <c r="BY14" s="37">
        <f t="shared" si="28"/>
        <v>3.5843031357167238E-2</v>
      </c>
      <c r="BZ14" s="37">
        <f t="shared" si="29"/>
        <v>0.34040012943267473</v>
      </c>
      <c r="CA14" s="37">
        <f t="shared" si="30"/>
        <v>0.57614123251892801</v>
      </c>
      <c r="CB14" s="36">
        <v>0</v>
      </c>
      <c r="CC14" s="36">
        <v>0</v>
      </c>
      <c r="CD14" s="36">
        <v>0</v>
      </c>
      <c r="CE14" s="36">
        <v>0</v>
      </c>
      <c r="CF14" s="38">
        <v>0</v>
      </c>
      <c r="CG14" s="37">
        <f t="shared" si="31"/>
        <v>1.7680144148843474E-2</v>
      </c>
      <c r="CH14" s="37">
        <f t="shared" si="32"/>
        <v>1.7680144148843474E-2</v>
      </c>
      <c r="CI14" s="37">
        <f t="shared" si="33"/>
        <v>1.0618777481073453E-3</v>
      </c>
      <c r="CJ14" s="37">
        <f t="shared" si="34"/>
        <v>1.0618777481073453E-3</v>
      </c>
      <c r="CK14" s="36">
        <v>0</v>
      </c>
      <c r="CL14" s="36">
        <v>0</v>
      </c>
      <c r="CM14" s="37">
        <f t="shared" si="35"/>
        <v>0.73667267286847815</v>
      </c>
      <c r="CN14" s="37">
        <f t="shared" si="36"/>
        <v>2.7944151265982771E-2</v>
      </c>
      <c r="CO14" s="36">
        <v>0</v>
      </c>
      <c r="CP14" s="36">
        <v>0</v>
      </c>
      <c r="CQ14" s="38">
        <v>0</v>
      </c>
      <c r="CR14" s="37">
        <f t="shared" si="37"/>
        <v>5.2810820184857141E-3</v>
      </c>
      <c r="CS14" s="37">
        <f t="shared" si="38"/>
        <v>5.2810820184857141E-3</v>
      </c>
      <c r="CT14" s="37">
        <f t="shared" si="39"/>
        <v>2.0529636463408673E-2</v>
      </c>
      <c r="CU14" s="37">
        <f t="shared" si="40"/>
        <v>2.0529636463408673E-2</v>
      </c>
      <c r="CV14" s="37">
        <f t="shared" si="41"/>
        <v>3.0051375792611735E-3</v>
      </c>
      <c r="CW14" s="37">
        <f t="shared" si="42"/>
        <v>0</v>
      </c>
      <c r="CX14" s="37">
        <f t="shared" si="43"/>
        <v>0.2200450841035714</v>
      </c>
      <c r="CY14" s="37">
        <f t="shared" si="44"/>
        <v>0.54025359114233362</v>
      </c>
      <c r="CZ14" s="37">
        <f t="shared" si="45"/>
        <v>2.7319432538737941E-2</v>
      </c>
      <c r="DA14" s="37">
        <f t="shared" si="46"/>
        <v>0</v>
      </c>
      <c r="DB14" s="38">
        <v>0</v>
      </c>
      <c r="DC14" s="37">
        <f t="shared" si="47"/>
        <v>0</v>
      </c>
      <c r="DD14" s="37">
        <f t="shared" si="48"/>
        <v>0</v>
      </c>
      <c r="DE14" s="37">
        <f t="shared" si="49"/>
        <v>1.2388573727919029E-2</v>
      </c>
      <c r="DF14" s="37">
        <f t="shared" si="50"/>
        <v>1.2388573727919029E-2</v>
      </c>
      <c r="DG14" s="37">
        <f t="shared" si="51"/>
        <v>5.5094188953121521E-2</v>
      </c>
      <c r="DH14" s="37">
        <f t="shared" si="52"/>
        <v>4.1097408141893849E-3</v>
      </c>
      <c r="DI14" s="37">
        <f t="shared" si="53"/>
        <v>0</v>
      </c>
      <c r="DJ14" s="37">
        <f t="shared" si="54"/>
        <v>0.32601509810313234</v>
      </c>
      <c r="DK14" s="37">
        <f t="shared" si="55"/>
        <v>0.50085626321019561</v>
      </c>
      <c r="DL14" s="37">
        <f t="shared" si="56"/>
        <v>1.5867725151310366E-2</v>
      </c>
      <c r="DM14" s="38">
        <v>0</v>
      </c>
      <c r="DN14" s="37">
        <f t="shared" si="57"/>
        <v>0</v>
      </c>
      <c r="DO14" s="37">
        <f t="shared" si="58"/>
        <v>0</v>
      </c>
      <c r="DP14" s="37">
        <f t="shared" si="59"/>
        <v>1.4158369974764605E-3</v>
      </c>
      <c r="DQ14" s="37">
        <f t="shared" si="60"/>
        <v>1.4158369974764605E-3</v>
      </c>
      <c r="DR14" s="37">
        <f t="shared" si="61"/>
        <v>4.2071926109656432E-2</v>
      </c>
      <c r="DS14" s="37">
        <f t="shared" si="62"/>
        <v>0.20137729989527983</v>
      </c>
      <c r="DT14" s="37">
        <f t="shared" si="63"/>
        <v>0</v>
      </c>
      <c r="DU14" s="37">
        <f t="shared" si="64"/>
        <v>3.7258868354643697E-2</v>
      </c>
      <c r="DV14" s="37">
        <f t="shared" si="65"/>
        <v>0.38247205554233116</v>
      </c>
      <c r="DW14" s="37">
        <f t="shared" si="66"/>
        <v>0.77751853241420787</v>
      </c>
      <c r="DX14" s="38">
        <v>0</v>
      </c>
      <c r="DY14" s="35">
        <f t="array" ref="DY14">1-EXP(-INDEX(m.r.mortality, C14) * hr.mort_mci)</f>
        <v>4.3282243027950473E-2</v>
      </c>
      <c r="DZ14" s="37">
        <f t="array" ref="DZ14">1-EXP(-INDEX(m.r.mortality, C14) * hr.mort_mci)</f>
        <v>4.3282243027950473E-2</v>
      </c>
      <c r="EA14" s="37">
        <f t="array" ref="EA14">1-EXP(-INDEX(m.r.mortality, C14) * hr.mort_mil)</f>
        <v>6.8528291133907571E-2</v>
      </c>
      <c r="EB14" s="37">
        <f t="array" ref="EB14">1-EXP(-INDEX(m.r.mortality, C14) * hr.mort_mil)</f>
        <v>6.8528291133907571E-2</v>
      </c>
      <c r="EC14" s="37">
        <f t="array" ref="EC14">1-EXP(-INDEX(m.r.mortality, C14) * hr.mort_mod)</f>
        <v>8.935224870873526E-2</v>
      </c>
      <c r="ED14" s="37">
        <f t="array" ref="ED14">1-EXP(-INDEX(m.r.mortality, C14) * hr.mort_sev)</f>
        <v>0.20661374243448172</v>
      </c>
      <c r="EE14" s="37">
        <f t="array" ref="EE14">1-EXP(-INDEX(m.r.mortality, C14) * hr.mort_mci)</f>
        <v>4.3282243027950473E-2</v>
      </c>
      <c r="EF14" s="37">
        <f t="array" ref="EF14">1-EXP(-INDEX(m.r.mortality, C14) * hr.mort_mil)</f>
        <v>6.8528291133907571E-2</v>
      </c>
      <c r="EG14" s="37">
        <f t="array" ref="EG14">1-EXP(-INDEX(m.r.mortality, C14) * hr.mort_mod)</f>
        <v>8.935224870873526E-2</v>
      </c>
      <c r="EH14" s="37">
        <f t="array" ref="EH14">1-EXP(-INDEX(m.r.mortality, C14) * hr.mort_sev)</f>
        <v>0.20661374243448172</v>
      </c>
      <c r="EI14" s="38">
        <v>1</v>
      </c>
      <c r="EJ14" s="39" t="b">
        <f t="shared" si="67"/>
        <v>1</v>
      </c>
      <c r="EK14" s="39" t="b">
        <f t="shared" si="68"/>
        <v>1</v>
      </c>
      <c r="EL14" s="39" t="b">
        <f t="shared" si="69"/>
        <v>1</v>
      </c>
      <c r="EM14" s="39" t="b">
        <f t="shared" si="70"/>
        <v>1</v>
      </c>
      <c r="EN14" s="39" t="b">
        <f t="shared" si="71"/>
        <v>1</v>
      </c>
      <c r="EO14" s="39" t="b">
        <f t="shared" si="72"/>
        <v>1</v>
      </c>
      <c r="EP14" s="39" t="b">
        <f t="shared" si="73"/>
        <v>1</v>
      </c>
      <c r="EQ14" s="39" t="b">
        <f t="shared" si="74"/>
        <v>1</v>
      </c>
      <c r="ER14" s="39" t="b">
        <f t="shared" si="75"/>
        <v>1</v>
      </c>
      <c r="ES14" s="39" t="b">
        <f t="shared" si="76"/>
        <v>1</v>
      </c>
      <c r="ET14" s="39" t="b">
        <f t="shared" si="77"/>
        <v>1</v>
      </c>
      <c r="EV14">
        <v>3</v>
      </c>
      <c r="EW14" s="7">
        <f t="array" ref="EW14">MMULT(EW13:FG13,TRANSPOSE(S13:AC13))</f>
        <v>0</v>
      </c>
      <c r="EX14" s="7">
        <f t="array" ref="EX14">MMULT(EW13:FG13,TRANSPOSE(AD13:AN13))</f>
        <v>0.30600356704460413</v>
      </c>
      <c r="EY14" s="7">
        <f t="array" ref="EY14">MMULT(EW13:FG13,TRANSPOSE(AO13:AY13))</f>
        <v>0</v>
      </c>
      <c r="EZ14" s="7">
        <f t="array" ref="EZ14">MMULT(EW13:FG13,TRANSPOSE(AZ13:BJ13))</f>
        <v>0.2780335634039775</v>
      </c>
      <c r="FA14" s="7">
        <f t="array" ref="FA14">MMULT(EW13:FG13,TRANSPOSE(BK13:BU13))</f>
        <v>0.17662625880490196</v>
      </c>
      <c r="FB14" s="7">
        <f t="array" ref="FB14">MMULT(EW13:FG13,TRANSPOSE(BV13:CF13))</f>
        <v>7.1440739954104535E-2</v>
      </c>
      <c r="FC14" s="7">
        <f t="array" ref="FC14">MMULT(EW13:FG13,TRANSPOSE(CG13:CQ13))</f>
        <v>1.5615586681379409E-2</v>
      </c>
      <c r="FD14" s="7">
        <f t="array" ref="FD14">MMULT(EW13:FG13,TRANSPOSE(CR13:DB13))</f>
        <v>1.905611519755589E-2</v>
      </c>
      <c r="FE14" s="7">
        <f t="array" ref="FE14">MMULT(EW13:FG13,TRANSPOSE(DC13:DM13))</f>
        <v>1.9321507064564817E-2</v>
      </c>
      <c r="FF14" s="7">
        <f t="array" ref="FF14">MMULT(EW13:FG13,TRANSPOSE(DN13:DX13))</f>
        <v>1.3066579515844962E-2</v>
      </c>
      <c r="FG14" s="7">
        <f t="array" ref="FG14">MMULT(EW13:FG13,TRANSPOSE(DY13:EI13))</f>
        <v>0.10083608233306665</v>
      </c>
      <c r="FH14" s="39" t="b">
        <f t="shared" si="78"/>
        <v>1</v>
      </c>
      <c r="FJ14" s="30">
        <f t="shared" si="79"/>
        <v>0</v>
      </c>
      <c r="FK14" s="30">
        <f t="shared" si="80"/>
        <v>0.2083884291573754</v>
      </c>
      <c r="FL14" s="30">
        <f t="shared" si="81"/>
        <v>0</v>
      </c>
      <c r="FM14" s="30">
        <f t="shared" si="82"/>
        <v>0.1754391785079098</v>
      </c>
      <c r="FN14" s="30">
        <f t="shared" si="83"/>
        <v>8.6723493073206856E-2</v>
      </c>
      <c r="FO14" s="30">
        <f t="shared" si="84"/>
        <v>2.2932477525267551E-2</v>
      </c>
      <c r="FP14" s="30">
        <f t="shared" si="85"/>
        <v>1.0634214530019377E-2</v>
      </c>
      <c r="FQ14" s="30">
        <f t="shared" si="86"/>
        <v>1.2596092145584444E-2</v>
      </c>
      <c r="FR14" s="30">
        <f t="shared" si="87"/>
        <v>8.3275695448274366E-3</v>
      </c>
      <c r="FS14" s="30">
        <f t="shared" si="88"/>
        <v>3.4103772536355353E-3</v>
      </c>
      <c r="FT14" s="41">
        <v>0</v>
      </c>
      <c r="FV14" s="30">
        <f t="shared" si="89"/>
        <v>0</v>
      </c>
      <c r="FW14" s="30">
        <f t="shared" si="90"/>
        <v>-9.180107011338123E-3</v>
      </c>
      <c r="FX14" s="30">
        <f t="shared" si="91"/>
        <v>0</v>
      </c>
      <c r="FY14" s="30">
        <f t="shared" si="92"/>
        <v>-1.3901678170198876E-2</v>
      </c>
      <c r="FZ14" s="30">
        <f t="shared" si="93"/>
        <v>-1.4130100704392157E-2</v>
      </c>
      <c r="GA14" s="30">
        <f t="shared" si="94"/>
        <v>-7.1440739954104536E-3</v>
      </c>
      <c r="GB14" s="30">
        <f t="shared" si="95"/>
        <v>-4.6846760044138224E-4</v>
      </c>
      <c r="GC14" s="30">
        <f t="shared" si="96"/>
        <v>-9.5280575987779451E-4</v>
      </c>
      <c r="GD14" s="30">
        <f t="shared" si="97"/>
        <v>-1.5457205651651855E-3</v>
      </c>
      <c r="GE14" s="30">
        <f t="shared" si="98"/>
        <v>-1.3066579515844962E-3</v>
      </c>
      <c r="GF14" s="41">
        <v>0</v>
      </c>
      <c r="GH14" s="31"/>
      <c r="GI14" s="31"/>
      <c r="GK14" s="31">
        <f t="shared" si="99"/>
        <v>0</v>
      </c>
      <c r="GL14" s="31">
        <f t="shared" si="100"/>
        <v>2211.500019174036</v>
      </c>
      <c r="GM14" s="31">
        <f t="shared" si="101"/>
        <v>0</v>
      </c>
      <c r="GN14" s="31">
        <f t="shared" si="102"/>
        <v>2896.0099550077234</v>
      </c>
      <c r="GO14" s="31">
        <f t="shared" si="103"/>
        <v>2346.5292505877101</v>
      </c>
      <c r="GP14" s="31">
        <f t="shared" si="104"/>
        <v>970.95538316063198</v>
      </c>
      <c r="GQ14" s="31">
        <f t="shared" si="105"/>
        <v>112.85446956979625</v>
      </c>
      <c r="GR14" s="31">
        <f t="shared" si="106"/>
        <v>198.48934294206271</v>
      </c>
      <c r="GS14" s="31">
        <f t="shared" si="107"/>
        <v>256.69162557826951</v>
      </c>
      <c r="GT14" s="31">
        <f t="shared" si="108"/>
        <v>177.58866619461983</v>
      </c>
      <c r="GU14" s="42">
        <v>0</v>
      </c>
      <c r="GW14" s="31">
        <f t="shared" si="109"/>
        <v>0</v>
      </c>
      <c r="GX14" s="31">
        <f t="shared" si="110"/>
        <v>0</v>
      </c>
      <c r="GY14" s="31">
        <f t="shared" si="111"/>
        <v>0</v>
      </c>
      <c r="GZ14" s="31">
        <f t="shared" si="112"/>
        <v>0</v>
      </c>
      <c r="HA14" s="31">
        <f t="shared" si="113"/>
        <v>0</v>
      </c>
      <c r="HB14" s="31">
        <f t="shared" si="114"/>
        <v>0</v>
      </c>
      <c r="HC14" s="31">
        <f t="shared" si="115"/>
        <v>1385.5397750654322</v>
      </c>
      <c r="HD14" s="31">
        <f t="shared" si="116"/>
        <v>1690.8109892487391</v>
      </c>
      <c r="HE14" s="31">
        <f t="shared" si="117"/>
        <v>1714.3586788247071</v>
      </c>
      <c r="HF14" s="31">
        <f t="shared" si="118"/>
        <v>1159.3714672818919</v>
      </c>
      <c r="HG14" s="42">
        <v>0</v>
      </c>
      <c r="HI14" s="31">
        <f t="shared" si="119"/>
        <v>0</v>
      </c>
      <c r="HJ14" s="31">
        <f t="shared" si="120"/>
        <v>8327.6817384436945</v>
      </c>
      <c r="HK14" s="31">
        <f t="shared" si="121"/>
        <v>0</v>
      </c>
      <c r="HL14" s="31">
        <f t="shared" si="122"/>
        <v>12328.264244887596</v>
      </c>
      <c r="HM14" s="31">
        <f t="shared" si="123"/>
        <v>11627.108795716835</v>
      </c>
      <c r="HN14" s="31">
        <f t="shared" si="124"/>
        <v>8292.6239140229936</v>
      </c>
      <c r="HO14" s="31">
        <f t="shared" si="125"/>
        <v>189.93669330597541</v>
      </c>
      <c r="HP14" s="31">
        <f t="shared" si="126"/>
        <v>375.25483668574276</v>
      </c>
      <c r="HQ14" s="31">
        <f t="shared" si="127"/>
        <v>559.64179478785138</v>
      </c>
      <c r="HR14" s="31">
        <f t="shared" si="128"/>
        <v>667.36068423092433</v>
      </c>
      <c r="HS14" s="42">
        <v>0</v>
      </c>
      <c r="HU14" s="30">
        <f t="shared" si="129"/>
        <v>0</v>
      </c>
      <c r="HV14" s="30">
        <f t="shared" si="130"/>
        <v>0.18165403274523945</v>
      </c>
      <c r="HW14" s="30">
        <f t="shared" si="131"/>
        <v>0</v>
      </c>
      <c r="HX14" s="30">
        <f t="shared" si="132"/>
        <v>0.15539869213513316</v>
      </c>
      <c r="HY14" s="30">
        <f t="shared" si="133"/>
        <v>8.4304269282402117E-2</v>
      </c>
      <c r="HZ14" s="30">
        <f t="shared" si="134"/>
        <v>2.9321723013611852E-2</v>
      </c>
      <c r="IA14" s="30">
        <f t="shared" si="135"/>
        <v>1.1358090662130997E-2</v>
      </c>
      <c r="IB14" s="30">
        <f t="shared" si="136"/>
        <v>1.3606678285669659E-2</v>
      </c>
      <c r="IC14" s="30">
        <f t="shared" si="137"/>
        <v>1.0535330759354465E-2</v>
      </c>
      <c r="ID14" s="30">
        <f t="shared" si="138"/>
        <v>6.9866089697775708E-3</v>
      </c>
      <c r="IE14" s="30">
        <f t="shared" si="139"/>
        <v>0</v>
      </c>
      <c r="IF14" s="30"/>
      <c r="IH14" s="30">
        <f t="shared" si="140"/>
        <v>0</v>
      </c>
      <c r="II14" s="30">
        <f t="shared" si="141"/>
        <v>-8.0023802971471124E-3</v>
      </c>
      <c r="IJ14" s="30">
        <f t="shared" si="142"/>
        <v>0</v>
      </c>
      <c r="IK14" s="30">
        <f t="shared" si="143"/>
        <v>-1.2313684004368716E-2</v>
      </c>
      <c r="IL14" s="30">
        <f t="shared" si="144"/>
        <v>-1.373592982197998E-2</v>
      </c>
      <c r="IM14" s="30">
        <f t="shared" si="145"/>
        <v>-9.1344931506578998E-3</v>
      </c>
      <c r="IN14" s="30">
        <f t="shared" si="146"/>
        <v>-5.0035641683396468E-4</v>
      </c>
      <c r="IO14" s="30">
        <f t="shared" si="147"/>
        <v>-1.0292494921081436E-3</v>
      </c>
      <c r="IP14" s="30">
        <f t="shared" si="148"/>
        <v>-1.9555138300425923E-3</v>
      </c>
      <c r="IQ14" s="30">
        <f t="shared" si="149"/>
        <v>-2.6768616742442798E-3</v>
      </c>
      <c r="IR14" s="30">
        <f t="shared" si="150"/>
        <v>0</v>
      </c>
      <c r="IT14" s="43"/>
      <c r="IU14" s="43"/>
      <c r="IW14" s="43">
        <f t="shared" si="151"/>
        <v>0</v>
      </c>
      <c r="IX14" s="43">
        <f t="shared" si="152"/>
        <v>1927.7840834231361</v>
      </c>
      <c r="IY14" s="43">
        <f t="shared" si="153"/>
        <v>0</v>
      </c>
      <c r="IZ14" s="43">
        <f t="shared" si="154"/>
        <v>2565.1975986551706</v>
      </c>
      <c r="JA14" s="43">
        <f t="shared" si="155"/>
        <v>2281.0708703071905</v>
      </c>
      <c r="JB14" s="43">
        <f t="shared" si="156"/>
        <v>1241.4744448018055</v>
      </c>
      <c r="JC14" s="43">
        <f t="shared" si="157"/>
        <v>120.5365279571912</v>
      </c>
      <c r="JD14" s="43">
        <f t="shared" si="158"/>
        <v>214.41416919876696</v>
      </c>
      <c r="JE14" s="43">
        <f t="shared" si="159"/>
        <v>324.7443523666762</v>
      </c>
      <c r="JF14" s="43">
        <f t="shared" si="160"/>
        <v>363.81387626354461</v>
      </c>
      <c r="JG14" s="43">
        <f t="shared" si="161"/>
        <v>0</v>
      </c>
      <c r="JH14" s="43"/>
      <c r="JI14" s="31"/>
      <c r="JJ14" s="43">
        <f t="shared" si="162"/>
        <v>0</v>
      </c>
      <c r="JK14" s="43">
        <f t="shared" si="163"/>
        <v>0</v>
      </c>
      <c r="JL14" s="43">
        <f t="shared" si="164"/>
        <v>0</v>
      </c>
      <c r="JM14" s="43">
        <f t="shared" si="165"/>
        <v>0</v>
      </c>
      <c r="JN14" s="43">
        <f t="shared" si="166"/>
        <v>0</v>
      </c>
      <c r="JO14" s="43">
        <f t="shared" si="167"/>
        <v>0</v>
      </c>
      <c r="JP14" s="43">
        <f t="shared" si="168"/>
        <v>1479.8541384281339</v>
      </c>
      <c r="JQ14" s="43">
        <f t="shared" si="169"/>
        <v>1826.4649787154272</v>
      </c>
      <c r="JR14" s="43">
        <f t="shared" si="170"/>
        <v>2168.8603889002388</v>
      </c>
      <c r="JS14" s="43">
        <f t="shared" si="171"/>
        <v>2375.1258263234649</v>
      </c>
      <c r="JT14" s="43">
        <f t="shared" si="172"/>
        <v>0</v>
      </c>
      <c r="JU14" s="43"/>
      <c r="JV14" s="31"/>
      <c r="JW14" s="43">
        <f t="shared" si="173"/>
        <v>0</v>
      </c>
      <c r="JX14" s="43">
        <f t="shared" si="174"/>
        <v>7259.3136640266439</v>
      </c>
      <c r="JY14" s="43">
        <f t="shared" si="175"/>
        <v>0</v>
      </c>
      <c r="JZ14" s="43">
        <f t="shared" si="176"/>
        <v>10920.001770673374</v>
      </c>
      <c r="KA14" s="43">
        <f t="shared" si="177"/>
        <v>11302.760949244268</v>
      </c>
      <c r="KB14" s="43">
        <f t="shared" si="178"/>
        <v>10603.041960691909</v>
      </c>
      <c r="KC14" s="43">
        <f t="shared" si="179"/>
        <v>202.86577598606218</v>
      </c>
      <c r="KD14" s="43">
        <f t="shared" si="180"/>
        <v>405.36158190255117</v>
      </c>
      <c r="KE14" s="43">
        <f t="shared" si="181"/>
        <v>708.01106890917799</v>
      </c>
      <c r="KF14" s="43">
        <f t="shared" si="182"/>
        <v>1367.1766481418599</v>
      </c>
      <c r="KG14" s="43">
        <f t="shared" si="183"/>
        <v>0</v>
      </c>
      <c r="KH14" s="43"/>
      <c r="KJ14" s="7">
        <f t="array" ref="KJ14">AVERAGE(EW14:EW15)/((1+discount_EFFECT)^($B14-1))</f>
        <v>0</v>
      </c>
      <c r="KK14" s="7">
        <f t="array" ref="KK14">AVERAGE(EX14:EX15)/((1+discount_EFFECT)^($B14-1))</f>
        <v>0.25143369771411422</v>
      </c>
      <c r="KL14" s="7">
        <f t="array" ref="KL14">AVERAGE(EY14:EY15)/((1+discount_EFFECT)^($B14-1))</f>
        <v>0</v>
      </c>
      <c r="KM14" s="7">
        <f t="array" ref="KM14">AVERAGE(EZ14:EZ15)/((1+discount_EFFECT)^($B14-1))</f>
        <v>0.23213656337767394</v>
      </c>
      <c r="KN14" s="7">
        <f t="array" ref="KN14">AVERAGE(FA14:FA15)/((1+discount_EFFECT)^($B14-1))</f>
        <v>0.16184289072933336</v>
      </c>
      <c r="KO14" s="7">
        <f t="array" ref="KO14">AVERAGE(FB14:FB15)/((1+discount_EFFECT)^($B14-1))</f>
        <v>8.6101358758204349E-2</v>
      </c>
      <c r="KP14" s="7">
        <f t="array" ref="KP14">AVERAGE(FC14:FC15)/((1+discount_EFFECT)^($B14-1))</f>
        <v>1.5721130387217293E-2</v>
      </c>
      <c r="KQ14" s="7">
        <f t="array" ref="KQ14">AVERAGE(FD14:FD15)/((1+discount_EFFECT)^($B14-1))</f>
        <v>1.9403327214782613E-2</v>
      </c>
      <c r="KR14" s="7">
        <f t="array" ref="KR14">AVERAGE(FE14:FE15)/((1+discount_EFFECT)^($B14-1))</f>
        <v>2.3040741705657841E-2</v>
      </c>
      <c r="KS14" s="7">
        <f t="array" ref="KS14">AVERAGE(FF14:FF15)/((1+discount_EFFECT)^($B14-1))</f>
        <v>2.5231988634595907E-2</v>
      </c>
      <c r="KT14" s="7">
        <f t="array" ref="KT14">AVERAGE(FG14:FG15)/((1+discount_EFFECT)^($B14-1))</f>
        <v>0.12768421061217472</v>
      </c>
      <c r="KU14" s="44">
        <f t="shared" si="184"/>
        <v>0.46485571293554467</v>
      </c>
      <c r="KV14" s="44">
        <f t="shared" si="185"/>
        <v>-4.6515664706742094E-2</v>
      </c>
      <c r="KW14" s="43"/>
      <c r="KX14" s="43"/>
      <c r="KY14" s="43">
        <f t="shared" si="186"/>
        <v>8520.1582835078534</v>
      </c>
      <c r="KZ14" s="43">
        <f t="shared" si="187"/>
        <v>7399.6656917402815</v>
      </c>
      <c r="LA14" s="43">
        <f t="shared" si="188"/>
        <v>40313.444640942456</v>
      </c>
      <c r="LB14" s="30">
        <f t="shared" si="189"/>
        <v>0.26715482810133151</v>
      </c>
      <c r="LC14" s="30">
        <f t="shared" si="190"/>
        <v>0.25153989059245657</v>
      </c>
      <c r="LD14" s="30">
        <f t="shared" si="191"/>
        <v>0.1848836324349912</v>
      </c>
      <c r="LE14" s="30">
        <f t="shared" si="192"/>
        <v>0.11133334739280026</v>
      </c>
      <c r="LF14" s="30">
        <f t="shared" si="193"/>
        <v>0.73151451057932582</v>
      </c>
      <c r="LG14" s="30">
        <f t="shared" si="194"/>
        <v>8.3397187942253648E-2</v>
      </c>
      <c r="LH14" s="30">
        <f t="shared" si="195"/>
        <v>0</v>
      </c>
      <c r="LI14" s="17">
        <f t="shared" si="196"/>
        <v>0.81491169852157952</v>
      </c>
      <c r="LJ14" s="30">
        <f t="shared" si="197"/>
        <v>0.41834004822880255</v>
      </c>
      <c r="LK14" s="31">
        <f t="shared" si="198"/>
        <v>56233.268616190588</v>
      </c>
      <c r="LL14">
        <f t="shared" si="199"/>
        <v>-0.14399263793310335</v>
      </c>
    </row>
    <row r="15" spans="2:324" ht="15.6" thickTop="1" thickBot="1" x14ac:dyDescent="0.35">
      <c r="B15">
        <v>4</v>
      </c>
      <c r="C15">
        <f t="shared" si="200"/>
        <v>74</v>
      </c>
      <c r="E15">
        <f t="shared" si="4"/>
        <v>0</v>
      </c>
      <c r="S15" s="35">
        <f t="shared" si="5"/>
        <v>0.71583482877041804</v>
      </c>
      <c r="T15" s="36">
        <v>0</v>
      </c>
      <c r="U15" s="37">
        <f t="shared" si="6"/>
        <v>2.6693105886244923E-2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8">
        <v>0</v>
      </c>
      <c r="AD15" s="35">
        <f t="shared" si="7"/>
        <v>0</v>
      </c>
      <c r="AE15" s="37">
        <f t="shared" si="8"/>
        <v>0.71583482877041804</v>
      </c>
      <c r="AF15" s="37">
        <f t="shared" si="9"/>
        <v>0</v>
      </c>
      <c r="AG15" s="37">
        <f t="shared" si="10"/>
        <v>2.6693105886244923E-2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8">
        <v>0</v>
      </c>
      <c r="AO15" s="35">
        <f t="shared" si="11"/>
        <v>0.21382079300934567</v>
      </c>
      <c r="AP15" s="36">
        <v>0</v>
      </c>
      <c r="AQ15" s="37">
        <f t="shared" si="12"/>
        <v>0.5160667138007351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36">
        <v>0</v>
      </c>
      <c r="AX15" s="36">
        <v>0</v>
      </c>
      <c r="AY15" s="38">
        <v>0</v>
      </c>
      <c r="AZ15" s="35">
        <f t="shared" si="13"/>
        <v>0</v>
      </c>
      <c r="BA15" s="37">
        <f t="shared" si="14"/>
        <v>0.21382079300934567</v>
      </c>
      <c r="BB15" s="37">
        <f t="shared" si="15"/>
        <v>0</v>
      </c>
      <c r="BC15" s="37">
        <f t="shared" si="16"/>
        <v>0.5160667138007351</v>
      </c>
      <c r="BD15" s="37">
        <f t="shared" si="17"/>
        <v>2.4088957878013805E-2</v>
      </c>
      <c r="BE15" s="37">
        <f t="shared" si="18"/>
        <v>0</v>
      </c>
      <c r="BF15" s="36">
        <v>0</v>
      </c>
      <c r="BG15" s="36">
        <v>0</v>
      </c>
      <c r="BH15" s="36">
        <v>0</v>
      </c>
      <c r="BI15" s="36">
        <v>0</v>
      </c>
      <c r="BJ15" s="38">
        <v>0</v>
      </c>
      <c r="BK15" s="35">
        <f t="shared" si="19"/>
        <v>0</v>
      </c>
      <c r="BL15" s="37">
        <f t="shared" si="20"/>
        <v>0</v>
      </c>
      <c r="BM15" s="37">
        <f t="shared" si="21"/>
        <v>0.31141956867285742</v>
      </c>
      <c r="BN15" s="37">
        <f t="shared" si="22"/>
        <v>0.31141956867285742</v>
      </c>
      <c r="BO15" s="37">
        <f t="shared" si="23"/>
        <v>0.44163089443025316</v>
      </c>
      <c r="BP15" s="37">
        <f t="shared" si="24"/>
        <v>1.149036931199513E-2</v>
      </c>
      <c r="BQ15" s="36">
        <v>0</v>
      </c>
      <c r="BR15" s="36">
        <v>0</v>
      </c>
      <c r="BS15" s="36">
        <v>0</v>
      </c>
      <c r="BT15" s="36">
        <v>0</v>
      </c>
      <c r="BU15" s="38">
        <v>0</v>
      </c>
      <c r="BV15" s="35">
        <f t="shared" si="25"/>
        <v>0</v>
      </c>
      <c r="BW15" s="37">
        <f t="shared" si="26"/>
        <v>0</v>
      </c>
      <c r="BX15" s="37">
        <f t="shared" si="27"/>
        <v>3.5590807848326564E-2</v>
      </c>
      <c r="BY15" s="37">
        <f t="shared" si="28"/>
        <v>3.5590807848326564E-2</v>
      </c>
      <c r="BZ15" s="37">
        <f t="shared" si="29"/>
        <v>0.33724541029219324</v>
      </c>
      <c r="CA15" s="37">
        <f t="shared" si="30"/>
        <v>0.56302809628776129</v>
      </c>
      <c r="CB15" s="36">
        <v>0</v>
      </c>
      <c r="CC15" s="36">
        <v>0</v>
      </c>
      <c r="CD15" s="36">
        <v>0</v>
      </c>
      <c r="CE15" s="36">
        <v>0</v>
      </c>
      <c r="CF15" s="38">
        <v>0</v>
      </c>
      <c r="CG15" s="37">
        <f t="shared" si="31"/>
        <v>1.7602495789436512E-2</v>
      </c>
      <c r="CH15" s="37">
        <f t="shared" si="32"/>
        <v>1.7602495789436512E-2</v>
      </c>
      <c r="CI15" s="37">
        <f t="shared" si="33"/>
        <v>1.0544054300179906E-3</v>
      </c>
      <c r="CJ15" s="37">
        <f t="shared" si="34"/>
        <v>1.0544054300179906E-3</v>
      </c>
      <c r="CK15" s="36">
        <v>0</v>
      </c>
      <c r="CL15" s="36">
        <v>0</v>
      </c>
      <c r="CM15" s="37">
        <f t="shared" si="35"/>
        <v>0.73343732455985466</v>
      </c>
      <c r="CN15" s="37">
        <f t="shared" si="36"/>
        <v>2.7747511316262914E-2</v>
      </c>
      <c r="CO15" s="36">
        <v>0</v>
      </c>
      <c r="CP15" s="36">
        <v>0</v>
      </c>
      <c r="CQ15" s="38">
        <v>0</v>
      </c>
      <c r="CR15" s="37">
        <f t="shared" si="37"/>
        <v>5.2578883526888283E-3</v>
      </c>
      <c r="CS15" s="37">
        <f t="shared" si="38"/>
        <v>5.2578883526888283E-3</v>
      </c>
      <c r="CT15" s="37">
        <f t="shared" si="39"/>
        <v>2.0385171647014484E-2</v>
      </c>
      <c r="CU15" s="37">
        <f t="shared" si="40"/>
        <v>2.0385171647014484E-2</v>
      </c>
      <c r="CV15" s="37">
        <f t="shared" si="41"/>
        <v>2.9772869287432793E-3</v>
      </c>
      <c r="CW15" s="37">
        <f t="shared" si="42"/>
        <v>0</v>
      </c>
      <c r="CX15" s="37">
        <f t="shared" si="43"/>
        <v>0.21907868136203451</v>
      </c>
      <c r="CY15" s="37">
        <f t="shared" si="44"/>
        <v>0.53645188544774969</v>
      </c>
      <c r="CZ15" s="37">
        <f t="shared" si="45"/>
        <v>2.7066244806757084E-2</v>
      </c>
      <c r="DA15" s="37">
        <f t="shared" si="46"/>
        <v>0</v>
      </c>
      <c r="DB15" s="38">
        <v>0</v>
      </c>
      <c r="DC15" s="37">
        <f t="shared" si="47"/>
        <v>0</v>
      </c>
      <c r="DD15" s="37">
        <f t="shared" si="48"/>
        <v>0</v>
      </c>
      <c r="DE15" s="37">
        <f t="shared" si="49"/>
        <v>1.2301396683543225E-2</v>
      </c>
      <c r="DF15" s="37">
        <f t="shared" si="50"/>
        <v>1.2301396683543225E-2</v>
      </c>
      <c r="DG15" s="37">
        <f t="shared" si="51"/>
        <v>5.4583593693626795E-2</v>
      </c>
      <c r="DH15" s="37">
        <f t="shared" si="52"/>
        <v>4.0162019592533587E-3</v>
      </c>
      <c r="DI15" s="37">
        <f t="shared" si="53"/>
        <v>0</v>
      </c>
      <c r="DJ15" s="37">
        <f t="shared" si="54"/>
        <v>0.32372096535640066</v>
      </c>
      <c r="DK15" s="37">
        <f t="shared" si="55"/>
        <v>0.49621448812387997</v>
      </c>
      <c r="DL15" s="37">
        <f t="shared" si="56"/>
        <v>1.5506571271248489E-2</v>
      </c>
      <c r="DM15" s="38">
        <v>0</v>
      </c>
      <c r="DN15" s="37">
        <f t="shared" si="57"/>
        <v>0</v>
      </c>
      <c r="DO15" s="37">
        <f t="shared" si="58"/>
        <v>0</v>
      </c>
      <c r="DP15" s="37">
        <f t="shared" si="59"/>
        <v>1.4058739066906544E-3</v>
      </c>
      <c r="DQ15" s="37">
        <f t="shared" si="60"/>
        <v>1.4058739066906544E-3</v>
      </c>
      <c r="DR15" s="37">
        <f t="shared" si="61"/>
        <v>4.1682017002405911E-2</v>
      </c>
      <c r="DS15" s="37">
        <f t="shared" si="62"/>
        <v>0.19679389600341457</v>
      </c>
      <c r="DT15" s="37">
        <f t="shared" si="63"/>
        <v>0</v>
      </c>
      <c r="DU15" s="37">
        <f t="shared" si="64"/>
        <v>3.6996681755017219E-2</v>
      </c>
      <c r="DV15" s="37">
        <f t="shared" si="65"/>
        <v>0.37892742729459922</v>
      </c>
      <c r="DW15" s="37">
        <f t="shared" si="66"/>
        <v>0.75982199229117586</v>
      </c>
      <c r="DX15" s="38">
        <v>0</v>
      </c>
      <c r="DY15" s="35">
        <f t="array" ref="DY15">1-EXP(-INDEX(m.r.mortality, C15) * hr.mort_mci)</f>
        <v>4.748399407811088E-2</v>
      </c>
      <c r="DZ15" s="37">
        <f t="array" ref="DZ15">1-EXP(-INDEX(m.r.mortality, C15) * hr.mort_mci)</f>
        <v>4.748399407811088E-2</v>
      </c>
      <c r="EA15" s="37">
        <f t="array" ref="EA15">1-EXP(-INDEX(m.r.mortality, C15) * hr.mort_mil)</f>
        <v>7.50829561245695E-2</v>
      </c>
      <c r="EB15" s="37">
        <f t="array" ref="EB15">1-EXP(-INDEX(m.r.mortality, C15) * hr.mort_mil)</f>
        <v>7.50829561245695E-2</v>
      </c>
      <c r="EC15" s="37">
        <f t="array" ref="EC15">1-EXP(-INDEX(m.r.mortality, C15) * hr.mort_mod)</f>
        <v>9.77918397747638E-2</v>
      </c>
      <c r="ED15" s="37">
        <f t="array" ref="ED15">1-EXP(-INDEX(m.r.mortality, C15) * hr.mort_sev)</f>
        <v>0.22467143643757559</v>
      </c>
      <c r="EE15" s="37">
        <f t="array" ref="EE15">1-EXP(-INDEX(m.r.mortality, C15) * hr.mort_mci)</f>
        <v>4.748399407811088E-2</v>
      </c>
      <c r="EF15" s="37">
        <f t="array" ref="EF15">1-EXP(-INDEX(m.r.mortality, C15) * hr.mort_mil)</f>
        <v>7.50829561245695E-2</v>
      </c>
      <c r="EG15" s="37">
        <f t="array" ref="EG15">1-EXP(-INDEX(m.r.mortality, C15) * hr.mort_mod)</f>
        <v>9.77918397747638E-2</v>
      </c>
      <c r="EH15" s="37">
        <f t="array" ref="EH15">1-EXP(-INDEX(m.r.mortality, C15) * hr.mort_sev)</f>
        <v>0.22467143643757559</v>
      </c>
      <c r="EI15" s="38">
        <v>1</v>
      </c>
      <c r="EJ15" s="39" t="b">
        <f t="shared" si="67"/>
        <v>1</v>
      </c>
      <c r="EK15" s="39" t="b">
        <f t="shared" si="68"/>
        <v>1</v>
      </c>
      <c r="EL15" s="39" t="b">
        <f t="shared" si="69"/>
        <v>1</v>
      </c>
      <c r="EM15" s="39" t="b">
        <f t="shared" si="70"/>
        <v>1</v>
      </c>
      <c r="EN15" s="39" t="b">
        <f t="shared" si="71"/>
        <v>1</v>
      </c>
      <c r="EO15" s="39" t="b">
        <f t="shared" si="72"/>
        <v>1</v>
      </c>
      <c r="EP15" s="39" t="b">
        <f t="shared" si="73"/>
        <v>1</v>
      </c>
      <c r="EQ15" s="39" t="b">
        <f t="shared" si="74"/>
        <v>1</v>
      </c>
      <c r="ER15" s="39" t="b">
        <f t="shared" si="75"/>
        <v>1</v>
      </c>
      <c r="ES15" s="39" t="b">
        <f t="shared" si="76"/>
        <v>1</v>
      </c>
      <c r="ET15" s="39" t="b">
        <f t="shared" si="77"/>
        <v>1</v>
      </c>
      <c r="EV15">
        <v>4</v>
      </c>
      <c r="EW15" s="7">
        <f t="array" ref="EW15">MMULT(EW14:FG14,TRANSPOSE(S14:AC14))</f>
        <v>0</v>
      </c>
      <c r="EX15" s="7">
        <f t="array" ref="EX15">MMULT(EW14:FG14,TRANSPOSE(AD14:AN14))</f>
        <v>0.22748845276520344</v>
      </c>
      <c r="EY15" s="7">
        <f t="array" ref="EY15">MMULT(EW14:FG14,TRANSPOSE(AO14:AY14))</f>
        <v>0</v>
      </c>
      <c r="EZ15" s="7">
        <f t="array" ref="EZ15">MMULT(EW14:FG14,TRANSPOSE(AZ14:BJ14))</f>
        <v>0.21451379677077104</v>
      </c>
      <c r="FA15" s="7">
        <f t="array" ref="FA15">MMULT(EW14:FG14,TRANSPOSE(BK14:BU14))</f>
        <v>0.16677198674459753</v>
      </c>
      <c r="FB15" s="7">
        <f t="array" ref="FB15">MMULT(EW14:FG14,TRANSPOSE(BV14:CF14))</f>
        <v>0.11124912305905346</v>
      </c>
      <c r="FC15" s="7">
        <f t="array" ref="FC15">MMULT(EW14:FG14,TRANSPOSE(CG14:CQ14))</f>
        <v>1.7741507774218235E-2</v>
      </c>
      <c r="FD15" s="7">
        <f t="array" ref="FD15">MMULT(EW14:FG14,TRANSPOSE(CR14:DB14))</f>
        <v>2.2113864486769851E-2</v>
      </c>
      <c r="FE15" s="7">
        <f t="array" ref="FE15">MMULT(EW14:FG14,TRANSPOSE(DC14:DM14))</f>
        <v>2.9566338686499986E-2</v>
      </c>
      <c r="FF15" s="7">
        <f t="array" ref="FF15">MMULT(EW14:FG14,TRANSPOSE(DN14:DX14))</f>
        <v>4.0470653969040635E-2</v>
      </c>
      <c r="FG15" s="7">
        <f t="array" ref="FG15">MMULT(EW14:FG14,TRANSPOSE(DY14:EI14))</f>
        <v>0.1700842757438456</v>
      </c>
      <c r="FH15" s="39" t="b">
        <f t="shared" si="78"/>
        <v>1</v>
      </c>
      <c r="FJ15" s="30">
        <f t="shared" si="79"/>
        <v>0</v>
      </c>
      <c r="FK15" s="30">
        <f t="shared" si="80"/>
        <v>0.15491963633310352</v>
      </c>
      <c r="FL15" s="30">
        <f t="shared" si="81"/>
        <v>0</v>
      </c>
      <c r="FM15" s="30">
        <f t="shared" si="82"/>
        <v>0.13535820576235652</v>
      </c>
      <c r="FN15" s="30">
        <f t="shared" si="83"/>
        <v>8.1885045491597391E-2</v>
      </c>
      <c r="FO15" s="30">
        <f t="shared" si="84"/>
        <v>3.5710968501956153E-2</v>
      </c>
      <c r="FP15" s="30">
        <f t="shared" si="85"/>
        <v>1.2081966794242617E-2</v>
      </c>
      <c r="FQ15" s="30">
        <f t="shared" si="86"/>
        <v>1.4617264425754872E-2</v>
      </c>
      <c r="FR15" s="30">
        <f t="shared" si="87"/>
        <v>1.2743091973881494E-2</v>
      </c>
      <c r="FS15" s="30">
        <f t="shared" si="88"/>
        <v>1.0562840685919606E-2</v>
      </c>
      <c r="FT15" s="41">
        <v>0</v>
      </c>
      <c r="FV15" s="30">
        <f t="shared" si="89"/>
        <v>0</v>
      </c>
      <c r="FW15" s="30">
        <f t="shared" si="90"/>
        <v>-6.8246535829561026E-3</v>
      </c>
      <c r="FX15" s="30">
        <f t="shared" si="91"/>
        <v>0</v>
      </c>
      <c r="FY15" s="30">
        <f t="shared" si="92"/>
        <v>-1.0725689838538553E-2</v>
      </c>
      <c r="FZ15" s="30">
        <f t="shared" si="93"/>
        <v>-1.3341758939567802E-2</v>
      </c>
      <c r="GA15" s="30">
        <f t="shared" si="94"/>
        <v>-1.1124912305905347E-2</v>
      </c>
      <c r="GB15" s="30">
        <f t="shared" si="95"/>
        <v>-5.32245233226547E-4</v>
      </c>
      <c r="GC15" s="30">
        <f t="shared" si="96"/>
        <v>-1.1056932243384925E-3</v>
      </c>
      <c r="GD15" s="30">
        <f t="shared" si="97"/>
        <v>-2.365307094919999E-3</v>
      </c>
      <c r="GE15" s="30">
        <f t="shared" si="98"/>
        <v>-4.0470653969040633E-3</v>
      </c>
      <c r="GF15" s="41">
        <v>0</v>
      </c>
      <c r="GH15" s="31"/>
      <c r="GI15" s="31"/>
      <c r="GK15" s="31">
        <f t="shared" si="99"/>
        <v>0</v>
      </c>
      <c r="GL15" s="31">
        <f t="shared" si="100"/>
        <v>1644.0681476722361</v>
      </c>
      <c r="GM15" s="31">
        <f t="shared" si="101"/>
        <v>0</v>
      </c>
      <c r="GN15" s="31">
        <f t="shared" si="102"/>
        <v>2234.3852423026178</v>
      </c>
      <c r="GO15" s="31">
        <f t="shared" si="103"/>
        <v>2215.6124900266705</v>
      </c>
      <c r="GP15" s="31">
        <f t="shared" si="104"/>
        <v>1511.9935064429792</v>
      </c>
      <c r="GQ15" s="31">
        <f t="shared" si="105"/>
        <v>128.21858634458616</v>
      </c>
      <c r="GR15" s="31">
        <f t="shared" si="106"/>
        <v>230.33899545547123</v>
      </c>
      <c r="GS15" s="31">
        <f t="shared" si="107"/>
        <v>392.79707915508288</v>
      </c>
      <c r="GT15" s="31">
        <f t="shared" si="108"/>
        <v>550.03908633246942</v>
      </c>
      <c r="GU15" s="42">
        <v>0</v>
      </c>
      <c r="GW15" s="31">
        <f t="shared" si="109"/>
        <v>0</v>
      </c>
      <c r="GX15" s="31">
        <f t="shared" si="110"/>
        <v>0</v>
      </c>
      <c r="GY15" s="31">
        <f t="shared" si="111"/>
        <v>0</v>
      </c>
      <c r="GZ15" s="31">
        <f t="shared" si="112"/>
        <v>0</v>
      </c>
      <c r="HA15" s="31">
        <f t="shared" si="113"/>
        <v>0</v>
      </c>
      <c r="HB15" s="31">
        <f t="shared" si="114"/>
        <v>0</v>
      </c>
      <c r="HC15" s="31">
        <f t="shared" si="115"/>
        <v>1574.1685017908355</v>
      </c>
      <c r="HD15" s="31">
        <f t="shared" si="116"/>
        <v>1962.1189681821154</v>
      </c>
      <c r="HE15" s="31">
        <f t="shared" si="117"/>
        <v>2623.362098975771</v>
      </c>
      <c r="HF15" s="31">
        <f t="shared" si="118"/>
        <v>3590.8801853650375</v>
      </c>
      <c r="HG15" s="42">
        <v>0</v>
      </c>
      <c r="HI15" s="31">
        <f t="shared" si="119"/>
        <v>0</v>
      </c>
      <c r="HJ15" s="31">
        <f t="shared" si="120"/>
        <v>6190.9455896095942</v>
      </c>
      <c r="HK15" s="31">
        <f t="shared" si="121"/>
        <v>0</v>
      </c>
      <c r="HL15" s="31">
        <f t="shared" si="122"/>
        <v>9511.7392964591545</v>
      </c>
      <c r="HM15" s="31">
        <f t="shared" si="123"/>
        <v>10978.413102771703</v>
      </c>
      <c r="HN15" s="31">
        <f t="shared" si="124"/>
        <v>12913.460007360827</v>
      </c>
      <c r="HO15" s="31">
        <f t="shared" si="125"/>
        <v>215.79485866614894</v>
      </c>
      <c r="HP15" s="31">
        <f t="shared" si="126"/>
        <v>435.46832711935957</v>
      </c>
      <c r="HQ15" s="31">
        <f t="shared" si="127"/>
        <v>856.38034303050472</v>
      </c>
      <c r="HR15" s="31">
        <f t="shared" si="128"/>
        <v>2066.9926120527953</v>
      </c>
      <c r="HS15" s="42">
        <v>0</v>
      </c>
      <c r="HU15" s="30">
        <f t="shared" si="129"/>
        <v>0</v>
      </c>
      <c r="HV15" s="30">
        <f t="shared" si="130"/>
        <v>0.13485797028716798</v>
      </c>
      <c r="HW15" s="30">
        <f t="shared" si="131"/>
        <v>0</v>
      </c>
      <c r="HX15" s="30">
        <f t="shared" si="132"/>
        <v>0.11921998895183128</v>
      </c>
      <c r="HY15" s="30">
        <f t="shared" si="133"/>
        <v>7.5738158185750998E-2</v>
      </c>
      <c r="HZ15" s="30">
        <f t="shared" si="134"/>
        <v>3.8161011486968183E-2</v>
      </c>
      <c r="IA15" s="30">
        <f t="shared" si="135"/>
        <v>1.212110044920774E-2</v>
      </c>
      <c r="IB15" s="30">
        <f t="shared" si="136"/>
        <v>1.4783087252115214E-2</v>
      </c>
      <c r="IC15" s="30">
        <f t="shared" si="137"/>
        <v>1.3837793655441362E-2</v>
      </c>
      <c r="ID15" s="30">
        <f t="shared" si="138"/>
        <v>1.4666751925957466E-2</v>
      </c>
      <c r="IE15" s="30">
        <f t="shared" si="139"/>
        <v>0</v>
      </c>
      <c r="IF15" s="30"/>
      <c r="IH15" s="30">
        <f t="shared" si="140"/>
        <v>0</v>
      </c>
      <c r="II15" s="30">
        <f t="shared" si="141"/>
        <v>-5.9408797483333914E-3</v>
      </c>
      <c r="IJ15" s="30">
        <f t="shared" si="142"/>
        <v>0</v>
      </c>
      <c r="IK15" s="30">
        <f t="shared" si="143"/>
        <v>-9.446908791745744E-3</v>
      </c>
      <c r="IL15" s="30">
        <f t="shared" si="144"/>
        <v>-1.2340229439633563E-2</v>
      </c>
      <c r="IM15" s="30">
        <f t="shared" si="145"/>
        <v>-1.1888165572264235E-2</v>
      </c>
      <c r="IN15" s="30">
        <f t="shared" si="146"/>
        <v>-5.3396918278448191E-4</v>
      </c>
      <c r="IO15" s="30">
        <f t="shared" si="147"/>
        <v>-1.118236554622936E-3</v>
      </c>
      <c r="IP15" s="30">
        <f t="shared" si="148"/>
        <v>-2.5684999824485124E-3</v>
      </c>
      <c r="IQ15" s="30">
        <f t="shared" si="149"/>
        <v>-5.6194451823591823E-3</v>
      </c>
      <c r="IR15" s="30">
        <f t="shared" si="150"/>
        <v>0</v>
      </c>
      <c r="IT15" s="43"/>
      <c r="IU15" s="43"/>
      <c r="IW15" s="43">
        <f t="shared" si="151"/>
        <v>0</v>
      </c>
      <c r="IX15" s="43">
        <f t="shared" si="152"/>
        <v>1431.165852546512</v>
      </c>
      <c r="IY15" s="43">
        <f t="shared" si="153"/>
        <v>0</v>
      </c>
      <c r="IZ15" s="43">
        <f t="shared" si="154"/>
        <v>1967.9884377983894</v>
      </c>
      <c r="JA15" s="43">
        <f t="shared" si="155"/>
        <v>2049.2924958463268</v>
      </c>
      <c r="JB15" s="43">
        <f t="shared" si="156"/>
        <v>1615.7277158257757</v>
      </c>
      <c r="JC15" s="43">
        <f t="shared" si="157"/>
        <v>128.63388809169209</v>
      </c>
      <c r="JD15" s="43">
        <f t="shared" si="158"/>
        <v>232.95203317134713</v>
      </c>
      <c r="JE15" s="43">
        <f t="shared" si="159"/>
        <v>426.5405084534197</v>
      </c>
      <c r="JF15" s="43">
        <f t="shared" si="160"/>
        <v>763.74216640154577</v>
      </c>
      <c r="JG15" s="43">
        <f t="shared" si="161"/>
        <v>0</v>
      </c>
      <c r="JH15" s="43"/>
      <c r="JI15" s="31"/>
      <c r="JJ15" s="43">
        <f t="shared" si="162"/>
        <v>0</v>
      </c>
      <c r="JK15" s="43">
        <f t="shared" si="163"/>
        <v>0</v>
      </c>
      <c r="JL15" s="43">
        <f t="shared" si="164"/>
        <v>0</v>
      </c>
      <c r="JM15" s="43">
        <f t="shared" si="165"/>
        <v>0</v>
      </c>
      <c r="JN15" s="43">
        <f t="shared" si="166"/>
        <v>0</v>
      </c>
      <c r="JO15" s="43">
        <f t="shared" si="167"/>
        <v>0</v>
      </c>
      <c r="JP15" s="43">
        <f t="shared" si="168"/>
        <v>1579.267255003384</v>
      </c>
      <c r="JQ15" s="43">
        <f t="shared" si="169"/>
        <v>1984.3778603716773</v>
      </c>
      <c r="JR15" s="43">
        <f t="shared" si="170"/>
        <v>2848.7233305336454</v>
      </c>
      <c r="JS15" s="43">
        <f t="shared" si="171"/>
        <v>4986.0213214036548</v>
      </c>
      <c r="JT15" s="43">
        <f t="shared" si="172"/>
        <v>0</v>
      </c>
      <c r="JU15" s="43"/>
      <c r="JV15" s="31"/>
      <c r="JW15" s="43">
        <f t="shared" si="173"/>
        <v>0</v>
      </c>
      <c r="JX15" s="43">
        <f t="shared" si="174"/>
        <v>5389.235194032286</v>
      </c>
      <c r="JY15" s="43">
        <f t="shared" si="175"/>
        <v>0</v>
      </c>
      <c r="JZ15" s="43">
        <f t="shared" si="176"/>
        <v>8377.6927113489073</v>
      </c>
      <c r="KA15" s="43">
        <f t="shared" si="177"/>
        <v>10154.293536926314</v>
      </c>
      <c r="KB15" s="43">
        <f t="shared" si="178"/>
        <v>13799.421196050927</v>
      </c>
      <c r="KC15" s="43">
        <f t="shared" si="179"/>
        <v>216.49382115181913</v>
      </c>
      <c r="KD15" s="43">
        <f t="shared" si="180"/>
        <v>440.40841622837991</v>
      </c>
      <c r="KE15" s="43">
        <f t="shared" si="181"/>
        <v>929.94812418532888</v>
      </c>
      <c r="KF15" s="43">
        <f t="shared" si="182"/>
        <v>2870.0677000815576</v>
      </c>
      <c r="KG15" s="43">
        <f t="shared" si="183"/>
        <v>0</v>
      </c>
      <c r="KH15" s="43"/>
      <c r="KJ15" s="7">
        <f t="array" ref="KJ15">AVERAGE(EW15:EW16)/((1+discount_EFFECT)^($B15-1))</f>
        <v>0</v>
      </c>
      <c r="KK15" s="7">
        <f t="array" ref="KK15">AVERAGE(EX15:EX16)/((1+discount_EFFECT)^($B15-1))</f>
        <v>0.1812248850302467</v>
      </c>
      <c r="KL15" s="7">
        <f t="array" ref="KL15">AVERAGE(EY15:EY16)/((1+discount_EFFECT)^($B15-1))</f>
        <v>0</v>
      </c>
      <c r="KM15" s="7">
        <f t="array" ref="KM15">AVERAGE(EZ15:EZ16)/((1+discount_EFFECT)^($B15-1))</f>
        <v>0.17290519574872304</v>
      </c>
      <c r="KN15" s="7">
        <f t="array" ref="KN15">AVERAGE(FA15:FA16)/((1+discount_EFFECT)^($B15-1))</f>
        <v>0.14116322557731212</v>
      </c>
      <c r="KO15" s="7">
        <f t="array" ref="KO15">AVERAGE(FB15:FB16)/((1+discount_EFFECT)^($B15-1))</f>
        <v>0.10879355568466996</v>
      </c>
      <c r="KP15" s="7">
        <f t="array" ref="KP15">AVERAGE(FC15:FC16)/((1+discount_EFFECT)^($B15-1))</f>
        <v>1.6288581465894712E-2</v>
      </c>
      <c r="KQ15" s="7">
        <f t="array" ref="KQ15">AVERAGE(FD15:FD16)/((1+discount_EFFECT)^($B15-1))</f>
        <v>2.0466897122939875E-2</v>
      </c>
      <c r="KR15" s="7">
        <f t="array" ref="KR15">AVERAGE(FE15:FE16)/((1+discount_EFFECT)^($B15-1))</f>
        <v>2.9381766699831158E-2</v>
      </c>
      <c r="KS15" s="7">
        <f t="array" ref="KS15">AVERAGE(FF15:FF16)/((1+discount_EFFECT)^($B15-1))</f>
        <v>5.1425883888283001E-2</v>
      </c>
      <c r="KT15" s="7">
        <f t="array" ref="KT15">AVERAGE(FG15:FG16)/((1+discount_EFFECT)^($B15-1))</f>
        <v>0.19349166813525875</v>
      </c>
      <c r="KU15" s="44">
        <f t="shared" si="184"/>
        <v>0.38745804047528809</v>
      </c>
      <c r="KV15" s="44">
        <f t="shared" si="185"/>
        <v>-4.5259551977934152E-2</v>
      </c>
      <c r="KW15" s="43"/>
      <c r="KX15" s="43"/>
      <c r="KY15" s="43">
        <f t="shared" si="186"/>
        <v>7884.8999778856105</v>
      </c>
      <c r="KZ15" s="43">
        <f t="shared" si="187"/>
        <v>10431.141325612309</v>
      </c>
      <c r="LA15" s="43">
        <f t="shared" si="188"/>
        <v>38598.442886471661</v>
      </c>
      <c r="LB15" s="30">
        <f t="shared" si="189"/>
        <v>0.1975134664961414</v>
      </c>
      <c r="LC15" s="30">
        <f t="shared" si="190"/>
        <v>0.1933720928716629</v>
      </c>
      <c r="LD15" s="30">
        <f t="shared" si="191"/>
        <v>0.17054499227714329</v>
      </c>
      <c r="LE15" s="30">
        <f t="shared" si="192"/>
        <v>0.16021943957295295</v>
      </c>
      <c r="LF15" s="30">
        <f t="shared" si="193"/>
        <v>0.60408686204095186</v>
      </c>
      <c r="LG15" s="30">
        <f t="shared" si="194"/>
        <v>0.11756312917694875</v>
      </c>
      <c r="LH15" s="30">
        <f t="shared" si="195"/>
        <v>0</v>
      </c>
      <c r="LI15" s="17">
        <f t="shared" si="196"/>
        <v>0.72164999121790063</v>
      </c>
      <c r="LJ15" s="30">
        <f t="shared" si="197"/>
        <v>0.34219848849735396</v>
      </c>
      <c r="LK15" s="31">
        <f t="shared" si="198"/>
        <v>56914.484189969582</v>
      </c>
      <c r="LL15">
        <f t="shared" si="199"/>
        <v>-0.22694635340234187</v>
      </c>
    </row>
    <row r="16" spans="2:324" s="19" customFormat="1" ht="15.6" thickTop="1" thickBot="1" x14ac:dyDescent="0.35">
      <c r="B16" s="19">
        <v>5</v>
      </c>
      <c r="C16" s="19">
        <f t="shared" si="200"/>
        <v>75</v>
      </c>
      <c r="E16" s="19">
        <f t="shared" si="4"/>
        <v>0</v>
      </c>
      <c r="S16" s="35">
        <f t="shared" si="5"/>
        <v>0.71212359805721359</v>
      </c>
      <c r="T16" s="36">
        <v>0</v>
      </c>
      <c r="U16" s="37">
        <f t="shared" si="6"/>
        <v>2.6471421923995458E-2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8">
        <v>0</v>
      </c>
      <c r="AD16" s="35">
        <f t="shared" si="7"/>
        <v>0</v>
      </c>
      <c r="AE16" s="37">
        <f t="shared" si="8"/>
        <v>0.71212359805721359</v>
      </c>
      <c r="AF16" s="37">
        <f t="shared" si="9"/>
        <v>0</v>
      </c>
      <c r="AG16" s="37">
        <f t="shared" si="10"/>
        <v>2.6471421923995458E-2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8">
        <v>0</v>
      </c>
      <c r="AO16" s="35">
        <f t="shared" si="11"/>
        <v>0.21271224357553134</v>
      </c>
      <c r="AP16" s="36">
        <v>0</v>
      </c>
      <c r="AQ16" s="37">
        <f t="shared" si="12"/>
        <v>0.51178082386391222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8">
        <v>0</v>
      </c>
      <c r="AZ16" s="35">
        <f t="shared" si="13"/>
        <v>0</v>
      </c>
      <c r="BA16" s="37">
        <f t="shared" si="14"/>
        <v>0.21271224357553134</v>
      </c>
      <c r="BB16" s="37">
        <f t="shared" si="15"/>
        <v>0</v>
      </c>
      <c r="BC16" s="37">
        <f t="shared" si="16"/>
        <v>0.51178082386391222</v>
      </c>
      <c r="BD16" s="37">
        <f t="shared" si="17"/>
        <v>2.3825533950787108E-2</v>
      </c>
      <c r="BE16" s="37">
        <f t="shared" si="18"/>
        <v>0</v>
      </c>
      <c r="BF16" s="36">
        <v>0</v>
      </c>
      <c r="BG16" s="36">
        <v>0</v>
      </c>
      <c r="BH16" s="36">
        <v>0</v>
      </c>
      <c r="BI16" s="36">
        <v>0</v>
      </c>
      <c r="BJ16" s="38">
        <v>0</v>
      </c>
      <c r="BK16" s="35">
        <f t="shared" si="19"/>
        <v>0</v>
      </c>
      <c r="BL16" s="37">
        <f t="shared" si="20"/>
        <v>0</v>
      </c>
      <c r="BM16" s="37">
        <f t="shared" si="21"/>
        <v>0.30883325577994702</v>
      </c>
      <c r="BN16" s="37">
        <f t="shared" si="22"/>
        <v>0.30883325577994702</v>
      </c>
      <c r="BO16" s="37">
        <f t="shared" si="23"/>
        <v>0.43680145576443036</v>
      </c>
      <c r="BP16" s="37">
        <f t="shared" si="24"/>
        <v>1.1182162527139659E-2</v>
      </c>
      <c r="BQ16" s="36">
        <v>0</v>
      </c>
      <c r="BR16" s="36">
        <v>0</v>
      </c>
      <c r="BS16" s="36">
        <v>0</v>
      </c>
      <c r="BT16" s="36">
        <v>0</v>
      </c>
      <c r="BU16" s="38">
        <v>0</v>
      </c>
      <c r="BV16" s="35">
        <f t="shared" si="25"/>
        <v>0</v>
      </c>
      <c r="BW16" s="37">
        <f t="shared" si="26"/>
        <v>0</v>
      </c>
      <c r="BX16" s="37">
        <f t="shared" si="27"/>
        <v>3.5295229231993949E-2</v>
      </c>
      <c r="BY16" s="37">
        <f t="shared" si="28"/>
        <v>3.5295229231993949E-2</v>
      </c>
      <c r="BZ16" s="37">
        <f t="shared" si="29"/>
        <v>0.33355747531101948</v>
      </c>
      <c r="CA16" s="37">
        <f t="shared" si="30"/>
        <v>0.54792596382984327</v>
      </c>
      <c r="CB16" s="36">
        <v>0</v>
      </c>
      <c r="CC16" s="36">
        <v>0</v>
      </c>
      <c r="CD16" s="36">
        <v>0</v>
      </c>
      <c r="CE16" s="36">
        <v>0</v>
      </c>
      <c r="CF16" s="38">
        <v>0</v>
      </c>
      <c r="CG16" s="37">
        <f t="shared" si="31"/>
        <v>1.7511236017800334E-2</v>
      </c>
      <c r="CH16" s="37">
        <f t="shared" si="32"/>
        <v>1.7511236017800334E-2</v>
      </c>
      <c r="CI16" s="37">
        <f t="shared" si="33"/>
        <v>1.0456486830684277E-3</v>
      </c>
      <c r="CJ16" s="37">
        <f t="shared" si="34"/>
        <v>1.0456486830684277E-3</v>
      </c>
      <c r="CK16" s="36">
        <v>0</v>
      </c>
      <c r="CL16" s="36">
        <v>0</v>
      </c>
      <c r="CM16" s="37">
        <f t="shared" si="35"/>
        <v>0.72963483407501395</v>
      </c>
      <c r="CN16" s="37">
        <f t="shared" si="36"/>
        <v>2.751707060706389E-2</v>
      </c>
      <c r="CO16" s="36">
        <v>0</v>
      </c>
      <c r="CP16" s="36">
        <v>0</v>
      </c>
      <c r="CQ16" s="38">
        <v>0</v>
      </c>
      <c r="CR16" s="37">
        <f t="shared" si="37"/>
        <v>5.2306289403819192E-3</v>
      </c>
      <c r="CS16" s="37">
        <f t="shared" si="38"/>
        <v>5.2306289403819192E-3</v>
      </c>
      <c r="CT16" s="37">
        <f t="shared" si="39"/>
        <v>2.0215874539322935E-2</v>
      </c>
      <c r="CU16" s="37">
        <f t="shared" si="40"/>
        <v>2.0215874539322935E-2</v>
      </c>
      <c r="CV16" s="37">
        <f t="shared" si="41"/>
        <v>2.9447289152658225E-3</v>
      </c>
      <c r="CW16" s="37">
        <f t="shared" si="42"/>
        <v>0</v>
      </c>
      <c r="CX16" s="37">
        <f t="shared" si="43"/>
        <v>0.21794287251591327</v>
      </c>
      <c r="CY16" s="37">
        <f t="shared" si="44"/>
        <v>0.53199669840323516</v>
      </c>
      <c r="CZ16" s="37">
        <f t="shared" si="45"/>
        <v>2.677026286605293E-2</v>
      </c>
      <c r="DA16" s="37">
        <f t="shared" si="46"/>
        <v>0</v>
      </c>
      <c r="DB16" s="38">
        <v>0</v>
      </c>
      <c r="DC16" s="37">
        <f t="shared" si="47"/>
        <v>0</v>
      </c>
      <c r="DD16" s="37">
        <f t="shared" si="48"/>
        <v>0</v>
      </c>
      <c r="DE16" s="37">
        <f t="shared" si="49"/>
        <v>1.2199234635798323E-2</v>
      </c>
      <c r="DF16" s="37">
        <f t="shared" si="50"/>
        <v>1.2199234635798323E-2</v>
      </c>
      <c r="DG16" s="37">
        <f t="shared" si="51"/>
        <v>5.3986696779873417E-2</v>
      </c>
      <c r="DH16" s="37">
        <f t="shared" si="52"/>
        <v>3.9084751613079243E-3</v>
      </c>
      <c r="DI16" s="37">
        <f t="shared" si="53"/>
        <v>0</v>
      </c>
      <c r="DJ16" s="37">
        <f t="shared" si="54"/>
        <v>0.32103249041574533</v>
      </c>
      <c r="DK16" s="37">
        <f t="shared" si="55"/>
        <v>0.49078815254430375</v>
      </c>
      <c r="DL16" s="37">
        <f t="shared" si="56"/>
        <v>1.5090637688447584E-2</v>
      </c>
      <c r="DM16" s="38">
        <v>0</v>
      </c>
      <c r="DN16" s="37">
        <f t="shared" si="57"/>
        <v>0</v>
      </c>
      <c r="DO16" s="37">
        <f t="shared" si="58"/>
        <v>0</v>
      </c>
      <c r="DP16" s="37">
        <f t="shared" si="59"/>
        <v>1.3941982440912372E-3</v>
      </c>
      <c r="DQ16" s="37">
        <f t="shared" si="60"/>
        <v>1.3941982440912372E-3</v>
      </c>
      <c r="DR16" s="37">
        <f t="shared" si="61"/>
        <v>4.1226204813721509E-2</v>
      </c>
      <c r="DS16" s="37">
        <f t="shared" si="62"/>
        <v>0.19151528290408829</v>
      </c>
      <c r="DT16" s="37">
        <f t="shared" si="63"/>
        <v>0</v>
      </c>
      <c r="DU16" s="37">
        <f t="shared" si="64"/>
        <v>3.6689427476085189E-2</v>
      </c>
      <c r="DV16" s="37">
        <f t="shared" si="65"/>
        <v>0.374783680124741</v>
      </c>
      <c r="DW16" s="37">
        <f t="shared" si="66"/>
        <v>0.73944124673393152</v>
      </c>
      <c r="DX16" s="38">
        <v>0</v>
      </c>
      <c r="DY16" s="35">
        <f t="array" ref="DY16">1-EXP(-INDEX(m.r.mortality, C16) * hr.mort_mci)</f>
        <v>5.2422293409072784E-2</v>
      </c>
      <c r="DZ16" s="37">
        <f t="array" ref="DZ16">1-EXP(-INDEX(m.r.mortality, C16) * hr.mort_mci)</f>
        <v>5.2422293409072784E-2</v>
      </c>
      <c r="EA16" s="37">
        <f t="array" ref="EA16">1-EXP(-INDEX(m.r.mortality, C16) * hr.mort_mil)</f>
        <v>8.2764313097870357E-2</v>
      </c>
      <c r="EB16" s="37">
        <f t="array" ref="EB16">1-EXP(-INDEX(m.r.mortality, C16) * hr.mort_mil)</f>
        <v>8.2764313097870357E-2</v>
      </c>
      <c r="EC16" s="37">
        <f t="array" ref="EC16">1-EXP(-INDEX(m.r.mortality, C16) * hr.mort_mod)</f>
        <v>0.10765790446490231</v>
      </c>
      <c r="ED16" s="37">
        <f t="array" ref="ED16">1-EXP(-INDEX(m.r.mortality, C16) * hr.mort_sev)</f>
        <v>0.24546811557762083</v>
      </c>
      <c r="EE16" s="37">
        <f t="array" ref="EE16">1-EXP(-INDEX(m.r.mortality, C16) * hr.mort_mci)</f>
        <v>5.2422293409072784E-2</v>
      </c>
      <c r="EF16" s="37">
        <f t="array" ref="EF16">1-EXP(-INDEX(m.r.mortality, C16) * hr.mort_mil)</f>
        <v>8.2764313097870357E-2</v>
      </c>
      <c r="EG16" s="37">
        <f t="array" ref="EG16">1-EXP(-INDEX(m.r.mortality, C16) * hr.mort_mod)</f>
        <v>0.10765790446490231</v>
      </c>
      <c r="EH16" s="37">
        <f t="array" ref="EH16">1-EXP(-INDEX(m.r.mortality, C16) * hr.mort_sev)</f>
        <v>0.24546811557762083</v>
      </c>
      <c r="EI16" s="38">
        <v>1</v>
      </c>
      <c r="EJ16" s="39" t="b">
        <f t="shared" si="67"/>
        <v>1</v>
      </c>
      <c r="EK16" s="39" t="b">
        <f t="shared" si="68"/>
        <v>1</v>
      </c>
      <c r="EL16" s="39" t="b">
        <f t="shared" si="69"/>
        <v>1</v>
      </c>
      <c r="EM16" s="39" t="b">
        <f t="shared" si="70"/>
        <v>1</v>
      </c>
      <c r="EN16" s="39" t="b">
        <f t="shared" si="71"/>
        <v>1</v>
      </c>
      <c r="EO16" s="39" t="b">
        <f t="shared" si="72"/>
        <v>1</v>
      </c>
      <c r="EP16" s="39" t="b">
        <f t="shared" si="73"/>
        <v>1</v>
      </c>
      <c r="EQ16" s="39" t="b">
        <f t="shared" si="74"/>
        <v>1</v>
      </c>
      <c r="ER16" s="39" t="b">
        <f t="shared" si="75"/>
        <v>1</v>
      </c>
      <c r="ES16" s="39" t="b">
        <f t="shared" si="76"/>
        <v>1</v>
      </c>
      <c r="ET16" s="39" t="b">
        <f t="shared" si="77"/>
        <v>1</v>
      </c>
      <c r="EV16" s="19">
        <v>5</v>
      </c>
      <c r="EW16" s="7">
        <f t="array" ref="EW16">MMULT(EW15:FG15,TRANSPOSE(S15:AC15))</f>
        <v>0</v>
      </c>
      <c r="EX16" s="7">
        <f t="array" ref="EX16">MMULT(EW15:FG15,TRANSPOSE(AD15:AN15))</f>
        <v>0.16857019712368934</v>
      </c>
      <c r="EY16" s="7">
        <f t="array" ref="EY16">MMULT(EW15:FG15,TRANSPOSE(AO15:AY15))</f>
        <v>0</v>
      </c>
      <c r="EZ16" s="7">
        <f t="array" ref="EZ16">MMULT(EW15:FG15,TRANSPOSE(AZ15:BJ15))</f>
        <v>0.16336255489905871</v>
      </c>
      <c r="FA16" s="7">
        <f t="array" ref="FA16">MMULT(EW15:FG15,TRANSPOSE(BK15:BU15))</f>
        <v>0.14173374924624157</v>
      </c>
      <c r="FB16" s="7">
        <f t="array" ref="FB16">MMULT(EW15:FG15,TRANSPOSE(BV15:CF15))</f>
        <v>0.12651418838623124</v>
      </c>
      <c r="FC16" s="7">
        <f t="array" ref="FC16">MMULT(EW15:FG15,TRANSPOSE(CG15:CQ15))</f>
        <v>1.7856437744747228E-2</v>
      </c>
      <c r="FD16" s="7">
        <f t="array" ref="FD16">MMULT(EW15:FG15,TRANSPOSE(CR15:DB15))</f>
        <v>2.261559769814759E-2</v>
      </c>
      <c r="FE16" s="7">
        <f t="array" ref="FE16">MMULT(EW15:FG15,TRANSPOSE(DC15:DM15))</f>
        <v>3.4646160874712825E-2</v>
      </c>
      <c r="FF16" s="7">
        <f t="array" ref="FF16">MMULT(EW15:FG15,TRANSPOSE(DN15:DX15))</f>
        <v>7.1918249678143004E-2</v>
      </c>
      <c r="FG16" s="7">
        <f t="array" ref="FG16">MMULT(EW15:FG15,TRANSPOSE(DY15:EI15))</f>
        <v>0.25278286434902819</v>
      </c>
      <c r="FH16" s="39" t="b">
        <f t="shared" si="78"/>
        <v>1</v>
      </c>
      <c r="FI16"/>
      <c r="FJ16" s="45">
        <f t="shared" si="79"/>
        <v>0</v>
      </c>
      <c r="FK16" s="45">
        <f t="shared" si="80"/>
        <v>0.11479630424123242</v>
      </c>
      <c r="FL16" s="45">
        <f t="shared" si="81"/>
        <v>0</v>
      </c>
      <c r="FM16" s="45">
        <f t="shared" si="82"/>
        <v>0.10308177214130605</v>
      </c>
      <c r="FN16" s="45">
        <f t="shared" si="83"/>
        <v>6.9591270879904618E-2</v>
      </c>
      <c r="FO16" s="45">
        <f t="shared" si="84"/>
        <v>4.0611054471980219E-2</v>
      </c>
      <c r="FP16" s="30">
        <f t="shared" si="85"/>
        <v>1.2160234104172862E-2</v>
      </c>
      <c r="FQ16" s="30">
        <f t="shared" si="86"/>
        <v>1.4948910078475557E-2</v>
      </c>
      <c r="FR16" s="30">
        <f t="shared" si="87"/>
        <v>1.4932495337001228E-2</v>
      </c>
      <c r="FS16" s="30">
        <f t="shared" si="88"/>
        <v>1.8770663165995325E-2</v>
      </c>
      <c r="FT16" s="46">
        <v>0</v>
      </c>
      <c r="FV16" s="30">
        <f t="shared" si="89"/>
        <v>0</v>
      </c>
      <c r="FW16" s="30">
        <f t="shared" si="90"/>
        <v>-5.0571059137106801E-3</v>
      </c>
      <c r="FX16" s="30">
        <f t="shared" si="91"/>
        <v>0</v>
      </c>
      <c r="FY16" s="30">
        <f t="shared" si="92"/>
        <v>-8.1681277449529351E-3</v>
      </c>
      <c r="FZ16" s="30">
        <f t="shared" si="93"/>
        <v>-1.1338699939699326E-2</v>
      </c>
      <c r="GA16" s="30">
        <f t="shared" si="94"/>
        <v>-1.2651418838623125E-2</v>
      </c>
      <c r="GB16" s="30">
        <f t="shared" si="95"/>
        <v>-5.3569313234241682E-4</v>
      </c>
      <c r="GC16" s="30">
        <f t="shared" si="96"/>
        <v>-1.1307798849073795E-3</v>
      </c>
      <c r="GD16" s="30">
        <f t="shared" si="97"/>
        <v>-2.7716928699770263E-3</v>
      </c>
      <c r="GE16" s="30">
        <f t="shared" si="98"/>
        <v>-7.1918249678143004E-3</v>
      </c>
      <c r="GF16" s="41">
        <v>0</v>
      </c>
      <c r="GH16" s="31"/>
      <c r="GI16" s="31"/>
      <c r="GK16" s="31">
        <f t="shared" si="99"/>
        <v>0</v>
      </c>
      <c r="GL16" s="31">
        <f t="shared" si="100"/>
        <v>1218.2635574207879</v>
      </c>
      <c r="GM16" s="31">
        <f t="shared" si="101"/>
        <v>0</v>
      </c>
      <c r="GN16" s="31">
        <f t="shared" si="102"/>
        <v>1701.5916332941611</v>
      </c>
      <c r="GO16" s="31">
        <f t="shared" si="103"/>
        <v>1882.9725016659834</v>
      </c>
      <c r="GP16" s="31">
        <f t="shared" si="104"/>
        <v>1719.461925208572</v>
      </c>
      <c r="GQ16" s="31">
        <f t="shared" si="105"/>
        <v>129.04918983879801</v>
      </c>
      <c r="GR16" s="31">
        <f t="shared" si="106"/>
        <v>235.56507088722302</v>
      </c>
      <c r="GS16" s="31">
        <f t="shared" si="107"/>
        <v>460.28393775175653</v>
      </c>
      <c r="GT16" s="31">
        <f t="shared" si="108"/>
        <v>977.44524647062224</v>
      </c>
      <c r="GU16" s="42">
        <v>0</v>
      </c>
      <c r="GW16" s="31">
        <f t="shared" si="109"/>
        <v>0</v>
      </c>
      <c r="GX16" s="31">
        <f t="shared" si="110"/>
        <v>0</v>
      </c>
      <c r="GY16" s="31">
        <f t="shared" si="111"/>
        <v>0</v>
      </c>
      <c r="GZ16" s="31">
        <f t="shared" si="112"/>
        <v>0</v>
      </c>
      <c r="HA16" s="31">
        <f t="shared" si="113"/>
        <v>0</v>
      </c>
      <c r="HB16" s="31">
        <f t="shared" si="114"/>
        <v>0</v>
      </c>
      <c r="HC16" s="31">
        <f t="shared" si="115"/>
        <v>1584.3660082159322</v>
      </c>
      <c r="HD16" s="31">
        <f t="shared" si="116"/>
        <v>2006.6367525612393</v>
      </c>
      <c r="HE16" s="31">
        <f t="shared" si="117"/>
        <v>3074.0845620915197</v>
      </c>
      <c r="HF16" s="31">
        <f t="shared" si="118"/>
        <v>6381.1624574422722</v>
      </c>
      <c r="HG16" s="42">
        <v>0</v>
      </c>
      <c r="HI16" s="31">
        <f t="shared" si="119"/>
        <v>0</v>
      </c>
      <c r="HJ16" s="31">
        <f t="shared" si="120"/>
        <v>4587.5247984549769</v>
      </c>
      <c r="HK16" s="31">
        <f t="shared" si="121"/>
        <v>0</v>
      </c>
      <c r="HL16" s="31">
        <f t="shared" si="122"/>
        <v>7243.6461262386601</v>
      </c>
      <c r="HM16" s="31">
        <f t="shared" si="123"/>
        <v>9330.173971080927</v>
      </c>
      <c r="HN16" s="31">
        <f t="shared" si="124"/>
        <v>14685.382384741029</v>
      </c>
      <c r="HO16" s="31">
        <f t="shared" si="125"/>
        <v>217.19278363748933</v>
      </c>
      <c r="HP16" s="31">
        <f t="shared" si="126"/>
        <v>445.3485053374003</v>
      </c>
      <c r="HQ16" s="31">
        <f t="shared" si="127"/>
        <v>1003.5159053401529</v>
      </c>
      <c r="HR16" s="31">
        <f t="shared" si="128"/>
        <v>3673.1427881103205</v>
      </c>
      <c r="HS16" s="42">
        <v>0</v>
      </c>
      <c r="HU16" s="30">
        <f t="shared" si="129"/>
        <v>0</v>
      </c>
      <c r="HV16" s="30">
        <f t="shared" si="130"/>
        <v>9.9745202250030418E-2</v>
      </c>
      <c r="HW16" s="30">
        <f t="shared" si="131"/>
        <v>0</v>
      </c>
      <c r="HX16" s="30">
        <f t="shared" si="132"/>
        <v>9.0296795651818543E-2</v>
      </c>
      <c r="HY16" s="30">
        <f t="shared" si="133"/>
        <v>6.2727643420371154E-2</v>
      </c>
      <c r="HZ16" s="30">
        <f t="shared" si="134"/>
        <v>3.9944737215121609E-2</v>
      </c>
      <c r="IA16" s="30">
        <f t="shared" si="135"/>
        <v>1.1791557250016514E-2</v>
      </c>
      <c r="IB16" s="30">
        <f t="shared" si="136"/>
        <v>1.4564409126281729E-2</v>
      </c>
      <c r="IC16" s="30">
        <f t="shared" si="137"/>
        <v>1.5114056448645573E-2</v>
      </c>
      <c r="ID16" s="30">
        <f t="shared" si="138"/>
        <v>2.2082223920110892E-2</v>
      </c>
      <c r="IE16" s="30">
        <f t="shared" si="139"/>
        <v>0</v>
      </c>
      <c r="IF16" s="30"/>
      <c r="IH16" s="30">
        <f t="shared" si="140"/>
        <v>0</v>
      </c>
      <c r="II16" s="30">
        <f t="shared" si="141"/>
        <v>-4.3940617731290941E-3</v>
      </c>
      <c r="IJ16" s="30">
        <f t="shared" si="142"/>
        <v>0</v>
      </c>
      <c r="IK16" s="30">
        <f t="shared" si="143"/>
        <v>-7.1550551229650188E-3</v>
      </c>
      <c r="IL16" s="30">
        <f t="shared" si="144"/>
        <v>-1.0220389966659251E-2</v>
      </c>
      <c r="IM16" s="30">
        <f t="shared" si="145"/>
        <v>-1.2443843369196765E-2</v>
      </c>
      <c r="IN16" s="30">
        <f t="shared" si="146"/>
        <v>-5.1945186123420763E-4</v>
      </c>
      <c r="IO16" s="30">
        <f t="shared" si="147"/>
        <v>-1.1016950927595862E-3</v>
      </c>
      <c r="IP16" s="30">
        <f t="shared" si="148"/>
        <v>-2.8053933083332853E-3</v>
      </c>
      <c r="IQ16" s="30">
        <f t="shared" si="149"/>
        <v>-8.4606221916133685E-3</v>
      </c>
      <c r="IR16" s="30">
        <f t="shared" si="150"/>
        <v>0</v>
      </c>
      <c r="IT16" s="47"/>
      <c r="IU16" s="47"/>
      <c r="IW16" s="47">
        <f t="shared" si="151"/>
        <v>0</v>
      </c>
      <c r="IX16" s="47">
        <f t="shared" si="152"/>
        <v>1058.5353398958298</v>
      </c>
      <c r="IY16" s="47">
        <f t="shared" si="153"/>
        <v>0</v>
      </c>
      <c r="IZ16" s="47">
        <f t="shared" si="154"/>
        <v>1490.5474440600774</v>
      </c>
      <c r="JA16" s="47">
        <f t="shared" si="155"/>
        <v>1697.2592418767726</v>
      </c>
      <c r="JB16" s="47">
        <f t="shared" si="156"/>
        <v>1691.2502186135537</v>
      </c>
      <c r="JC16" s="47">
        <f t="shared" si="157"/>
        <v>125.1366459738023</v>
      </c>
      <c r="JD16" s="47">
        <f t="shared" si="158"/>
        <v>229.50610113061447</v>
      </c>
      <c r="JE16" s="47">
        <f t="shared" si="159"/>
        <v>465.88043462145038</v>
      </c>
      <c r="JF16" s="47">
        <f t="shared" si="160"/>
        <v>1149.8882384354877</v>
      </c>
      <c r="JG16" s="47">
        <f t="shared" si="161"/>
        <v>0</v>
      </c>
      <c r="JH16" s="47"/>
      <c r="JI16" s="48"/>
      <c r="JJ16" s="47">
        <f t="shared" si="162"/>
        <v>0</v>
      </c>
      <c r="JK16" s="47">
        <f t="shared" si="163"/>
        <v>0</v>
      </c>
      <c r="JL16" s="47">
        <f t="shared" si="164"/>
        <v>0</v>
      </c>
      <c r="JM16" s="47">
        <f t="shared" si="165"/>
        <v>0</v>
      </c>
      <c r="JN16" s="47">
        <f t="shared" si="166"/>
        <v>0</v>
      </c>
      <c r="JO16" s="47">
        <f t="shared" si="167"/>
        <v>0</v>
      </c>
      <c r="JP16" s="47">
        <f t="shared" si="168"/>
        <v>1536.3308247862929</v>
      </c>
      <c r="JQ16" s="47">
        <f t="shared" si="169"/>
        <v>1955.0240438074511</v>
      </c>
      <c r="JR16" s="47">
        <f t="shared" si="170"/>
        <v>3111.4617182724469</v>
      </c>
      <c r="JS16" s="47">
        <f t="shared" si="171"/>
        <v>7506.9408581747084</v>
      </c>
      <c r="JT16" s="47">
        <f t="shared" si="172"/>
        <v>0</v>
      </c>
      <c r="JU16" s="47"/>
      <c r="JV16" s="48"/>
      <c r="JW16" s="47">
        <f t="shared" si="173"/>
        <v>0</v>
      </c>
      <c r="JX16" s="47">
        <f t="shared" si="174"/>
        <v>3986.048086420602</v>
      </c>
      <c r="JY16" s="47">
        <f t="shared" si="175"/>
        <v>0</v>
      </c>
      <c r="JZ16" s="47">
        <f t="shared" si="176"/>
        <v>6345.2346661099236</v>
      </c>
      <c r="KA16" s="47">
        <f t="shared" si="177"/>
        <v>8409.9603083551974</v>
      </c>
      <c r="KB16" s="47">
        <f t="shared" si="178"/>
        <v>14444.435090125182</v>
      </c>
      <c r="KC16" s="47">
        <f t="shared" si="179"/>
        <v>210.60788144473861</v>
      </c>
      <c r="KD16" s="47">
        <f t="shared" si="180"/>
        <v>433.8936953571806</v>
      </c>
      <c r="KE16" s="47">
        <f t="shared" si="181"/>
        <v>1015.7174469589115</v>
      </c>
      <c r="KF16" s="47">
        <f t="shared" si="182"/>
        <v>4321.1665363284765</v>
      </c>
      <c r="KG16" s="47">
        <f t="shared" si="183"/>
        <v>0</v>
      </c>
      <c r="KH16" s="47"/>
      <c r="KJ16" s="7">
        <f t="array" ref="KJ16">AVERAGE(EW16:EW17)/((1+discount_EFFECT)^($B16-1))</f>
        <v>0</v>
      </c>
      <c r="KK16" s="7">
        <f t="array" ref="KK16">AVERAGE(EX16:EX17)/((1+discount_EFFECT)^($B16-1))</f>
        <v>0.13013556577222157</v>
      </c>
      <c r="KL16" s="7">
        <f t="array" ref="KL16">AVERAGE(EY16:EY17)/((1+discount_EFFECT)^($B16-1))</f>
        <v>0</v>
      </c>
      <c r="KM16" s="7">
        <f t="array" ref="KM16">AVERAGE(EZ16:EZ17)/((1+discount_EFFECT)^($B16-1))</f>
        <v>0.12714347607754434</v>
      </c>
      <c r="KN16" s="7">
        <f t="array" ref="KN16">AVERAGE(FA16:FA17)/((1+discount_EFFECT)^($B16-1))</f>
        <v>0.11350855137530257</v>
      </c>
      <c r="KO16" s="7">
        <f t="array" ref="KO16">AVERAGE(FB16:FB17)/((1+discount_EFFECT)^($B16-1))</f>
        <v>0.11056193659822854</v>
      </c>
      <c r="KP16" s="7">
        <f t="array" ref="KP16">AVERAGE(FC16:FC17)/((1+discount_EFFECT)^($B16-1))</f>
        <v>1.5384208357409711E-2</v>
      </c>
      <c r="KQ16" s="7">
        <f t="array" ref="KQ16">AVERAGE(FD16:FD17)/((1+discount_EFFECT)^($B16-1))</f>
        <v>1.9576836413383317E-2</v>
      </c>
      <c r="KR16" s="7">
        <f t="array" ref="KR16">AVERAGE(FE16:FE17)/((1+discount_EFFECT)^($B16-1))</f>
        <v>3.1156945234543355E-2</v>
      </c>
      <c r="KS16" s="7">
        <f t="array" ref="KS16">AVERAGE(FF16:FF17)/((1+discount_EFFECT)^($B16-1))</f>
        <v>7.5171532345565284E-2</v>
      </c>
      <c r="KT16" s="7">
        <f t="array" ref="KT16">AVERAGE(FG16:FG17)/((1+discount_EFFECT)^($B16-1))</f>
        <v>0.26584799574149004</v>
      </c>
      <c r="KU16" s="44">
        <f t="shared" si="184"/>
        <v>0.31653828216804131</v>
      </c>
      <c r="KV16" s="44">
        <f t="shared" si="185"/>
        <v>-4.184819547160238E-2</v>
      </c>
      <c r="KW16" s="43"/>
      <c r="KX16" s="43"/>
      <c r="KY16" s="43">
        <f t="shared" si="186"/>
        <v>7026.1588308736455</v>
      </c>
      <c r="KZ16" s="43">
        <f t="shared" si="187"/>
        <v>12536.336739150802</v>
      </c>
      <c r="LA16" s="43">
        <f t="shared" si="188"/>
        <v>34799.428812201142</v>
      </c>
      <c r="LB16" s="30">
        <f t="shared" si="189"/>
        <v>0.1455197741296313</v>
      </c>
      <c r="LC16" s="30">
        <f t="shared" si="190"/>
        <v>0.14672031249092765</v>
      </c>
      <c r="LD16" s="30">
        <f t="shared" si="191"/>
        <v>0.14466549660984593</v>
      </c>
      <c r="LE16" s="30">
        <f t="shared" si="192"/>
        <v>0.18573346894379383</v>
      </c>
      <c r="LF16" s="30">
        <f t="shared" si="193"/>
        <v>0.48134952982329704</v>
      </c>
      <c r="LG16" s="30">
        <f t="shared" si="194"/>
        <v>0.14128952235090167</v>
      </c>
      <c r="LH16" s="30">
        <f t="shared" si="195"/>
        <v>0</v>
      </c>
      <c r="LI16" s="17">
        <f t="shared" si="196"/>
        <v>0.62263905217419879</v>
      </c>
      <c r="LJ16" s="30">
        <f t="shared" si="197"/>
        <v>0.27469008669643891</v>
      </c>
      <c r="LK16" s="31">
        <f t="shared" si="198"/>
        <v>54361.924382225588</v>
      </c>
      <c r="LL16">
        <f t="shared" si="199"/>
        <v>-0.268929157125817</v>
      </c>
    </row>
    <row r="17" spans="2:324" ht="15.6" thickTop="1" thickBot="1" x14ac:dyDescent="0.35">
      <c r="B17">
        <v>6</v>
      </c>
      <c r="C17">
        <f t="shared" si="200"/>
        <v>76</v>
      </c>
      <c r="E17">
        <f t="shared" si="4"/>
        <v>0</v>
      </c>
      <c r="S17" s="35">
        <f t="shared" si="5"/>
        <v>0.70788045779138331</v>
      </c>
      <c r="T17" s="36">
        <v>0</v>
      </c>
      <c r="U17" s="37">
        <f t="shared" si="6"/>
        <v>2.6218819553696059E-2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8">
        <v>0</v>
      </c>
      <c r="AD17" s="35">
        <f t="shared" si="7"/>
        <v>0</v>
      </c>
      <c r="AE17" s="37">
        <f t="shared" si="8"/>
        <v>0.70788045779138331</v>
      </c>
      <c r="AF17" s="37">
        <f t="shared" si="9"/>
        <v>0</v>
      </c>
      <c r="AG17" s="37">
        <f t="shared" si="10"/>
        <v>2.6218819553696059E-2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8">
        <v>0</v>
      </c>
      <c r="AO17" s="35">
        <f t="shared" si="11"/>
        <v>0.21144481206755605</v>
      </c>
      <c r="AP17" s="36">
        <v>0</v>
      </c>
      <c r="AQ17" s="37">
        <f t="shared" si="12"/>
        <v>0.50689717803812373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8">
        <v>0</v>
      </c>
      <c r="AZ17" s="35">
        <f t="shared" si="13"/>
        <v>0</v>
      </c>
      <c r="BA17" s="37">
        <f t="shared" si="14"/>
        <v>0.21144481206755605</v>
      </c>
      <c r="BB17" s="37">
        <f t="shared" si="15"/>
        <v>0</v>
      </c>
      <c r="BC17" s="37">
        <f t="shared" si="16"/>
        <v>0.50689717803812373</v>
      </c>
      <c r="BD17" s="37">
        <f t="shared" si="17"/>
        <v>2.3526225640133722E-2</v>
      </c>
      <c r="BE17" s="37">
        <f t="shared" si="18"/>
        <v>0</v>
      </c>
      <c r="BF17" s="36">
        <v>0</v>
      </c>
      <c r="BG17" s="36">
        <v>0</v>
      </c>
      <c r="BH17" s="36">
        <v>0</v>
      </c>
      <c r="BI17" s="36">
        <v>0</v>
      </c>
      <c r="BJ17" s="38">
        <v>0</v>
      </c>
      <c r="BK17" s="35">
        <f t="shared" si="19"/>
        <v>0</v>
      </c>
      <c r="BL17" s="37">
        <f t="shared" si="20"/>
        <v>0</v>
      </c>
      <c r="BM17" s="37">
        <f t="shared" si="21"/>
        <v>0.305886228126454</v>
      </c>
      <c r="BN17" s="37">
        <f t="shared" si="22"/>
        <v>0.305886228126454</v>
      </c>
      <c r="BO17" s="37">
        <f t="shared" si="23"/>
        <v>0.431314136735785</v>
      </c>
      <c r="BP17" s="37">
        <f t="shared" si="24"/>
        <v>1.0838010743938059E-2</v>
      </c>
      <c r="BQ17" s="36">
        <v>0</v>
      </c>
      <c r="BR17" s="36">
        <v>0</v>
      </c>
      <c r="BS17" s="36">
        <v>0</v>
      </c>
      <c r="BT17" s="36">
        <v>0</v>
      </c>
      <c r="BU17" s="38">
        <v>0</v>
      </c>
      <c r="BV17" s="35">
        <f t="shared" si="25"/>
        <v>0</v>
      </c>
      <c r="BW17" s="37">
        <f t="shared" si="26"/>
        <v>0</v>
      </c>
      <c r="BX17" s="37">
        <f t="shared" si="27"/>
        <v>3.4958426071594752E-2</v>
      </c>
      <c r="BY17" s="37">
        <f t="shared" si="28"/>
        <v>3.4958426071594752E-2</v>
      </c>
      <c r="BZ17" s="37">
        <f t="shared" si="29"/>
        <v>0.32936715896187213</v>
      </c>
      <c r="CA17" s="37">
        <f t="shared" si="30"/>
        <v>0.53106252645296481</v>
      </c>
      <c r="CB17" s="36">
        <v>0</v>
      </c>
      <c r="CC17" s="36">
        <v>0</v>
      </c>
      <c r="CD17" s="36">
        <v>0</v>
      </c>
      <c r="CE17" s="36">
        <v>0</v>
      </c>
      <c r="CF17" s="38">
        <v>0</v>
      </c>
      <c r="CG17" s="37">
        <f t="shared" si="31"/>
        <v>1.7406896503066802E-2</v>
      </c>
      <c r="CH17" s="37">
        <f t="shared" si="32"/>
        <v>1.7406896503066802E-2</v>
      </c>
      <c r="CI17" s="37">
        <f t="shared" si="33"/>
        <v>1.035670626861175E-3</v>
      </c>
      <c r="CJ17" s="37">
        <f t="shared" si="34"/>
        <v>1.035670626861175E-3</v>
      </c>
      <c r="CK17" s="36">
        <v>0</v>
      </c>
      <c r="CL17" s="36">
        <v>0</v>
      </c>
      <c r="CM17" s="37">
        <f t="shared" si="35"/>
        <v>0.72528735429445013</v>
      </c>
      <c r="CN17" s="37">
        <f t="shared" si="36"/>
        <v>2.7254490180557235E-2</v>
      </c>
      <c r="CO17" s="36">
        <v>0</v>
      </c>
      <c r="CP17" s="36">
        <v>0</v>
      </c>
      <c r="CQ17" s="38">
        <v>0</v>
      </c>
      <c r="CR17" s="37">
        <f t="shared" si="37"/>
        <v>5.1994625918251498E-3</v>
      </c>
      <c r="CS17" s="37">
        <f t="shared" si="38"/>
        <v>5.1994625918251498E-3</v>
      </c>
      <c r="CT17" s="37">
        <f t="shared" si="39"/>
        <v>2.002296545264938E-2</v>
      </c>
      <c r="CU17" s="37">
        <f t="shared" si="40"/>
        <v>2.002296545264938E-2</v>
      </c>
      <c r="CV17" s="37">
        <f t="shared" si="41"/>
        <v>2.9077357532749548E-3</v>
      </c>
      <c r="CW17" s="37">
        <f t="shared" si="42"/>
        <v>0</v>
      </c>
      <c r="CX17" s="37">
        <f t="shared" si="43"/>
        <v>0.21664427465938121</v>
      </c>
      <c r="CY17" s="37">
        <f t="shared" si="44"/>
        <v>0.52692014349077321</v>
      </c>
      <c r="CZ17" s="37">
        <f t="shared" si="45"/>
        <v>2.643396139340868E-2</v>
      </c>
      <c r="DA17" s="37">
        <f t="shared" si="46"/>
        <v>0</v>
      </c>
      <c r="DB17" s="38">
        <v>0</v>
      </c>
      <c r="DC17" s="37">
        <f t="shared" si="47"/>
        <v>0</v>
      </c>
      <c r="DD17" s="37">
        <f t="shared" si="48"/>
        <v>0</v>
      </c>
      <c r="DE17" s="37">
        <f t="shared" si="49"/>
        <v>1.2082823980047041E-2</v>
      </c>
      <c r="DF17" s="37">
        <f t="shared" si="50"/>
        <v>1.2082823980047041E-2</v>
      </c>
      <c r="DG17" s="37">
        <f t="shared" si="51"/>
        <v>5.3308488810040841E-2</v>
      </c>
      <c r="DH17" s="37">
        <f t="shared" si="52"/>
        <v>3.788184592010739E-3</v>
      </c>
      <c r="DI17" s="37">
        <f t="shared" si="53"/>
        <v>0</v>
      </c>
      <c r="DJ17" s="37">
        <f t="shared" si="54"/>
        <v>0.31796905210650106</v>
      </c>
      <c r="DK17" s="37">
        <f t="shared" si="55"/>
        <v>0.4846226255458258</v>
      </c>
      <c r="DL17" s="37">
        <f t="shared" si="56"/>
        <v>1.4626195335948798E-2</v>
      </c>
      <c r="DM17" s="38">
        <v>0</v>
      </c>
      <c r="DN17" s="37">
        <f t="shared" si="57"/>
        <v>0</v>
      </c>
      <c r="DO17" s="37">
        <f t="shared" si="58"/>
        <v>0</v>
      </c>
      <c r="DP17" s="37">
        <f t="shared" si="59"/>
        <v>1.3808941691482333E-3</v>
      </c>
      <c r="DQ17" s="37">
        <f t="shared" si="60"/>
        <v>1.3808941691482333E-3</v>
      </c>
      <c r="DR17" s="37">
        <f t="shared" si="61"/>
        <v>4.0708300545849362E-2</v>
      </c>
      <c r="DS17" s="37">
        <f t="shared" si="62"/>
        <v>0.18562104500852619</v>
      </c>
      <c r="DT17" s="37">
        <f t="shared" si="63"/>
        <v>0</v>
      </c>
      <c r="DU17" s="37">
        <f t="shared" si="64"/>
        <v>3.6339320240742982E-2</v>
      </c>
      <c r="DV17" s="37">
        <f t="shared" si="65"/>
        <v>0.37007545950772147</v>
      </c>
      <c r="DW17" s="37">
        <f t="shared" si="66"/>
        <v>0.71668357146149109</v>
      </c>
      <c r="DX17" s="38">
        <v>0</v>
      </c>
      <c r="DY17" s="35">
        <f t="array" ref="DY17">1-EXP(-INDEX(m.r.mortality, C17) * hr.mort_mci)</f>
        <v>5.8068371046168687E-2</v>
      </c>
      <c r="DZ17" s="37">
        <f t="array" ref="DZ17">1-EXP(-INDEX(m.r.mortality, C17) * hr.mort_mci)</f>
        <v>5.8068371046168687E-2</v>
      </c>
      <c r="EA17" s="37">
        <f t="array" ref="EA17">1-EXP(-INDEX(m.r.mortality, C17) * hr.mort_mil)</f>
        <v>9.1516993981425432E-2</v>
      </c>
      <c r="EB17" s="37">
        <f t="array" ref="EB17">1-EXP(-INDEX(m.r.mortality, C17) * hr.mort_mil)</f>
        <v>9.1516993981425432E-2</v>
      </c>
      <c r="EC17" s="37">
        <f t="array" ref="EC17">1-EXP(-INDEX(m.r.mortality, C17) * hr.mort_mod)</f>
        <v>0.11886795355304403</v>
      </c>
      <c r="ED17" s="37">
        <f t="array" ref="ED17">1-EXP(-INDEX(m.r.mortality, C17) * hr.mort_sev)</f>
        <v>0.26869023320256014</v>
      </c>
      <c r="EE17" s="37">
        <f t="array" ref="EE17">1-EXP(-INDEX(m.r.mortality, C17) * hr.mort_mci)</f>
        <v>5.8068371046168687E-2</v>
      </c>
      <c r="EF17" s="37">
        <f t="array" ref="EF17">1-EXP(-INDEX(m.r.mortality, C17) * hr.mort_mil)</f>
        <v>9.1516993981425432E-2</v>
      </c>
      <c r="EG17" s="37">
        <f t="array" ref="EG17">1-EXP(-INDEX(m.r.mortality, C17) * hr.mort_mod)</f>
        <v>0.11886795355304403</v>
      </c>
      <c r="EH17" s="37">
        <f t="array" ref="EH17">1-EXP(-INDEX(m.r.mortality, C17) * hr.mort_sev)</f>
        <v>0.26869023320256014</v>
      </c>
      <c r="EI17" s="38">
        <v>1</v>
      </c>
      <c r="EJ17" s="39" t="b">
        <f t="shared" si="67"/>
        <v>1</v>
      </c>
      <c r="EK17" s="39" t="b">
        <f t="shared" si="68"/>
        <v>1</v>
      </c>
      <c r="EL17" s="39" t="b">
        <f t="shared" si="69"/>
        <v>1</v>
      </c>
      <c r="EM17" s="39" t="b">
        <f t="shared" si="70"/>
        <v>1</v>
      </c>
      <c r="EN17" s="39" t="b">
        <f t="shared" si="71"/>
        <v>1</v>
      </c>
      <c r="EO17" s="39" t="b">
        <f t="shared" si="72"/>
        <v>1</v>
      </c>
      <c r="EP17" s="39" t="b">
        <f t="shared" si="73"/>
        <v>1</v>
      </c>
      <c r="EQ17" s="39" t="b">
        <f t="shared" si="74"/>
        <v>1</v>
      </c>
      <c r="ER17" s="39" t="b">
        <f t="shared" si="75"/>
        <v>1</v>
      </c>
      <c r="ES17" s="39" t="b">
        <f t="shared" si="76"/>
        <v>1</v>
      </c>
      <c r="ET17" s="39" t="b">
        <f t="shared" si="77"/>
        <v>1</v>
      </c>
      <c r="EV17">
        <v>6</v>
      </c>
      <c r="EW17" s="7">
        <f t="array" ref="EW17">MMULT(EW16:FG16,TRANSPOSE(S16:AC16))</f>
        <v>0</v>
      </c>
      <c r="EX17" s="7">
        <f t="array" ref="EX17">MMULT(EW16:FG16,TRANSPOSE(AD16:AN16))</f>
        <v>0.12436725441825026</v>
      </c>
      <c r="EY17" s="7">
        <f t="array" ref="EY17">MMULT(EW16:FG16,TRANSPOSE(AO16:AY16))</f>
        <v>0</v>
      </c>
      <c r="EZ17" s="7">
        <f t="array" ref="EZ17">MMULT(EW16:FG16,TRANSPOSE(AZ16:BJ16))</f>
        <v>0.12283965001954206</v>
      </c>
      <c r="FA17" s="7">
        <f t="array" ref="FA17">MMULT(EW16:FG16,TRANSPOSE(BK16:BU16))</f>
        <v>0.11377599992023969</v>
      </c>
      <c r="FB17" s="7">
        <f t="array" ref="FB17">MMULT(EW16:FG16,TRANSPOSE(BV16:CF16))</f>
        <v>0.12236267899770403</v>
      </c>
      <c r="FC17" s="7">
        <f t="array" ref="FC17">MMULT(EW16:FG16,TRANSPOSE(CG16:CQ16))</f>
        <v>1.6773686337533286E-2</v>
      </c>
      <c r="FD17" s="7">
        <f t="array" ref="FD17">MMULT(EW16:FG16,TRANSPOSE(CR16:DB16))</f>
        <v>2.1452206012235856E-2</v>
      </c>
      <c r="FE17" s="7">
        <f t="array" ref="FE17">MMULT(EW16:FG16,TRANSPOSE(DC16:DM16))</f>
        <v>3.5488671833619305E-2</v>
      </c>
      <c r="FF17" s="7">
        <f t="array" ref="FF17">MMULT(EW16:FG16,TRANSPOSE(DN16:DX16))</f>
        <v>9.7294194154124353E-2</v>
      </c>
      <c r="FG17" s="7">
        <f t="array" ref="FG17">MMULT(EW16:FG16,TRANSPOSE(DY16:EI16))</f>
        <v>0.34564565830675081</v>
      </c>
      <c r="FH17" s="39" t="b">
        <f t="shared" si="78"/>
        <v>1</v>
      </c>
      <c r="FJ17" s="30">
        <f t="shared" si="79"/>
        <v>0</v>
      </c>
      <c r="FK17" s="30">
        <f t="shared" si="80"/>
        <v>8.4694100258828425E-2</v>
      </c>
      <c r="FL17" s="30">
        <f t="shared" si="81"/>
        <v>0</v>
      </c>
      <c r="FM17" s="30">
        <f t="shared" si="82"/>
        <v>7.7511819162331033E-2</v>
      </c>
      <c r="FN17" s="30">
        <f t="shared" si="83"/>
        <v>5.586401596083769E-2</v>
      </c>
      <c r="FO17" s="30">
        <f t="shared" si="84"/>
        <v>3.9278419958262992E-2</v>
      </c>
      <c r="FP17" s="30">
        <f t="shared" si="85"/>
        <v>1.1422880395860166E-2</v>
      </c>
      <c r="FQ17" s="30">
        <f t="shared" si="86"/>
        <v>1.4179908174087902E-2</v>
      </c>
      <c r="FR17" s="30">
        <f t="shared" si="87"/>
        <v>1.529561756028992E-2</v>
      </c>
      <c r="FS17" s="30">
        <f t="shared" si="88"/>
        <v>2.5393784674226458E-2</v>
      </c>
      <c r="FT17" s="41">
        <v>0</v>
      </c>
      <c r="FV17" s="30">
        <f t="shared" si="89"/>
        <v>0</v>
      </c>
      <c r="FW17" s="30">
        <f t="shared" si="90"/>
        <v>-3.731017632547508E-3</v>
      </c>
      <c r="FX17" s="30">
        <f t="shared" si="91"/>
        <v>0</v>
      </c>
      <c r="FY17" s="30">
        <f t="shared" si="92"/>
        <v>-6.1419825009771034E-3</v>
      </c>
      <c r="FZ17" s="30">
        <f t="shared" si="93"/>
        <v>-9.1020799936191756E-3</v>
      </c>
      <c r="GA17" s="30">
        <f t="shared" si="94"/>
        <v>-1.2236267899770404E-2</v>
      </c>
      <c r="GB17" s="30">
        <f t="shared" si="95"/>
        <v>-5.0321059012599855E-4</v>
      </c>
      <c r="GC17" s="30">
        <f t="shared" si="96"/>
        <v>-1.0726103006117929E-3</v>
      </c>
      <c r="GD17" s="30">
        <f t="shared" si="97"/>
        <v>-2.8390937466895444E-3</v>
      </c>
      <c r="GE17" s="30">
        <f t="shared" si="98"/>
        <v>-9.7294194154124367E-3</v>
      </c>
      <c r="GF17" s="41">
        <v>0</v>
      </c>
      <c r="GH17" s="31"/>
      <c r="GI17" s="31"/>
      <c r="GK17" s="31">
        <f t="shared" si="99"/>
        <v>0</v>
      </c>
      <c r="GL17" s="31">
        <f t="shared" si="100"/>
        <v>898.80712237087153</v>
      </c>
      <c r="GM17" s="31">
        <f t="shared" si="101"/>
        <v>0</v>
      </c>
      <c r="GN17" s="31">
        <f t="shared" si="102"/>
        <v>1279.5032548259935</v>
      </c>
      <c r="GO17" s="31">
        <f t="shared" si="103"/>
        <v>1511.5459820875619</v>
      </c>
      <c r="GP17" s="31">
        <f t="shared" si="104"/>
        <v>1663.0385120185354</v>
      </c>
      <c r="GQ17" s="31">
        <f t="shared" si="105"/>
        <v>121.22410210880658</v>
      </c>
      <c r="GR17" s="31">
        <f t="shared" si="106"/>
        <v>223.44713137400595</v>
      </c>
      <c r="GS17" s="31">
        <f t="shared" si="107"/>
        <v>471.47693149114428</v>
      </c>
      <c r="GT17" s="31">
        <f t="shared" si="108"/>
        <v>1322.3312304003532</v>
      </c>
      <c r="GU17" s="42">
        <v>0</v>
      </c>
      <c r="GW17" s="31">
        <f t="shared" si="109"/>
        <v>0</v>
      </c>
      <c r="GX17" s="31">
        <f t="shared" si="110"/>
        <v>0</v>
      </c>
      <c r="GY17" s="31">
        <f t="shared" si="111"/>
        <v>0</v>
      </c>
      <c r="GZ17" s="31">
        <f t="shared" si="112"/>
        <v>0</v>
      </c>
      <c r="HA17" s="31">
        <f t="shared" si="113"/>
        <v>0</v>
      </c>
      <c r="HB17" s="31">
        <f t="shared" si="114"/>
        <v>0</v>
      </c>
      <c r="HC17" s="31">
        <f t="shared" si="115"/>
        <v>1488.2956413566533</v>
      </c>
      <c r="HD17" s="31">
        <f t="shared" si="116"/>
        <v>1903.4113350536632</v>
      </c>
      <c r="HE17" s="31">
        <f t="shared" si="117"/>
        <v>3148.8388744533736</v>
      </c>
      <c r="HF17" s="31">
        <f t="shared" si="118"/>
        <v>8632.7192589071456</v>
      </c>
      <c r="HG17" s="42">
        <v>0</v>
      </c>
      <c r="HI17" s="31">
        <f t="shared" si="119"/>
        <v>0</v>
      </c>
      <c r="HJ17" s="31">
        <f t="shared" si="120"/>
        <v>3384.5713743862266</v>
      </c>
      <c r="HK17" s="31">
        <f t="shared" si="121"/>
        <v>0</v>
      </c>
      <c r="HL17" s="31">
        <f t="shared" si="122"/>
        <v>5446.8232059811862</v>
      </c>
      <c r="HM17" s="31">
        <f t="shared" si="123"/>
        <v>7489.7466456294687</v>
      </c>
      <c r="HN17" s="31">
        <f t="shared" si="124"/>
        <v>14203.487795509332</v>
      </c>
      <c r="HO17" s="31">
        <f t="shared" si="125"/>
        <v>204.02297925198789</v>
      </c>
      <c r="HP17" s="31">
        <f t="shared" si="126"/>
        <v>422.43888537696091</v>
      </c>
      <c r="HQ17" s="31">
        <f t="shared" si="127"/>
        <v>1027.9189885776702</v>
      </c>
      <c r="HR17" s="31">
        <f t="shared" si="128"/>
        <v>4969.190284546632</v>
      </c>
      <c r="HS17" s="42">
        <v>0</v>
      </c>
      <c r="HU17" s="30">
        <f t="shared" si="129"/>
        <v>0</v>
      </c>
      <c r="HV17" s="30">
        <f t="shared" si="130"/>
        <v>7.3420351326534072E-2</v>
      </c>
      <c r="HW17" s="30">
        <f t="shared" si="131"/>
        <v>0</v>
      </c>
      <c r="HX17" s="30">
        <f t="shared" si="132"/>
        <v>6.7542319679530963E-2</v>
      </c>
      <c r="HY17" s="30">
        <f t="shared" si="133"/>
        <v>4.9529704135838459E-2</v>
      </c>
      <c r="HZ17" s="30">
        <f t="shared" si="134"/>
        <v>3.6772680015630249E-2</v>
      </c>
      <c r="IA17" s="30">
        <f t="shared" si="135"/>
        <v>1.0833404933141695E-2</v>
      </c>
      <c r="IB17" s="30">
        <f t="shared" si="136"/>
        <v>1.3472806810861011E-2</v>
      </c>
      <c r="IC17" s="30">
        <f t="shared" si="137"/>
        <v>1.4857534482660716E-2</v>
      </c>
      <c r="ID17" s="30">
        <f t="shared" si="138"/>
        <v>2.7202820829408697E-2</v>
      </c>
      <c r="IE17" s="30">
        <f t="shared" si="139"/>
        <v>0</v>
      </c>
      <c r="IF17" s="30"/>
      <c r="IH17" s="30">
        <f t="shared" si="140"/>
        <v>0</v>
      </c>
      <c r="II17" s="30">
        <f t="shared" si="141"/>
        <v>-3.2343767104200038E-3</v>
      </c>
      <c r="IJ17" s="30">
        <f t="shared" si="142"/>
        <v>0</v>
      </c>
      <c r="IK17" s="30">
        <f t="shared" si="143"/>
        <v>-5.3520063137504729E-3</v>
      </c>
      <c r="IL17" s="30">
        <f t="shared" si="144"/>
        <v>-8.0700128938229684E-3</v>
      </c>
      <c r="IM17" s="30">
        <f t="shared" si="145"/>
        <v>-1.1455663556271109E-2</v>
      </c>
      <c r="IN17" s="30">
        <f t="shared" si="146"/>
        <v>-4.7724250806791614E-4</v>
      </c>
      <c r="IO17" s="30">
        <f t="shared" si="147"/>
        <v>-1.0191230567973533E-3</v>
      </c>
      <c r="IP17" s="30">
        <f t="shared" si="148"/>
        <v>-2.7577790223036131E-3</v>
      </c>
      <c r="IQ17" s="30">
        <f t="shared" si="149"/>
        <v>-1.0422536716248543E-2</v>
      </c>
      <c r="IR17" s="30">
        <f t="shared" si="150"/>
        <v>0</v>
      </c>
      <c r="IT17" s="43"/>
      <c r="IU17" s="43"/>
      <c r="IW17" s="43">
        <f t="shared" si="151"/>
        <v>0</v>
      </c>
      <c r="IX17" s="43">
        <f t="shared" si="152"/>
        <v>779.16566204245964</v>
      </c>
      <c r="IY17" s="43">
        <f t="shared" si="153"/>
        <v>0</v>
      </c>
      <c r="IZ17" s="43">
        <f t="shared" si="154"/>
        <v>1114.9347132141115</v>
      </c>
      <c r="JA17" s="43">
        <f t="shared" si="155"/>
        <v>1340.1547309630564</v>
      </c>
      <c r="JB17" s="43">
        <f t="shared" si="156"/>
        <v>1556.9461073309399</v>
      </c>
      <c r="JC17" s="43">
        <f t="shared" si="157"/>
        <v>114.96835651690512</v>
      </c>
      <c r="JD17" s="43">
        <f t="shared" si="158"/>
        <v>212.30462119242213</v>
      </c>
      <c r="JE17" s="43">
        <f t="shared" si="159"/>
        <v>457.97332077620047</v>
      </c>
      <c r="JF17" s="43">
        <f t="shared" si="160"/>
        <v>1416.533218627369</v>
      </c>
      <c r="JG17" s="43">
        <f t="shared" si="161"/>
        <v>0</v>
      </c>
      <c r="JH17" s="43"/>
      <c r="JI17" s="31"/>
      <c r="JJ17" s="43">
        <f t="shared" si="162"/>
        <v>0</v>
      </c>
      <c r="JK17" s="43">
        <f t="shared" si="163"/>
        <v>0</v>
      </c>
      <c r="JL17" s="43">
        <f t="shared" si="164"/>
        <v>0</v>
      </c>
      <c r="JM17" s="43">
        <f t="shared" si="165"/>
        <v>0</v>
      </c>
      <c r="JN17" s="43">
        <f t="shared" si="166"/>
        <v>0</v>
      </c>
      <c r="JO17" s="43">
        <f t="shared" si="167"/>
        <v>0</v>
      </c>
      <c r="JP17" s="43">
        <f t="shared" si="168"/>
        <v>1411.4924418616688</v>
      </c>
      <c r="JQ17" s="43">
        <f t="shared" si="169"/>
        <v>1808.4950116703112</v>
      </c>
      <c r="JR17" s="43">
        <f t="shared" si="170"/>
        <v>3058.6527136369377</v>
      </c>
      <c r="JS17" s="43">
        <f t="shared" si="171"/>
        <v>9247.7083775930078</v>
      </c>
      <c r="JT17" s="43">
        <f t="shared" si="172"/>
        <v>0</v>
      </c>
      <c r="JU17" s="43"/>
      <c r="JV17" s="31"/>
      <c r="JW17" s="43">
        <f t="shared" si="173"/>
        <v>0</v>
      </c>
      <c r="JX17" s="43">
        <f t="shared" si="174"/>
        <v>2934.0463932877551</v>
      </c>
      <c r="JY17" s="43">
        <f t="shared" si="175"/>
        <v>0</v>
      </c>
      <c r="JZ17" s="43">
        <f t="shared" si="176"/>
        <v>4746.2577732281588</v>
      </c>
      <c r="KA17" s="43">
        <f t="shared" si="177"/>
        <v>6640.4988798240611</v>
      </c>
      <c r="KB17" s="43">
        <f t="shared" si="178"/>
        <v>13297.386003947391</v>
      </c>
      <c r="KC17" s="43">
        <f t="shared" si="179"/>
        <v>193.49441413251481</v>
      </c>
      <c r="KD17" s="43">
        <f t="shared" si="180"/>
        <v>401.37336731698156</v>
      </c>
      <c r="KE17" s="43">
        <f t="shared" si="181"/>
        <v>998.47827379158036</v>
      </c>
      <c r="KF17" s="43">
        <f t="shared" si="182"/>
        <v>5323.1920610462603</v>
      </c>
      <c r="KG17" s="43">
        <f t="shared" si="183"/>
        <v>0</v>
      </c>
      <c r="KH17" s="43"/>
      <c r="KJ17" s="7">
        <f t="array" ref="KJ17">AVERAGE(EW17:EW18)/((1+discount_EFFECT)^($B17-1))</f>
        <v>0</v>
      </c>
      <c r="KK17" s="7">
        <f t="array" ref="KK17">AVERAGE(EX17:EX18)/((1+discount_EFFECT)^($B17-1))</f>
        <v>9.3000058747195039E-2</v>
      </c>
      <c r="KL17" s="7">
        <f t="array" ref="KL17">AVERAGE(EY17:EY18)/((1+discount_EFFECT)^($B17-1))</f>
        <v>0</v>
      </c>
      <c r="KM17" s="7">
        <f t="array" ref="KM17">AVERAGE(EZ17:EZ18)/((1+discount_EFFECT)^($B17-1))</f>
        <v>9.2333753206413335E-2</v>
      </c>
      <c r="KN17" s="7">
        <f t="array" ref="KN17">AVERAGE(FA17:FA18)/((1+discount_EFFECT)^($B17-1))</f>
        <v>8.7015800153814507E-2</v>
      </c>
      <c r="KO17" s="7">
        <f t="array" ref="KO17">AVERAGE(FB17:FB18)/((1+discount_EFFECT)^($B17-1))</f>
        <v>9.881756014588991E-2</v>
      </c>
      <c r="KP17" s="7">
        <f t="array" ref="KP17">AVERAGE(FC17:FC18)/((1+discount_EFFECT)^($B17-1))</f>
        <v>1.3722452658030494E-2</v>
      </c>
      <c r="KQ17" s="7">
        <f t="array" ref="KQ17">AVERAGE(FD17:FD18)/((1+discount_EFFECT)^($B17-1))</f>
        <v>1.7582090023236765E-2</v>
      </c>
      <c r="KR17" s="7">
        <f t="array" ref="KR17">AVERAGE(FE17:FE18)/((1+discount_EFFECT)^($B17-1))</f>
        <v>2.9736055125368359E-2</v>
      </c>
      <c r="KS17" s="7">
        <f t="array" ref="KS17">AVERAGE(FF17:FF18)/((1+discount_EFFECT)^($B17-1))</f>
        <v>8.9905717270024735E-2</v>
      </c>
      <c r="KT17" s="7">
        <f t="array" ref="KT17">AVERAGE(FG17:FG18)/((1+discount_EFFECT)^($B17-1))</f>
        <v>0.34049529705419068</v>
      </c>
      <c r="KU17" s="44">
        <f t="shared" si="184"/>
        <v>0.25328921669442866</v>
      </c>
      <c r="KV17" s="44">
        <f t="shared" si="185"/>
        <v>-3.6909943667565365E-2</v>
      </c>
      <c r="KW17" s="43"/>
      <c r="KX17" s="43"/>
      <c r="KY17" s="43">
        <f t="shared" si="186"/>
        <v>6032.206607299494</v>
      </c>
      <c r="KZ17" s="43">
        <f t="shared" si="187"/>
        <v>13393.16464412192</v>
      </c>
      <c r="LA17" s="43">
        <f t="shared" si="188"/>
        <v>29789.959020197773</v>
      </c>
      <c r="LB17" s="30">
        <f t="shared" si="189"/>
        <v>0.10672251140522554</v>
      </c>
      <c r="LC17" s="30">
        <f t="shared" si="190"/>
        <v>0.1099158432296501</v>
      </c>
      <c r="LD17" s="30">
        <f t="shared" si="191"/>
        <v>0.11675185527918286</v>
      </c>
      <c r="LE17" s="30">
        <f t="shared" si="192"/>
        <v>0.18872327741591466</v>
      </c>
      <c r="LF17" s="30">
        <f t="shared" si="193"/>
        <v>0.37116717225331275</v>
      </c>
      <c r="LG17" s="30">
        <f t="shared" si="194"/>
        <v>0.15094631507666034</v>
      </c>
      <c r="LH17" s="30">
        <f t="shared" si="195"/>
        <v>0</v>
      </c>
      <c r="LI17" s="17">
        <f t="shared" si="196"/>
        <v>0.52211348732997309</v>
      </c>
      <c r="LJ17" s="30">
        <f t="shared" si="197"/>
        <v>0.2163792730268633</v>
      </c>
      <c r="LK17" s="31">
        <f t="shared" si="198"/>
        <v>49215.330271619183</v>
      </c>
      <c r="LL17">
        <f t="shared" si="199"/>
        <v>-0.27577402968932851</v>
      </c>
    </row>
    <row r="18" spans="2:324" ht="15.6" thickTop="1" thickBot="1" x14ac:dyDescent="0.35">
      <c r="B18">
        <v>7</v>
      </c>
      <c r="C18">
        <f t="shared" si="200"/>
        <v>77</v>
      </c>
      <c r="E18">
        <f t="shared" si="4"/>
        <v>0</v>
      </c>
      <c r="S18" s="35">
        <f t="shared" si="5"/>
        <v>0.70328022036355164</v>
      </c>
      <c r="T18" s="36">
        <v>0</v>
      </c>
      <c r="U18" s="37">
        <f t="shared" si="6"/>
        <v>2.5945990602324123E-2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8">
        <v>0</v>
      </c>
      <c r="AD18" s="35">
        <f t="shared" si="7"/>
        <v>0</v>
      </c>
      <c r="AE18" s="37">
        <f t="shared" si="8"/>
        <v>0.70328022036355164</v>
      </c>
      <c r="AF18" s="37">
        <f t="shared" si="9"/>
        <v>0</v>
      </c>
      <c r="AG18" s="37">
        <f t="shared" si="10"/>
        <v>2.5945990602324123E-2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8">
        <v>0</v>
      </c>
      <c r="AO18" s="35">
        <f t="shared" si="11"/>
        <v>0.21007071517352843</v>
      </c>
      <c r="AP18" s="36">
        <v>0</v>
      </c>
      <c r="AQ18" s="37">
        <f t="shared" si="12"/>
        <v>0.50162248497826634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8">
        <v>0</v>
      </c>
      <c r="AZ18" s="35">
        <f t="shared" si="13"/>
        <v>0</v>
      </c>
      <c r="BA18" s="37">
        <f t="shared" si="14"/>
        <v>0.21007071517352843</v>
      </c>
      <c r="BB18" s="37">
        <f t="shared" si="15"/>
        <v>0</v>
      </c>
      <c r="BC18" s="37">
        <f t="shared" si="16"/>
        <v>0.50162248497826634</v>
      </c>
      <c r="BD18" s="37">
        <f t="shared" si="17"/>
        <v>2.3203981165428031E-2</v>
      </c>
      <c r="BE18" s="37">
        <f t="shared" si="18"/>
        <v>0</v>
      </c>
      <c r="BF18" s="36">
        <v>0</v>
      </c>
      <c r="BG18" s="36">
        <v>0</v>
      </c>
      <c r="BH18" s="36">
        <v>0</v>
      </c>
      <c r="BI18" s="36">
        <v>0</v>
      </c>
      <c r="BJ18" s="38">
        <v>0</v>
      </c>
      <c r="BK18" s="35">
        <f t="shared" si="19"/>
        <v>0</v>
      </c>
      <c r="BL18" s="37">
        <f t="shared" si="20"/>
        <v>0</v>
      </c>
      <c r="BM18" s="37">
        <f t="shared" si="21"/>
        <v>0.30270322369378144</v>
      </c>
      <c r="BN18" s="37">
        <f t="shared" si="22"/>
        <v>0.30270322369378144</v>
      </c>
      <c r="BO18" s="37">
        <f t="shared" si="23"/>
        <v>0.42540632136618067</v>
      </c>
      <c r="BP18" s="37">
        <f t="shared" si="24"/>
        <v>1.0474626590349376E-2</v>
      </c>
      <c r="BQ18" s="36">
        <v>0</v>
      </c>
      <c r="BR18" s="36">
        <v>0</v>
      </c>
      <c r="BS18" s="36">
        <v>0</v>
      </c>
      <c r="BT18" s="36">
        <v>0</v>
      </c>
      <c r="BU18" s="38">
        <v>0</v>
      </c>
      <c r="BV18" s="35">
        <f t="shared" si="25"/>
        <v>0</v>
      </c>
      <c r="BW18" s="37">
        <f t="shared" si="26"/>
        <v>0</v>
      </c>
      <c r="BX18" s="37">
        <f t="shared" si="27"/>
        <v>3.4594654136432167E-2</v>
      </c>
      <c r="BY18" s="37">
        <f t="shared" si="28"/>
        <v>3.4594654136432167E-2</v>
      </c>
      <c r="BZ18" s="37">
        <f t="shared" si="29"/>
        <v>0.32485573631599246</v>
      </c>
      <c r="CA18" s="37">
        <f t="shared" si="30"/>
        <v>0.51325670292711933</v>
      </c>
      <c r="CB18" s="36">
        <v>0</v>
      </c>
      <c r="CC18" s="36">
        <v>0</v>
      </c>
      <c r="CD18" s="36">
        <v>0</v>
      </c>
      <c r="CE18" s="36">
        <v>0</v>
      </c>
      <c r="CF18" s="38">
        <v>0</v>
      </c>
      <c r="CG18" s="37">
        <f t="shared" si="31"/>
        <v>1.7293775910579137E-2</v>
      </c>
      <c r="CH18" s="37">
        <f t="shared" si="32"/>
        <v>1.7293775910579137E-2</v>
      </c>
      <c r="CI18" s="37">
        <f t="shared" si="33"/>
        <v>1.0248935996760051E-3</v>
      </c>
      <c r="CJ18" s="37">
        <f t="shared" si="34"/>
        <v>1.0248935996760051E-3</v>
      </c>
      <c r="CK18" s="36">
        <v>0</v>
      </c>
      <c r="CL18" s="36">
        <v>0</v>
      </c>
      <c r="CM18" s="37">
        <f t="shared" si="35"/>
        <v>0.72057399627413077</v>
      </c>
      <c r="CN18" s="37">
        <f t="shared" si="36"/>
        <v>2.6970884202000129E-2</v>
      </c>
      <c r="CO18" s="36">
        <v>0</v>
      </c>
      <c r="CP18" s="36">
        <v>0</v>
      </c>
      <c r="CQ18" s="38">
        <v>0</v>
      </c>
      <c r="CR18" s="37">
        <f t="shared" si="37"/>
        <v>5.1656733239392235E-3</v>
      </c>
      <c r="CS18" s="37">
        <f t="shared" si="38"/>
        <v>5.1656733239392235E-3</v>
      </c>
      <c r="CT18" s="37">
        <f t="shared" si="39"/>
        <v>1.9814609593736095E-2</v>
      </c>
      <c r="CU18" s="37">
        <f t="shared" si="40"/>
        <v>1.9814609593736095E-2</v>
      </c>
      <c r="CV18" s="37">
        <f t="shared" si="41"/>
        <v>2.8679077844911052E-3</v>
      </c>
      <c r="CW18" s="37">
        <f t="shared" si="42"/>
        <v>0</v>
      </c>
      <c r="CX18" s="37">
        <f t="shared" si="43"/>
        <v>0.21523638849746765</v>
      </c>
      <c r="CY18" s="37">
        <f t="shared" si="44"/>
        <v>0.52143709457200249</v>
      </c>
      <c r="CZ18" s="37">
        <f t="shared" si="45"/>
        <v>2.6071888949919138E-2</v>
      </c>
      <c r="DA18" s="37">
        <f t="shared" si="46"/>
        <v>0</v>
      </c>
      <c r="DB18" s="38">
        <v>0</v>
      </c>
      <c r="DC18" s="37">
        <f t="shared" si="47"/>
        <v>0</v>
      </c>
      <c r="DD18" s="37">
        <f t="shared" si="48"/>
        <v>0</v>
      </c>
      <c r="DE18" s="37">
        <f t="shared" si="49"/>
        <v>1.1957091996220057E-2</v>
      </c>
      <c r="DF18" s="37">
        <f t="shared" si="50"/>
        <v>1.1957091996220057E-2</v>
      </c>
      <c r="DG18" s="37">
        <f t="shared" si="51"/>
        <v>5.2578309382336937E-2</v>
      </c>
      <c r="DH18" s="37">
        <f t="shared" si="52"/>
        <v>3.6611717771936419E-3</v>
      </c>
      <c r="DI18" s="37">
        <f t="shared" si="53"/>
        <v>0</v>
      </c>
      <c r="DJ18" s="37">
        <f t="shared" si="54"/>
        <v>0.31466031569000152</v>
      </c>
      <c r="DK18" s="37">
        <f t="shared" si="55"/>
        <v>0.4779846307485176</v>
      </c>
      <c r="DL18" s="37">
        <f t="shared" si="56"/>
        <v>1.4135798367543018E-2</v>
      </c>
      <c r="DM18" s="38">
        <v>0</v>
      </c>
      <c r="DN18" s="37">
        <f t="shared" si="57"/>
        <v>0</v>
      </c>
      <c r="DO18" s="37">
        <f t="shared" si="58"/>
        <v>0</v>
      </c>
      <c r="DP18" s="37">
        <f t="shared" si="59"/>
        <v>1.3665247995680067E-3</v>
      </c>
      <c r="DQ18" s="37">
        <f t="shared" si="60"/>
        <v>1.3665247995680067E-3</v>
      </c>
      <c r="DR18" s="37">
        <f t="shared" si="61"/>
        <v>4.0150708982875469E-2</v>
      </c>
      <c r="DS18" s="37">
        <f t="shared" si="62"/>
        <v>0.17939741708248844</v>
      </c>
      <c r="DT18" s="37">
        <f t="shared" si="63"/>
        <v>0</v>
      </c>
      <c r="DU18" s="37">
        <f t="shared" si="64"/>
        <v>3.5961178936000177E-2</v>
      </c>
      <c r="DV18" s="37">
        <f t="shared" si="65"/>
        <v>0.36500644529886794</v>
      </c>
      <c r="DW18" s="37">
        <f t="shared" si="66"/>
        <v>0.6926541200096078</v>
      </c>
      <c r="DX18" s="38">
        <v>0</v>
      </c>
      <c r="DY18" s="35">
        <f t="array" ref="DY18">1-EXP(-INDEX(m.r.mortality, C18) * hr.mort_mci)</f>
        <v>6.4189615228401609E-2</v>
      </c>
      <c r="DZ18" s="37">
        <f t="array" ref="DZ18">1-EXP(-INDEX(m.r.mortality, C18) * hr.mort_mci)</f>
        <v>6.4189615228401609E-2</v>
      </c>
      <c r="EA18" s="37">
        <f t="array" ref="EA18">1-EXP(-INDEX(m.r.mortality, C18) * hr.mort_mil)</f>
        <v>0.10097052659999561</v>
      </c>
      <c r="EB18" s="37">
        <f t="array" ref="EB18">1-EXP(-INDEX(m.r.mortality, C18) * hr.mort_mil)</f>
        <v>0.10097052659999561</v>
      </c>
      <c r="EC18" s="37">
        <f t="array" ref="EC18">1-EXP(-INDEX(m.r.mortality, C18) * hr.mort_mod)</f>
        <v>0.13093703500269538</v>
      </c>
      <c r="ED18" s="37">
        <f t="array" ref="ED18">1-EXP(-INDEX(m.r.mortality, C18) * hr.mort_sev)</f>
        <v>0.29321008162284912</v>
      </c>
      <c r="EE18" s="37">
        <f t="array" ref="EE18">1-EXP(-INDEX(m.r.mortality, C18) * hr.mort_mci)</f>
        <v>6.4189615228401609E-2</v>
      </c>
      <c r="EF18" s="37">
        <f t="array" ref="EF18">1-EXP(-INDEX(m.r.mortality, C18) * hr.mort_mil)</f>
        <v>0.10097052659999561</v>
      </c>
      <c r="EG18" s="37">
        <f t="array" ref="EG18">1-EXP(-INDEX(m.r.mortality, C18) * hr.mort_mod)</f>
        <v>0.13093703500269538</v>
      </c>
      <c r="EH18" s="37">
        <f t="array" ref="EH18">1-EXP(-INDEX(m.r.mortality, C18) * hr.mort_sev)</f>
        <v>0.29321008162284912</v>
      </c>
      <c r="EI18" s="38">
        <v>1</v>
      </c>
      <c r="EJ18" s="39" t="b">
        <f t="shared" si="67"/>
        <v>1</v>
      </c>
      <c r="EK18" s="39" t="b">
        <f t="shared" si="68"/>
        <v>1</v>
      </c>
      <c r="EL18" s="39" t="b">
        <f t="shared" si="69"/>
        <v>1</v>
      </c>
      <c r="EM18" s="39" t="b">
        <f t="shared" si="70"/>
        <v>1</v>
      </c>
      <c r="EN18" s="39" t="b">
        <f t="shared" si="71"/>
        <v>1</v>
      </c>
      <c r="EO18" s="39" t="b">
        <f t="shared" si="72"/>
        <v>1</v>
      </c>
      <c r="EP18" s="39" t="b">
        <f t="shared" si="73"/>
        <v>1</v>
      </c>
      <c r="EQ18" s="39" t="b">
        <f t="shared" si="74"/>
        <v>1</v>
      </c>
      <c r="ER18" s="39" t="b">
        <f t="shared" si="75"/>
        <v>1</v>
      </c>
      <c r="ES18" s="39" t="b">
        <f t="shared" si="76"/>
        <v>1</v>
      </c>
      <c r="ET18" s="39" t="b">
        <f t="shared" si="77"/>
        <v>1</v>
      </c>
      <c r="EV18">
        <v>7</v>
      </c>
      <c r="EW18" s="7">
        <f t="array" ref="EW18">MMULT(EW17:FG17,TRANSPOSE(S17:AC17))</f>
        <v>0</v>
      </c>
      <c r="EX18" s="7">
        <f t="array" ref="EX18">MMULT(EW17:FG17,TRANSPOSE(AD17:AN17))</f>
        <v>9.1257859609749983E-2</v>
      </c>
      <c r="EY18" s="7">
        <f t="array" ref="EY18">MMULT(EW17:FG17,TRANSPOSE(AO17:AY17))</f>
        <v>0</v>
      </c>
      <c r="EZ18" s="7">
        <f t="array" ref="EZ18">MMULT(EW17:FG17,TRANSPOSE(AZ17:BJ17))</f>
        <v>9.1240602530476861E-2</v>
      </c>
      <c r="FA18" s="7">
        <f t="array" ref="FA18">MMULT(EW17:FG17,TRANSPOSE(BK17:BU17))</f>
        <v>8.7974322425334497E-2</v>
      </c>
      <c r="FB18" s="7">
        <f t="array" ref="FB18">MMULT(EW17:FG17,TRANSPOSE(BV17:CF17))</f>
        <v>0.10675059212771812</v>
      </c>
      <c r="FC18" s="7">
        <f t="array" ref="FC18">MMULT(EW17:FG17,TRANSPOSE(CG17:CQ17))</f>
        <v>1.5042480866994459E-2</v>
      </c>
      <c r="FD18" s="7">
        <f t="array" ref="FD18">MMULT(EW17:FG17,TRANSPOSE(CR17:DB17))</f>
        <v>1.9312716259658275E-2</v>
      </c>
      <c r="FE18" s="7">
        <f t="array" ref="FE18">MMULT(EW17:FG17,TRANSPOSE(DC17:DM17))</f>
        <v>3.3455803723971028E-2</v>
      </c>
      <c r="FF18" s="7">
        <f t="array" ref="FF18">MMULT(EW17:FG17,TRANSPOSE(DN17:DX17))</f>
        <v>0.1111565401708465</v>
      </c>
      <c r="FG18" s="7">
        <f t="array" ref="FG18">MMULT(EW17:FG17,TRANSPOSE(DY17:EI17))</f>
        <v>0.4438090822852499</v>
      </c>
      <c r="FH18" s="39" t="b">
        <f t="shared" si="78"/>
        <v>1</v>
      </c>
      <c r="FJ18" s="30">
        <f t="shared" si="79"/>
        <v>0</v>
      </c>
      <c r="FK18" s="30">
        <f t="shared" si="80"/>
        <v>6.2146602394239733E-2</v>
      </c>
      <c r="FL18" s="30">
        <f t="shared" si="81"/>
        <v>0</v>
      </c>
      <c r="FM18" s="30">
        <f t="shared" si="82"/>
        <v>5.7572820196730899E-2</v>
      </c>
      <c r="FN18" s="30">
        <f t="shared" si="83"/>
        <v>4.3195392310839235E-2</v>
      </c>
      <c r="FO18" s="30">
        <f t="shared" si="84"/>
        <v>3.4266940072997513E-2</v>
      </c>
      <c r="FP18" s="30">
        <f t="shared" si="85"/>
        <v>1.0243929470423225E-2</v>
      </c>
      <c r="FQ18" s="30">
        <f t="shared" si="86"/>
        <v>1.2765705447634119E-2</v>
      </c>
      <c r="FR18" s="30">
        <f t="shared" si="87"/>
        <v>1.4419451405031513E-2</v>
      </c>
      <c r="FS18" s="30">
        <f t="shared" si="88"/>
        <v>2.9011856984590939E-2</v>
      </c>
      <c r="FT18" s="41">
        <v>0</v>
      </c>
      <c r="FV18" s="30">
        <f t="shared" si="89"/>
        <v>0</v>
      </c>
      <c r="FW18" s="30">
        <f t="shared" si="90"/>
        <v>-2.7377357882924992E-3</v>
      </c>
      <c r="FX18" s="30">
        <f t="shared" si="91"/>
        <v>0</v>
      </c>
      <c r="FY18" s="30">
        <f t="shared" si="92"/>
        <v>-4.5620301265238434E-3</v>
      </c>
      <c r="FZ18" s="30">
        <f t="shared" si="93"/>
        <v>-7.0379457940267596E-3</v>
      </c>
      <c r="GA18" s="30">
        <f t="shared" si="94"/>
        <v>-1.0675059212771813E-2</v>
      </c>
      <c r="GB18" s="30">
        <f t="shared" si="95"/>
        <v>-4.5127442600983374E-4</v>
      </c>
      <c r="GC18" s="30">
        <f t="shared" si="96"/>
        <v>-9.656358129829138E-4</v>
      </c>
      <c r="GD18" s="30">
        <f t="shared" si="97"/>
        <v>-2.6764642979176822E-3</v>
      </c>
      <c r="GE18" s="30">
        <f t="shared" si="98"/>
        <v>-1.1115654017084651E-2</v>
      </c>
      <c r="GF18" s="41">
        <v>0</v>
      </c>
      <c r="GH18" s="31"/>
      <c r="GI18" s="31"/>
      <c r="GK18" s="31">
        <f t="shared" si="99"/>
        <v>0</v>
      </c>
      <c r="GL18" s="31">
        <f t="shared" si="100"/>
        <v>659.52420171404765</v>
      </c>
      <c r="GM18" s="31">
        <f t="shared" si="101"/>
        <v>0</v>
      </c>
      <c r="GN18" s="31">
        <f t="shared" si="102"/>
        <v>950.36617160222954</v>
      </c>
      <c r="GO18" s="31">
        <f t="shared" si="103"/>
        <v>1168.7634798385511</v>
      </c>
      <c r="GP18" s="31">
        <f t="shared" si="104"/>
        <v>1450.8537026433446</v>
      </c>
      <c r="GQ18" s="31">
        <f t="shared" si="105"/>
        <v>108.71261092500364</v>
      </c>
      <c r="GR18" s="31">
        <f t="shared" si="106"/>
        <v>201.16211101083834</v>
      </c>
      <c r="GS18" s="31">
        <f t="shared" si="107"/>
        <v>444.46971006125665</v>
      </c>
      <c r="GT18" s="31">
        <f t="shared" si="108"/>
        <v>1510.7352068543851</v>
      </c>
      <c r="GU18" s="42">
        <v>0</v>
      </c>
      <c r="GW18" s="31">
        <f t="shared" si="109"/>
        <v>0</v>
      </c>
      <c r="GX18" s="31">
        <f t="shared" si="110"/>
        <v>0</v>
      </c>
      <c r="GY18" s="31">
        <f t="shared" si="111"/>
        <v>0</v>
      </c>
      <c r="GZ18" s="31">
        <f t="shared" si="112"/>
        <v>0</v>
      </c>
      <c r="HA18" s="31">
        <f t="shared" si="113"/>
        <v>0</v>
      </c>
      <c r="HB18" s="31">
        <f t="shared" si="114"/>
        <v>0</v>
      </c>
      <c r="HC18" s="31">
        <f t="shared" si="115"/>
        <v>1334.6892423666843</v>
      </c>
      <c r="HD18" s="31">
        <f t="shared" si="116"/>
        <v>1713.5786882869595</v>
      </c>
      <c r="HE18" s="31">
        <f t="shared" si="117"/>
        <v>2968.4665528205014</v>
      </c>
      <c r="HF18" s="31">
        <f t="shared" si="118"/>
        <v>9862.6974962788681</v>
      </c>
      <c r="HG18" s="42">
        <v>0</v>
      </c>
      <c r="HI18" s="31">
        <f t="shared" si="119"/>
        <v>0</v>
      </c>
      <c r="HJ18" s="31">
        <f t="shared" si="120"/>
        <v>2483.5214121892836</v>
      </c>
      <c r="HK18" s="31">
        <f t="shared" si="121"/>
        <v>0</v>
      </c>
      <c r="HL18" s="31">
        <f t="shared" si="122"/>
        <v>4045.6923404751315</v>
      </c>
      <c r="HM18" s="31">
        <f t="shared" si="123"/>
        <v>5791.2511140186543</v>
      </c>
      <c r="HN18" s="31">
        <f t="shared" si="124"/>
        <v>12391.284212385452</v>
      </c>
      <c r="HO18" s="31">
        <f t="shared" si="125"/>
        <v>182.96584901304169</v>
      </c>
      <c r="HP18" s="31">
        <f t="shared" si="126"/>
        <v>380.30784925700226</v>
      </c>
      <c r="HQ18" s="31">
        <f t="shared" si="127"/>
        <v>969.03755900549049</v>
      </c>
      <c r="HR18" s="31">
        <f t="shared" si="128"/>
        <v>5677.1938375458876</v>
      </c>
      <c r="HS18" s="42">
        <v>0</v>
      </c>
      <c r="HU18" s="30">
        <f t="shared" si="129"/>
        <v>0</v>
      </c>
      <c r="HV18" s="30">
        <f t="shared" si="130"/>
        <v>5.3732614431735326E-2</v>
      </c>
      <c r="HW18" s="30">
        <f t="shared" si="131"/>
        <v>0</v>
      </c>
      <c r="HX18" s="30">
        <f t="shared" si="132"/>
        <v>4.9918693526205676E-2</v>
      </c>
      <c r="HY18" s="30">
        <f t="shared" si="133"/>
        <v>3.7840425417036312E-2</v>
      </c>
      <c r="HZ18" s="30">
        <f t="shared" si="134"/>
        <v>3.1020870137500614E-2</v>
      </c>
      <c r="IA18" s="30">
        <f t="shared" si="135"/>
        <v>9.5592948381808453E-3</v>
      </c>
      <c r="IB18" s="30">
        <f t="shared" si="136"/>
        <v>1.1906142073403892E-2</v>
      </c>
      <c r="IC18" s="30">
        <f t="shared" si="137"/>
        <v>1.3620190733573168E-2</v>
      </c>
      <c r="ID18" s="30">
        <f t="shared" si="138"/>
        <v>2.9214168765370016E-2</v>
      </c>
      <c r="IE18" s="30">
        <f t="shared" si="139"/>
        <v>0</v>
      </c>
      <c r="IF18" s="30"/>
      <c r="IH18" s="30">
        <f t="shared" si="140"/>
        <v>0</v>
      </c>
      <c r="II18" s="30">
        <f t="shared" si="141"/>
        <v>-2.3670755256271071E-3</v>
      </c>
      <c r="IJ18" s="30">
        <f t="shared" si="142"/>
        <v>0</v>
      </c>
      <c r="IK18" s="30">
        <f t="shared" si="143"/>
        <v>-3.9555224664188336E-3</v>
      </c>
      <c r="IL18" s="30">
        <f t="shared" si="144"/>
        <v>-6.165446096462128E-3</v>
      </c>
      <c r="IM18" s="30">
        <f t="shared" si="145"/>
        <v>-9.6638224727416261E-3</v>
      </c>
      <c r="IN18" s="30">
        <f t="shared" si="146"/>
        <v>-4.2111431005201964E-4</v>
      </c>
      <c r="IO18" s="30">
        <f t="shared" si="147"/>
        <v>-9.0061589057518088E-4</v>
      </c>
      <c r="IP18" s="30">
        <f t="shared" si="148"/>
        <v>-2.5281096489230938E-3</v>
      </c>
      <c r="IQ18" s="30">
        <f t="shared" si="149"/>
        <v>-1.1193168109337171E-2</v>
      </c>
      <c r="IR18" s="30">
        <f t="shared" si="150"/>
        <v>0</v>
      </c>
      <c r="IT18" s="43"/>
      <c r="IU18" s="43"/>
      <c r="IW18" s="43">
        <f t="shared" si="151"/>
        <v>0</v>
      </c>
      <c r="IX18" s="43">
        <f t="shared" si="152"/>
        <v>570.23165022427111</v>
      </c>
      <c r="IY18" s="43">
        <f t="shared" si="153"/>
        <v>0</v>
      </c>
      <c r="IZ18" s="43">
        <f t="shared" si="154"/>
        <v>824.01795666384419</v>
      </c>
      <c r="JA18" s="43">
        <f t="shared" si="155"/>
        <v>1023.8709483346569</v>
      </c>
      <c r="JB18" s="43">
        <f t="shared" si="156"/>
        <v>1313.415910563798</v>
      </c>
      <c r="JC18" s="43">
        <f t="shared" si="157"/>
        <v>101.44699877727828</v>
      </c>
      <c r="JD18" s="43">
        <f t="shared" si="158"/>
        <v>187.61710297214842</v>
      </c>
      <c r="JE18" s="43">
        <f t="shared" si="159"/>
        <v>419.83304747765135</v>
      </c>
      <c r="JF18" s="43">
        <f t="shared" si="160"/>
        <v>1521.2701936408803</v>
      </c>
      <c r="JG18" s="43">
        <f t="shared" si="161"/>
        <v>0</v>
      </c>
      <c r="JH18" s="43"/>
      <c r="JI18" s="31"/>
      <c r="JJ18" s="43">
        <f t="shared" si="162"/>
        <v>0</v>
      </c>
      <c r="JK18" s="43">
        <f t="shared" si="163"/>
        <v>0</v>
      </c>
      <c r="JL18" s="43">
        <f t="shared" si="164"/>
        <v>0</v>
      </c>
      <c r="JM18" s="43">
        <f t="shared" si="165"/>
        <v>0</v>
      </c>
      <c r="JN18" s="43">
        <f t="shared" si="166"/>
        <v>0</v>
      </c>
      <c r="JO18" s="43">
        <f t="shared" si="167"/>
        <v>0</v>
      </c>
      <c r="JP18" s="43">
        <f t="shared" si="168"/>
        <v>1245.4876834098534</v>
      </c>
      <c r="JQ18" s="43">
        <f t="shared" si="169"/>
        <v>1598.196934779093</v>
      </c>
      <c r="JR18" s="43">
        <f t="shared" si="170"/>
        <v>2803.9264116206036</v>
      </c>
      <c r="JS18" s="43">
        <f t="shared" si="171"/>
        <v>9931.4742000526858</v>
      </c>
      <c r="JT18" s="43">
        <f t="shared" si="172"/>
        <v>0</v>
      </c>
      <c r="JU18" s="43"/>
      <c r="JV18" s="31"/>
      <c r="JW18" s="43">
        <f t="shared" si="173"/>
        <v>0</v>
      </c>
      <c r="JX18" s="43">
        <f t="shared" si="174"/>
        <v>2147.2790680910098</v>
      </c>
      <c r="JY18" s="43">
        <f t="shared" si="175"/>
        <v>0</v>
      </c>
      <c r="JZ18" s="43">
        <f t="shared" si="176"/>
        <v>3507.83017672918</v>
      </c>
      <c r="KA18" s="43">
        <f t="shared" si="177"/>
        <v>5073.3051403809241</v>
      </c>
      <c r="KB18" s="43">
        <f t="shared" si="178"/>
        <v>11217.471346155309</v>
      </c>
      <c r="KC18" s="43">
        <f t="shared" si="179"/>
        <v>170.73765502619034</v>
      </c>
      <c r="KD18" s="43">
        <f t="shared" si="180"/>
        <v>354.70027907652513</v>
      </c>
      <c r="KE18" s="43">
        <f t="shared" si="181"/>
        <v>915.32444688190276</v>
      </c>
      <c r="KF18" s="43">
        <f t="shared" si="182"/>
        <v>5716.7832783635486</v>
      </c>
      <c r="KG18" s="43">
        <f t="shared" si="183"/>
        <v>0</v>
      </c>
      <c r="KH18" s="43"/>
      <c r="KJ18" s="7">
        <f t="array" ref="KJ18">AVERAGE(EW18:EW19)/((1+discount_EFFECT)^($B18-1))</f>
        <v>0</v>
      </c>
      <c r="KK18" s="7">
        <f t="array" ref="KK18">AVERAGE(EX18:EX19)/((1+discount_EFFECT)^($B18-1))</f>
        <v>6.6079616236462954E-2</v>
      </c>
      <c r="KL18" s="7">
        <f t="array" ref="KL18">AVERAGE(EY18:EY19)/((1+discount_EFFECT)^($B18-1))</f>
        <v>0</v>
      </c>
      <c r="KM18" s="7">
        <f t="array" ref="KM18">AVERAGE(EZ18:EZ19)/((1+discount_EFFECT)^($B18-1))</f>
        <v>6.6253755851685442E-2</v>
      </c>
      <c r="KN18" s="7">
        <f t="array" ref="KN18">AVERAGE(FA18:FA19)/((1+discount_EFFECT)^($B18-1))</f>
        <v>6.4543300515234048E-2</v>
      </c>
      <c r="KO18" s="7">
        <f t="array" ref="KO18">AVERAGE(FB18:FB19)/((1+discount_EFFECT)^($B18-1))</f>
        <v>8.0932991803068163E-2</v>
      </c>
      <c r="KP18" s="7">
        <f t="array" ref="KP18">AVERAGE(FC18:FC19)/((1+discount_EFFECT)^($B18-1))</f>
        <v>1.175588683109219E-2</v>
      </c>
      <c r="KQ18" s="7">
        <f t="array" ref="KQ18">AVERAGE(FD18:FD19)/((1+discount_EFFECT)^($B18-1))</f>
        <v>1.5085032593516855E-2</v>
      </c>
      <c r="KR18" s="7">
        <f t="array" ref="KR18">AVERAGE(FE18:FE19)/((1+discount_EFFECT)^($B18-1))</f>
        <v>2.6465650376789152E-2</v>
      </c>
      <c r="KS18" s="7">
        <f t="array" ref="KS18">AVERAGE(FF18:FF19)/((1+discount_EFFECT)^($B18-1))</f>
        <v>9.3741020739834258E-2</v>
      </c>
      <c r="KT18" s="7">
        <f t="array" ref="KT18">AVERAGE(FG18:FG19)/((1+discount_EFFECT)^($B18-1))</f>
        <v>0.412627001735971</v>
      </c>
      <c r="KU18" s="44">
        <f t="shared" si="184"/>
        <v>0.19832665672299091</v>
      </c>
      <c r="KV18" s="44">
        <f t="shared" si="185"/>
        <v>-3.1150121839938864E-2</v>
      </c>
      <c r="KW18" s="43"/>
      <c r="KX18" s="43"/>
      <c r="KY18" s="43">
        <f t="shared" si="186"/>
        <v>4992.8330827591499</v>
      </c>
      <c r="KZ18" s="43">
        <f t="shared" si="187"/>
        <v>13047.238613542473</v>
      </c>
      <c r="LA18" s="43">
        <f t="shared" si="188"/>
        <v>24373.665605187969</v>
      </c>
      <c r="LB18" s="30">
        <f t="shared" si="189"/>
        <v>7.7835503067555142E-2</v>
      </c>
      <c r="LC18" s="30">
        <f t="shared" si="190"/>
        <v>8.1338788445202301E-2</v>
      </c>
      <c r="LD18" s="30">
        <f t="shared" si="191"/>
        <v>9.1008950892023197E-2</v>
      </c>
      <c r="LE18" s="30">
        <f t="shared" si="192"/>
        <v>0.17467401254290243</v>
      </c>
      <c r="LF18" s="30">
        <f t="shared" si="193"/>
        <v>0.27780966440645061</v>
      </c>
      <c r="LG18" s="30">
        <f t="shared" si="194"/>
        <v>0.14704759054123245</v>
      </c>
      <c r="LH18" s="30">
        <f t="shared" si="195"/>
        <v>0</v>
      </c>
      <c r="LI18" s="17">
        <f t="shared" si="196"/>
        <v>0.42485725494768306</v>
      </c>
      <c r="LJ18" s="30">
        <f t="shared" si="197"/>
        <v>0.16717653488305204</v>
      </c>
      <c r="LK18" s="31">
        <f t="shared" si="198"/>
        <v>42413.737301489593</v>
      </c>
      <c r="LL18">
        <f t="shared" si="199"/>
        <v>-0.25696083813184389</v>
      </c>
    </row>
    <row r="19" spans="2:324" ht="15.6" thickTop="1" thickBot="1" x14ac:dyDescent="0.35">
      <c r="B19">
        <v>8</v>
      </c>
      <c r="C19">
        <f t="shared" si="200"/>
        <v>78</v>
      </c>
      <c r="E19">
        <f t="shared" si="4"/>
        <v>0</v>
      </c>
      <c r="S19" s="35">
        <f t="shared" si="5"/>
        <v>0.69834728647385835</v>
      </c>
      <c r="T19" s="36">
        <v>0</v>
      </c>
      <c r="U19" s="37">
        <f t="shared" si="6"/>
        <v>2.5654626382287896E-2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8">
        <v>0</v>
      </c>
      <c r="AD19" s="35">
        <f t="shared" si="7"/>
        <v>0</v>
      </c>
      <c r="AE19" s="37">
        <f t="shared" si="8"/>
        <v>0.69834728647385835</v>
      </c>
      <c r="AF19" s="37">
        <f t="shared" si="9"/>
        <v>0</v>
      </c>
      <c r="AG19" s="37">
        <f t="shared" si="10"/>
        <v>2.5654626382287896E-2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8">
        <v>0</v>
      </c>
      <c r="AO19" s="35">
        <f t="shared" si="11"/>
        <v>0.20859724141426941</v>
      </c>
      <c r="AP19" s="36">
        <v>0</v>
      </c>
      <c r="AQ19" s="37">
        <f t="shared" si="12"/>
        <v>0.49598944339089929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8">
        <v>0</v>
      </c>
      <c r="AZ19" s="35">
        <f t="shared" si="13"/>
        <v>0</v>
      </c>
      <c r="BA19" s="37">
        <f t="shared" si="14"/>
        <v>0.20859724141426941</v>
      </c>
      <c r="BB19" s="37">
        <f t="shared" si="15"/>
        <v>0</v>
      </c>
      <c r="BC19" s="37">
        <f t="shared" si="16"/>
        <v>0.49598944339089929</v>
      </c>
      <c r="BD19" s="37">
        <f t="shared" si="17"/>
        <v>2.2861034160786747E-2</v>
      </c>
      <c r="BE19" s="37">
        <f t="shared" si="18"/>
        <v>0</v>
      </c>
      <c r="BF19" s="36">
        <v>0</v>
      </c>
      <c r="BG19" s="36">
        <v>0</v>
      </c>
      <c r="BH19" s="36">
        <v>0</v>
      </c>
      <c r="BI19" s="36">
        <v>0</v>
      </c>
      <c r="BJ19" s="38">
        <v>0</v>
      </c>
      <c r="BK19" s="35">
        <f t="shared" si="19"/>
        <v>0</v>
      </c>
      <c r="BL19" s="37">
        <f t="shared" si="20"/>
        <v>0</v>
      </c>
      <c r="BM19" s="37">
        <f t="shared" si="21"/>
        <v>0.29930397446002543</v>
      </c>
      <c r="BN19" s="37">
        <f t="shared" si="22"/>
        <v>0.29930397446002543</v>
      </c>
      <c r="BO19" s="37">
        <f t="shared" si="23"/>
        <v>0.4191189596144238</v>
      </c>
      <c r="BP19" s="37">
        <f t="shared" si="24"/>
        <v>1.0095976552504264E-2</v>
      </c>
      <c r="BQ19" s="36">
        <v>0</v>
      </c>
      <c r="BR19" s="36">
        <v>0</v>
      </c>
      <c r="BS19" s="36">
        <v>0</v>
      </c>
      <c r="BT19" s="36">
        <v>0</v>
      </c>
      <c r="BU19" s="38">
        <v>0</v>
      </c>
      <c r="BV19" s="35">
        <f t="shared" si="25"/>
        <v>0</v>
      </c>
      <c r="BW19" s="37">
        <f t="shared" si="26"/>
        <v>0</v>
      </c>
      <c r="BX19" s="37">
        <f t="shared" si="27"/>
        <v>3.4206168509717194E-2</v>
      </c>
      <c r="BY19" s="37">
        <f t="shared" si="28"/>
        <v>3.4206168509717194E-2</v>
      </c>
      <c r="BZ19" s="37">
        <f t="shared" si="29"/>
        <v>0.32005447825101446</v>
      </c>
      <c r="CA19" s="37">
        <f t="shared" si="30"/>
        <v>0.49470285107270889</v>
      </c>
      <c r="CB19" s="36">
        <v>0</v>
      </c>
      <c r="CC19" s="36">
        <v>0</v>
      </c>
      <c r="CD19" s="36">
        <v>0</v>
      </c>
      <c r="CE19" s="36">
        <v>0</v>
      </c>
      <c r="CF19" s="38">
        <v>0</v>
      </c>
      <c r="CG19" s="37">
        <f t="shared" si="31"/>
        <v>1.7172474257553895E-2</v>
      </c>
      <c r="CH19" s="37">
        <f t="shared" si="32"/>
        <v>1.7172474257553895E-2</v>
      </c>
      <c r="CI19" s="37">
        <f t="shared" si="33"/>
        <v>1.0133844101111642E-3</v>
      </c>
      <c r="CJ19" s="37">
        <f t="shared" si="34"/>
        <v>1.0133844101111642E-3</v>
      </c>
      <c r="CK19" s="36">
        <v>0</v>
      </c>
      <c r="CL19" s="36">
        <v>0</v>
      </c>
      <c r="CM19" s="37">
        <f t="shared" si="35"/>
        <v>0.71551976073141232</v>
      </c>
      <c r="CN19" s="37">
        <f t="shared" si="36"/>
        <v>2.6668010792399062E-2</v>
      </c>
      <c r="CO19" s="36">
        <v>0</v>
      </c>
      <c r="CP19" s="36">
        <v>0</v>
      </c>
      <c r="CQ19" s="38">
        <v>0</v>
      </c>
      <c r="CR19" s="37">
        <f t="shared" si="37"/>
        <v>5.1294403626459695E-3</v>
      </c>
      <c r="CS19" s="37">
        <f t="shared" si="38"/>
        <v>5.1294403626459695E-3</v>
      </c>
      <c r="CT19" s="37">
        <f t="shared" si="39"/>
        <v>1.9592098595482509E-2</v>
      </c>
      <c r="CU19" s="37">
        <f t="shared" si="40"/>
        <v>1.9592098595482509E-2</v>
      </c>
      <c r="CV19" s="37">
        <f t="shared" si="41"/>
        <v>2.8255210760522948E-3</v>
      </c>
      <c r="CW19" s="37">
        <f t="shared" si="42"/>
        <v>0</v>
      </c>
      <c r="CX19" s="37">
        <f t="shared" si="43"/>
        <v>0.21372668177691537</v>
      </c>
      <c r="CY19" s="37">
        <f t="shared" si="44"/>
        <v>0.51558154198638184</v>
      </c>
      <c r="CZ19" s="37">
        <f t="shared" si="45"/>
        <v>2.5686555236839045E-2</v>
      </c>
      <c r="DA19" s="37">
        <f t="shared" si="46"/>
        <v>0</v>
      </c>
      <c r="DB19" s="38">
        <v>0</v>
      </c>
      <c r="DC19" s="37">
        <f t="shared" si="47"/>
        <v>0</v>
      </c>
      <c r="DD19" s="37">
        <f t="shared" si="48"/>
        <v>0</v>
      </c>
      <c r="DE19" s="37">
        <f t="shared" si="49"/>
        <v>1.1822818117963584E-2</v>
      </c>
      <c r="DF19" s="37">
        <f t="shared" si="50"/>
        <v>1.1822818117963584E-2</v>
      </c>
      <c r="DG19" s="37">
        <f t="shared" si="51"/>
        <v>5.1801219727625414E-2</v>
      </c>
      <c r="DH19" s="37">
        <f t="shared" si="52"/>
        <v>3.5288231134933939E-3</v>
      </c>
      <c r="DI19" s="37">
        <f t="shared" si="53"/>
        <v>0</v>
      </c>
      <c r="DJ19" s="37">
        <f t="shared" si="54"/>
        <v>0.31112679257798903</v>
      </c>
      <c r="DK19" s="37">
        <f t="shared" si="55"/>
        <v>0.47092017934204922</v>
      </c>
      <c r="DL19" s="37">
        <f t="shared" si="56"/>
        <v>1.3624799665997658E-2</v>
      </c>
      <c r="DM19" s="38">
        <v>0</v>
      </c>
      <c r="DN19" s="37">
        <f t="shared" si="57"/>
        <v>0</v>
      </c>
      <c r="DO19" s="37">
        <f t="shared" si="58"/>
        <v>0</v>
      </c>
      <c r="DP19" s="37">
        <f t="shared" si="59"/>
        <v>1.3511792134815526E-3</v>
      </c>
      <c r="DQ19" s="37">
        <f t="shared" si="60"/>
        <v>1.3511792134815526E-3</v>
      </c>
      <c r="DR19" s="37">
        <f t="shared" si="61"/>
        <v>3.9557295064732129E-2</v>
      </c>
      <c r="DS19" s="37">
        <f t="shared" si="62"/>
        <v>0.17291233256117627</v>
      </c>
      <c r="DT19" s="37">
        <f t="shared" si="63"/>
        <v>0</v>
      </c>
      <c r="DU19" s="37">
        <f t="shared" si="64"/>
        <v>3.5557347723198747E-2</v>
      </c>
      <c r="DV19" s="37">
        <f t="shared" si="65"/>
        <v>0.35961177331574662</v>
      </c>
      <c r="DW19" s="37">
        <f t="shared" si="66"/>
        <v>0.66761518363388517</v>
      </c>
      <c r="DX19" s="38">
        <v>0</v>
      </c>
      <c r="DY19" s="35">
        <f t="array" ref="DY19">1-EXP(-INDEX(m.r.mortality, C19) * hr.mort_mci)</f>
        <v>7.0753557491672336E-2</v>
      </c>
      <c r="DZ19" s="37">
        <f t="array" ref="DZ19">1-EXP(-INDEX(m.r.mortality, C19) * hr.mort_mci)</f>
        <v>7.0753557491672336E-2</v>
      </c>
      <c r="EA19" s="37">
        <f t="array" ref="EA19">1-EXP(-INDEX(m.r.mortality, C19) * hr.mort_mil)</f>
        <v>0.11106630692003128</v>
      </c>
      <c r="EB19" s="37">
        <f t="array" ref="EB19">1-EXP(-INDEX(m.r.mortality, C19) * hr.mort_mil)</f>
        <v>0.11106630692003128</v>
      </c>
      <c r="EC19" s="37">
        <f t="array" ref="EC19">1-EXP(-INDEX(m.r.mortality, C19) * hr.mort_mod)</f>
        <v>0.14378149210536517</v>
      </c>
      <c r="ED19" s="37">
        <f t="array" ref="ED19">1-EXP(-INDEX(m.r.mortality, C19) * hr.mort_sev)</f>
        <v>0.31876001670011711</v>
      </c>
      <c r="EE19" s="37">
        <f t="array" ref="EE19">1-EXP(-INDEX(m.r.mortality, C19) * hr.mort_mci)</f>
        <v>7.0753557491672336E-2</v>
      </c>
      <c r="EF19" s="37">
        <f t="array" ref="EF19">1-EXP(-INDEX(m.r.mortality, C19) * hr.mort_mil)</f>
        <v>0.11106630692003128</v>
      </c>
      <c r="EG19" s="37">
        <f t="array" ref="EG19">1-EXP(-INDEX(m.r.mortality, C19) * hr.mort_mod)</f>
        <v>0.14378149210536517</v>
      </c>
      <c r="EH19" s="37">
        <f t="array" ref="EH19">1-EXP(-INDEX(m.r.mortality, C19) * hr.mort_sev)</f>
        <v>0.31876001670011711</v>
      </c>
      <c r="EI19" s="38">
        <v>1</v>
      </c>
      <c r="EJ19" s="39" t="b">
        <f t="shared" si="67"/>
        <v>1</v>
      </c>
      <c r="EK19" s="39" t="b">
        <f t="shared" si="68"/>
        <v>1</v>
      </c>
      <c r="EL19" s="39" t="b">
        <f t="shared" si="69"/>
        <v>1</v>
      </c>
      <c r="EM19" s="39" t="b">
        <f t="shared" si="70"/>
        <v>1</v>
      </c>
      <c r="EN19" s="39" t="b">
        <f t="shared" si="71"/>
        <v>1</v>
      </c>
      <c r="EO19" s="39" t="b">
        <f t="shared" si="72"/>
        <v>1</v>
      </c>
      <c r="EP19" s="39" t="b">
        <f t="shared" si="73"/>
        <v>1</v>
      </c>
      <c r="EQ19" s="39" t="b">
        <f t="shared" si="74"/>
        <v>1</v>
      </c>
      <c r="ER19" s="39" t="b">
        <f t="shared" si="75"/>
        <v>1</v>
      </c>
      <c r="ES19" s="39" t="b">
        <f t="shared" si="76"/>
        <v>1</v>
      </c>
      <c r="ET19" s="39" t="b">
        <f t="shared" si="77"/>
        <v>1</v>
      </c>
      <c r="EV19">
        <v>8</v>
      </c>
      <c r="EW19" s="7">
        <f t="array" ref="EW19">MMULT(EW18:FG18,TRANSPOSE(S18:AC18))</f>
        <v>0</v>
      </c>
      <c r="EX19" s="7">
        <f t="array" ref="EX19">MMULT(EW18:FG18,TRANSPOSE(AD18:AN18))</f>
        <v>6.6547175432057168E-2</v>
      </c>
      <c r="EY19" s="7">
        <f t="array" ref="EY19">MMULT(EW18:FG18,TRANSPOSE(AO18:AY18))</f>
        <v>0</v>
      </c>
      <c r="EZ19" s="7">
        <f t="array" ref="EZ19">MMULT(EW18:FG18,TRANSPOSE(AZ18:BJ18))</f>
        <v>6.6980296126276484E-2</v>
      </c>
      <c r="FA19" s="7">
        <f t="array" ref="FA19">MMULT(EW18:FG18,TRANSPOSE(BK18:BU18))</f>
        <v>6.6161829986218709E-2</v>
      </c>
      <c r="FB19" s="7">
        <f t="array" ref="FB19">MMULT(EW18:FG18,TRANSPOSE(BV18:CF18))</f>
        <v>8.6525857327114403E-2</v>
      </c>
      <c r="FC19" s="7">
        <f t="array" ref="FC19">MMULT(EW18:FG18,TRANSPOSE(CG18:CQ18))</f>
        <v>1.3031806469806853E-2</v>
      </c>
      <c r="FD19" s="7">
        <f t="array" ref="FD19">MMULT(EW18:FG18,TRANSPOSE(CR18:DB18))</f>
        <v>1.6711919363348961E-2</v>
      </c>
      <c r="FE19" s="7">
        <f t="array" ref="FE19">MMULT(EW18:FG18,TRANSPOSE(DC18:DM18))</f>
        <v>2.9746937499106323E-2</v>
      </c>
      <c r="FF19" s="7">
        <f t="array" ref="FF19">MMULT(EW18:FG18,TRANSPOSE(DN18:DX18))</f>
        <v>0.11270682201589691</v>
      </c>
      <c r="FG19" s="7">
        <f t="array" ref="FG19">MMULT(EW18:FG18,TRANSPOSE(DY18:EI18))</f>
        <v>0.54158735578017381</v>
      </c>
      <c r="FH19" s="39" t="b">
        <f t="shared" si="78"/>
        <v>1</v>
      </c>
      <c r="FJ19" s="30">
        <f t="shared" si="79"/>
        <v>0</v>
      </c>
      <c r="FK19" s="30">
        <f t="shared" si="80"/>
        <v>4.5318626469230926E-2</v>
      </c>
      <c r="FL19" s="30">
        <f t="shared" si="81"/>
        <v>0</v>
      </c>
      <c r="FM19" s="30">
        <f t="shared" si="82"/>
        <v>4.226456685568046E-2</v>
      </c>
      <c r="FN19" s="30">
        <f t="shared" si="83"/>
        <v>3.2485458523233389E-2</v>
      </c>
      <c r="FO19" s="30">
        <f t="shared" si="84"/>
        <v>2.7774800202003718E-2</v>
      </c>
      <c r="FP19" s="30">
        <f t="shared" si="85"/>
        <v>8.8746602059384654E-3</v>
      </c>
      <c r="FQ19" s="30">
        <f t="shared" si="86"/>
        <v>1.1046578699173663E-2</v>
      </c>
      <c r="FR19" s="30">
        <f t="shared" si="87"/>
        <v>1.2820930062114825E-2</v>
      </c>
      <c r="FS19" s="30">
        <f t="shared" si="88"/>
        <v>2.9416480546149093E-2</v>
      </c>
      <c r="FT19" s="41">
        <v>0</v>
      </c>
      <c r="FV19" s="30">
        <f t="shared" si="89"/>
        <v>0</v>
      </c>
      <c r="FW19" s="30">
        <f t="shared" si="90"/>
        <v>-1.996415262961715E-3</v>
      </c>
      <c r="FX19" s="30">
        <f t="shared" si="91"/>
        <v>0</v>
      </c>
      <c r="FY19" s="30">
        <f t="shared" si="92"/>
        <v>-3.3490148063138243E-3</v>
      </c>
      <c r="FZ19" s="30">
        <f t="shared" si="93"/>
        <v>-5.2929463988974973E-3</v>
      </c>
      <c r="GA19" s="30">
        <f t="shared" si="94"/>
        <v>-8.652585732711441E-3</v>
      </c>
      <c r="GB19" s="30">
        <f t="shared" si="95"/>
        <v>-3.909541940942056E-4</v>
      </c>
      <c r="GC19" s="30">
        <f t="shared" si="96"/>
        <v>-8.3559596816744808E-4</v>
      </c>
      <c r="GD19" s="30">
        <f t="shared" si="97"/>
        <v>-2.3797549999285059E-3</v>
      </c>
      <c r="GE19" s="30">
        <f t="shared" si="98"/>
        <v>-1.1270682201589692E-2</v>
      </c>
      <c r="GF19" s="41">
        <v>0</v>
      </c>
      <c r="GH19" s="31"/>
      <c r="GI19" s="31"/>
      <c r="GK19" s="31">
        <f t="shared" si="99"/>
        <v>0</v>
      </c>
      <c r="GL19" s="31">
        <f t="shared" si="100"/>
        <v>480.93909873449451</v>
      </c>
      <c r="GM19" s="31">
        <f t="shared" si="101"/>
        <v>0</v>
      </c>
      <c r="GN19" s="31">
        <f t="shared" si="102"/>
        <v>697.66974172545872</v>
      </c>
      <c r="GO19" s="31">
        <f t="shared" si="103"/>
        <v>878.97841683076263</v>
      </c>
      <c r="GP19" s="31">
        <f t="shared" si="104"/>
        <v>1175.9781184842514</v>
      </c>
      <c r="GQ19" s="31">
        <f t="shared" si="105"/>
        <v>94.181386629552932</v>
      </c>
      <c r="GR19" s="31">
        <f t="shared" si="106"/>
        <v>174.07209493345849</v>
      </c>
      <c r="GS19" s="31">
        <f t="shared" si="107"/>
        <v>395.19638489404599</v>
      </c>
      <c r="GT19" s="31">
        <f t="shared" si="108"/>
        <v>1531.8051804273757</v>
      </c>
      <c r="GU19" s="42">
        <v>0</v>
      </c>
      <c r="GW19" s="31">
        <f t="shared" si="109"/>
        <v>0</v>
      </c>
      <c r="GX19" s="31">
        <f t="shared" si="110"/>
        <v>0</v>
      </c>
      <c r="GY19" s="31">
        <f t="shared" si="111"/>
        <v>0</v>
      </c>
      <c r="GZ19" s="31">
        <f t="shared" si="112"/>
        <v>0</v>
      </c>
      <c r="HA19" s="31">
        <f t="shared" si="113"/>
        <v>0</v>
      </c>
      <c r="HB19" s="31">
        <f t="shared" si="114"/>
        <v>0</v>
      </c>
      <c r="HC19" s="31">
        <f t="shared" si="115"/>
        <v>1156.2861244530225</v>
      </c>
      <c r="HD19" s="31">
        <f t="shared" si="116"/>
        <v>1482.8151812712265</v>
      </c>
      <c r="HE19" s="31">
        <f t="shared" si="117"/>
        <v>2639.3862704207058</v>
      </c>
      <c r="HF19" s="31">
        <f t="shared" si="118"/>
        <v>10000.250903826502</v>
      </c>
      <c r="HG19" s="42">
        <v>0</v>
      </c>
      <c r="HI19" s="31">
        <f t="shared" si="119"/>
        <v>0</v>
      </c>
      <c r="HJ19" s="31">
        <f t="shared" si="120"/>
        <v>1811.0367239927359</v>
      </c>
      <c r="HK19" s="31">
        <f t="shared" si="121"/>
        <v>0</v>
      </c>
      <c r="HL19" s="31">
        <f t="shared" si="122"/>
        <v>2969.9680129832286</v>
      </c>
      <c r="HM19" s="31">
        <f t="shared" si="123"/>
        <v>4355.3591667431938</v>
      </c>
      <c r="HN19" s="31">
        <f t="shared" si="124"/>
        <v>10043.658479925167</v>
      </c>
      <c r="HO19" s="31">
        <f t="shared" si="125"/>
        <v>158.50946103933902</v>
      </c>
      <c r="HP19" s="31">
        <f t="shared" si="126"/>
        <v>329.09270889604801</v>
      </c>
      <c r="HQ19" s="31">
        <f t="shared" si="127"/>
        <v>861.61133475831491</v>
      </c>
      <c r="HR19" s="31">
        <f t="shared" si="128"/>
        <v>5756.3727191812095</v>
      </c>
      <c r="HS19" s="42">
        <v>0</v>
      </c>
      <c r="HU19" s="30">
        <f t="shared" si="129"/>
        <v>0</v>
      </c>
      <c r="HV19" s="30">
        <f t="shared" si="130"/>
        <v>3.9068482843118577E-2</v>
      </c>
      <c r="HW19" s="30">
        <f t="shared" si="131"/>
        <v>0</v>
      </c>
      <c r="HX19" s="30">
        <f t="shared" si="132"/>
        <v>3.6470506763796186E-2</v>
      </c>
      <c r="HY19" s="30">
        <f t="shared" si="133"/>
        <v>2.818647837460482E-2</v>
      </c>
      <c r="HZ19" s="30">
        <f t="shared" si="134"/>
        <v>2.4523914473190786E-2</v>
      </c>
      <c r="IA19" s="30">
        <f t="shared" si="135"/>
        <v>8.1763078724639143E-3</v>
      </c>
      <c r="IB19" s="30">
        <f t="shared" si="136"/>
        <v>1.0152362986189089E-2</v>
      </c>
      <c r="IC19" s="30">
        <f t="shared" si="137"/>
        <v>1.185573210733697E-2</v>
      </c>
      <c r="ID19" s="30">
        <f t="shared" si="138"/>
        <v>2.830705011236534E-2</v>
      </c>
      <c r="IE19" s="30">
        <f t="shared" si="139"/>
        <v>0</v>
      </c>
      <c r="IF19" s="30"/>
      <c r="IH19" s="30">
        <f t="shared" si="140"/>
        <v>0</v>
      </c>
      <c r="II19" s="30">
        <f t="shared" si="141"/>
        <v>-1.7210785393444309E-3</v>
      </c>
      <c r="IJ19" s="30">
        <f t="shared" si="142"/>
        <v>0</v>
      </c>
      <c r="IK19" s="30">
        <f t="shared" si="143"/>
        <v>-2.8898975248649911E-3</v>
      </c>
      <c r="IL19" s="30">
        <f t="shared" si="144"/>
        <v>-4.592501568163718E-3</v>
      </c>
      <c r="IM19" s="30">
        <f t="shared" si="145"/>
        <v>-7.6398487455423027E-3</v>
      </c>
      <c r="IN19" s="30">
        <f t="shared" si="146"/>
        <v>-3.6018977411735308E-4</v>
      </c>
      <c r="IO19" s="30">
        <f t="shared" si="147"/>
        <v>-7.6795484010507475E-4</v>
      </c>
      <c r="IP19" s="30">
        <f t="shared" si="148"/>
        <v>-2.2005999271159111E-3</v>
      </c>
      <c r="IQ19" s="30">
        <f t="shared" si="149"/>
        <v>-1.0845613069871779E-2</v>
      </c>
      <c r="IR19" s="30">
        <f t="shared" si="150"/>
        <v>0</v>
      </c>
      <c r="IT19" s="43"/>
      <c r="IU19" s="43"/>
      <c r="IW19" s="43">
        <f t="shared" si="151"/>
        <v>0</v>
      </c>
      <c r="IX19" s="43">
        <f t="shared" si="152"/>
        <v>414.61011489945929</v>
      </c>
      <c r="IY19" s="43">
        <f t="shared" si="153"/>
        <v>0</v>
      </c>
      <c r="IZ19" s="43">
        <f t="shared" si="154"/>
        <v>602.02602149877453</v>
      </c>
      <c r="JA19" s="43">
        <f t="shared" si="155"/>
        <v>762.65834819679503</v>
      </c>
      <c r="JB19" s="43">
        <f t="shared" si="156"/>
        <v>1038.3364269159015</v>
      </c>
      <c r="JC19" s="43">
        <f t="shared" si="157"/>
        <v>86.770196837902517</v>
      </c>
      <c r="JD19" s="43">
        <f t="shared" si="158"/>
        <v>159.98103500254203</v>
      </c>
      <c r="JE19" s="43">
        <f t="shared" si="159"/>
        <v>365.44481924418108</v>
      </c>
      <c r="JF19" s="43">
        <f t="shared" si="160"/>
        <v>1474.0337796941151</v>
      </c>
      <c r="JG19" s="43">
        <f t="shared" si="161"/>
        <v>0</v>
      </c>
      <c r="JH19" s="43"/>
      <c r="JI19" s="31"/>
      <c r="JJ19" s="43">
        <f t="shared" si="162"/>
        <v>0</v>
      </c>
      <c r="JK19" s="43">
        <f t="shared" si="163"/>
        <v>0</v>
      </c>
      <c r="JL19" s="43">
        <f t="shared" si="164"/>
        <v>0</v>
      </c>
      <c r="JM19" s="43">
        <f t="shared" si="165"/>
        <v>0</v>
      </c>
      <c r="JN19" s="43">
        <f t="shared" si="166"/>
        <v>0</v>
      </c>
      <c r="JO19" s="43">
        <f t="shared" si="167"/>
        <v>0</v>
      </c>
      <c r="JP19" s="43">
        <f t="shared" si="168"/>
        <v>1065.2972759294835</v>
      </c>
      <c r="JQ19" s="43">
        <f t="shared" si="169"/>
        <v>1362.7819410568613</v>
      </c>
      <c r="JR19" s="43">
        <f t="shared" si="170"/>
        <v>2440.685379164257</v>
      </c>
      <c r="JS19" s="43">
        <f t="shared" si="171"/>
        <v>9623.0955646358307</v>
      </c>
      <c r="JT19" s="43">
        <f t="shared" si="172"/>
        <v>0</v>
      </c>
      <c r="JU19" s="43"/>
      <c r="JV19" s="31"/>
      <c r="JW19" s="43">
        <f t="shared" si="173"/>
        <v>0</v>
      </c>
      <c r="JX19" s="43">
        <f t="shared" si="174"/>
        <v>1561.2665848910183</v>
      </c>
      <c r="JY19" s="43">
        <f t="shared" si="175"/>
        <v>0</v>
      </c>
      <c r="JZ19" s="43">
        <f t="shared" si="176"/>
        <v>2562.8143516915088</v>
      </c>
      <c r="KA19" s="43">
        <f t="shared" si="177"/>
        <v>3778.9904328807656</v>
      </c>
      <c r="KB19" s="43">
        <f t="shared" si="178"/>
        <v>8868.104172423642</v>
      </c>
      <c r="KC19" s="43">
        <f t="shared" si="179"/>
        <v>146.03625649675334</v>
      </c>
      <c r="KD19" s="43">
        <f t="shared" si="180"/>
        <v>302.45279808406798</v>
      </c>
      <c r="KE19" s="43">
        <f t="shared" si="181"/>
        <v>796.74665691567122</v>
      </c>
      <c r="KF19" s="43">
        <f t="shared" si="182"/>
        <v>5539.2734957427274</v>
      </c>
      <c r="KG19" s="43">
        <f t="shared" si="183"/>
        <v>0</v>
      </c>
      <c r="KH19" s="43"/>
      <c r="KJ19" s="7">
        <f t="array" ref="KJ19">AVERAGE(EW19:EW20)/((1+discount_EFFECT)^($B19-1))</f>
        <v>0</v>
      </c>
      <c r="KK19" s="7">
        <f t="array" ref="KK19">AVERAGE(EX19:EX20)/((1+discount_EFFECT)^($B19-1))</f>
        <v>4.6646478356539164E-2</v>
      </c>
      <c r="KL19" s="7">
        <f t="array" ref="KL19">AVERAGE(EY19:EY20)/((1+discount_EFFECT)^($B19-1))</f>
        <v>0</v>
      </c>
      <c r="KM19" s="7">
        <f t="array" ref="KM19">AVERAGE(EZ19:EZ20)/((1+discount_EFFECT)^($B19-1))</f>
        <v>4.6995022922397857E-2</v>
      </c>
      <c r="KN19" s="7">
        <f t="array" ref="KN19">AVERAGE(FA19:FA20)/((1+discount_EFFECT)^($B19-1))</f>
        <v>4.6676550511311997E-2</v>
      </c>
      <c r="KO19" s="7">
        <f t="array" ref="KO19">AVERAGE(FB19:FB20)/((1+discount_EFFECT)^($B19-1))</f>
        <v>6.2118961629476159E-2</v>
      </c>
      <c r="KP19" s="7">
        <f t="array" ref="KP19">AVERAGE(FC19:FC20)/((1+discount_EFFECT)^($B19-1))</f>
        <v>9.7622415935833262E-3</v>
      </c>
      <c r="KQ19" s="7">
        <f t="array" ref="KQ19">AVERAGE(FD19:FD20)/((1+discount_EFFECT)^($B19-1))</f>
        <v>1.2488351231689577E-2</v>
      </c>
      <c r="KR19" s="7">
        <f t="array" ref="KR19">AVERAGE(FE19:FE20)/((1+discount_EFFECT)^($B19-1))</f>
        <v>2.2366114007509378E-2</v>
      </c>
      <c r="KS19" s="7">
        <f t="array" ref="KS19">AVERAGE(FF19:FF20)/((1+discount_EFFECT)^($B19-1))</f>
        <v>8.8184759224272741E-2</v>
      </c>
      <c r="KT19" s="7">
        <f t="array" ref="KT19">AVERAGE(FG19:FG20)/((1+discount_EFFECT)^($B19-1))</f>
        <v>0.47785303186657324</v>
      </c>
      <c r="KU19" s="44">
        <f t="shared" si="184"/>
        <v>0.15183738819310105</v>
      </c>
      <c r="KV19" s="44">
        <f t="shared" si="185"/>
        <v>-2.5220215553088645E-2</v>
      </c>
      <c r="KW19" s="43"/>
      <c r="KX19" s="43"/>
      <c r="KY19" s="43">
        <f t="shared" si="186"/>
        <v>3987.2875423656487</v>
      </c>
      <c r="KZ19" s="43">
        <f t="shared" si="187"/>
        <v>11783.208480310379</v>
      </c>
      <c r="LA19" s="43">
        <f t="shared" si="188"/>
        <v>19152.927313394575</v>
      </c>
      <c r="LB19" s="30">
        <f t="shared" si="189"/>
        <v>5.6408719950122491E-2</v>
      </c>
      <c r="LC19" s="30">
        <f t="shared" si="190"/>
        <v>5.9483374154087436E-2</v>
      </c>
      <c r="LD19" s="30">
        <f t="shared" si="191"/>
        <v>6.9042664518821378E-2</v>
      </c>
      <c r="LE19" s="30">
        <f t="shared" si="192"/>
        <v>0.15030372085374891</v>
      </c>
      <c r="LF19" s="30">
        <f t="shared" si="193"/>
        <v>0.2024370134197252</v>
      </c>
      <c r="LG19" s="30">
        <f t="shared" si="194"/>
        <v>0.13280146605705501</v>
      </c>
      <c r="LH19" s="30">
        <f t="shared" si="195"/>
        <v>0</v>
      </c>
      <c r="LI19" s="17">
        <f t="shared" si="196"/>
        <v>0.3352384794767802</v>
      </c>
      <c r="LJ19" s="30">
        <f t="shared" si="197"/>
        <v>0.1266171726400124</v>
      </c>
      <c r="LK19" s="31">
        <f t="shared" si="198"/>
        <v>34923.423336070598</v>
      </c>
      <c r="LL19">
        <f t="shared" si="199"/>
        <v>-0.22261706072069357</v>
      </c>
    </row>
    <row r="20" spans="2:324" ht="15.6" thickTop="1" thickBot="1" x14ac:dyDescent="0.35">
      <c r="B20">
        <v>9</v>
      </c>
      <c r="C20">
        <f t="shared" si="200"/>
        <v>79</v>
      </c>
      <c r="E20">
        <f t="shared" si="4"/>
        <v>0</v>
      </c>
      <c r="S20" s="35">
        <f t="shared" si="5"/>
        <v>0.69291185277162282</v>
      </c>
      <c r="T20" s="36">
        <v>0</v>
      </c>
      <c r="U20" s="37">
        <f t="shared" si="6"/>
        <v>2.5335019477206559E-2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8">
        <v>0</v>
      </c>
      <c r="AD20" s="35">
        <f t="shared" si="7"/>
        <v>0</v>
      </c>
      <c r="AE20" s="37">
        <f t="shared" si="8"/>
        <v>0.69291185277162282</v>
      </c>
      <c r="AF20" s="37">
        <f t="shared" si="9"/>
        <v>0</v>
      </c>
      <c r="AG20" s="37">
        <f t="shared" si="10"/>
        <v>2.5335019477206559E-2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8">
        <v>0</v>
      </c>
      <c r="AO20" s="35">
        <f t="shared" si="11"/>
        <v>0.20697367030840685</v>
      </c>
      <c r="AP20" s="36">
        <v>0</v>
      </c>
      <c r="AQ20" s="37">
        <f t="shared" si="12"/>
        <v>0.48981037655932674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8">
        <v>0</v>
      </c>
      <c r="AZ20" s="35">
        <f t="shared" si="13"/>
        <v>0</v>
      </c>
      <c r="BA20" s="37">
        <f t="shared" si="14"/>
        <v>0.20697367030840685</v>
      </c>
      <c r="BB20" s="37">
        <f t="shared" si="15"/>
        <v>0</v>
      </c>
      <c r="BC20" s="37">
        <f t="shared" si="16"/>
        <v>0.48981037655932674</v>
      </c>
      <c r="BD20" s="37">
        <f t="shared" si="17"/>
        <v>2.2486268923293674E-2</v>
      </c>
      <c r="BE20" s="37">
        <f t="shared" si="18"/>
        <v>0</v>
      </c>
      <c r="BF20" s="36">
        <v>0</v>
      </c>
      <c r="BG20" s="36">
        <v>0</v>
      </c>
      <c r="BH20" s="36">
        <v>0</v>
      </c>
      <c r="BI20" s="36">
        <v>0</v>
      </c>
      <c r="BJ20" s="38">
        <v>0</v>
      </c>
      <c r="BK20" s="35">
        <f t="shared" si="19"/>
        <v>0</v>
      </c>
      <c r="BL20" s="37">
        <f t="shared" si="20"/>
        <v>0</v>
      </c>
      <c r="BM20" s="37">
        <f t="shared" si="21"/>
        <v>0.29557522723407648</v>
      </c>
      <c r="BN20" s="37">
        <f t="shared" si="22"/>
        <v>0.29557522723407648</v>
      </c>
      <c r="BO20" s="37">
        <f t="shared" si="23"/>
        <v>0.41224826359371747</v>
      </c>
      <c r="BP20" s="37">
        <f t="shared" si="24"/>
        <v>9.6916546223567261E-3</v>
      </c>
      <c r="BQ20" s="36">
        <v>0</v>
      </c>
      <c r="BR20" s="36">
        <v>0</v>
      </c>
      <c r="BS20" s="36">
        <v>0</v>
      </c>
      <c r="BT20" s="36">
        <v>0</v>
      </c>
      <c r="BU20" s="38">
        <v>0</v>
      </c>
      <c r="BV20" s="35">
        <f t="shared" si="25"/>
        <v>0</v>
      </c>
      <c r="BW20" s="37">
        <f t="shared" si="26"/>
        <v>0</v>
      </c>
      <c r="BX20" s="37">
        <f t="shared" si="27"/>
        <v>3.3780025969608746E-2</v>
      </c>
      <c r="BY20" s="37">
        <f t="shared" si="28"/>
        <v>3.3780025969608746E-2</v>
      </c>
      <c r="BZ20" s="37">
        <f t="shared" si="29"/>
        <v>0.31480776492611146</v>
      </c>
      <c r="CA20" s="37">
        <f t="shared" si="30"/>
        <v>0.47489107649547951</v>
      </c>
      <c r="CB20" s="36">
        <v>0</v>
      </c>
      <c r="CC20" s="36">
        <v>0</v>
      </c>
      <c r="CD20" s="36">
        <v>0</v>
      </c>
      <c r="CE20" s="36">
        <v>0</v>
      </c>
      <c r="CF20" s="38">
        <v>0</v>
      </c>
      <c r="CG20" s="37">
        <f t="shared" si="31"/>
        <v>1.7038816051761219E-2</v>
      </c>
      <c r="CH20" s="37">
        <f t="shared" si="32"/>
        <v>1.7038816051761219E-2</v>
      </c>
      <c r="CI20" s="37">
        <f t="shared" si="33"/>
        <v>1.0007596051287415E-3</v>
      </c>
      <c r="CJ20" s="37">
        <f t="shared" si="34"/>
        <v>1.0007596051287415E-3</v>
      </c>
      <c r="CK20" s="36">
        <v>0</v>
      </c>
      <c r="CL20" s="36">
        <v>0</v>
      </c>
      <c r="CM20" s="37">
        <f t="shared" si="35"/>
        <v>0.70995066882338409</v>
      </c>
      <c r="CN20" s="37">
        <f t="shared" si="36"/>
        <v>2.6335779082335302E-2</v>
      </c>
      <c r="CO20" s="36">
        <v>0</v>
      </c>
      <c r="CP20" s="36">
        <v>0</v>
      </c>
      <c r="CQ20" s="38">
        <v>0</v>
      </c>
      <c r="CR20" s="37">
        <f t="shared" si="37"/>
        <v>5.0895164829936109E-3</v>
      </c>
      <c r="CS20" s="37">
        <f t="shared" si="38"/>
        <v>5.0895164829936109E-3</v>
      </c>
      <c r="CT20" s="37">
        <f t="shared" si="39"/>
        <v>1.9348019032488999E-2</v>
      </c>
      <c r="CU20" s="37">
        <f t="shared" si="40"/>
        <v>1.9348019032488999E-2</v>
      </c>
      <c r="CV20" s="37">
        <f t="shared" si="41"/>
        <v>2.7792017770362971E-3</v>
      </c>
      <c r="CW20" s="37">
        <f t="shared" si="42"/>
        <v>0</v>
      </c>
      <c r="CX20" s="37">
        <f t="shared" si="43"/>
        <v>0.21206318679140046</v>
      </c>
      <c r="CY20" s="37">
        <f t="shared" si="44"/>
        <v>0.50915839559181586</v>
      </c>
      <c r="CZ20" s="37">
        <f t="shared" si="45"/>
        <v>2.5265470700329973E-2</v>
      </c>
      <c r="DA20" s="37">
        <f t="shared" si="46"/>
        <v>0</v>
      </c>
      <c r="DB20" s="38">
        <v>0</v>
      </c>
      <c r="DC20" s="37">
        <f t="shared" si="47"/>
        <v>0</v>
      </c>
      <c r="DD20" s="37">
        <f t="shared" si="48"/>
        <v>0</v>
      </c>
      <c r="DE20" s="37">
        <f t="shared" si="49"/>
        <v>1.1675528726501983E-2</v>
      </c>
      <c r="DF20" s="37">
        <f t="shared" si="50"/>
        <v>1.1675528726501983E-2</v>
      </c>
      <c r="DG20" s="37">
        <f t="shared" si="51"/>
        <v>5.0952032578998788E-2</v>
      </c>
      <c r="DH20" s="37">
        <f t="shared" si="52"/>
        <v>3.3875014132124051E-3</v>
      </c>
      <c r="DI20" s="37">
        <f t="shared" si="53"/>
        <v>0</v>
      </c>
      <c r="DJ20" s="37">
        <f t="shared" si="54"/>
        <v>0.30725075596057849</v>
      </c>
      <c r="DK20" s="37">
        <f t="shared" si="55"/>
        <v>0.46320029617271624</v>
      </c>
      <c r="DL20" s="37">
        <f t="shared" si="56"/>
        <v>1.3079156035569131E-2</v>
      </c>
      <c r="DM20" s="38">
        <v>0</v>
      </c>
      <c r="DN20" s="37">
        <f t="shared" si="57"/>
        <v>0</v>
      </c>
      <c r="DO20" s="37">
        <f t="shared" si="58"/>
        <v>0</v>
      </c>
      <c r="DP20" s="37">
        <f t="shared" si="59"/>
        <v>1.3343461401716555E-3</v>
      </c>
      <c r="DQ20" s="37">
        <f t="shared" si="60"/>
        <v>1.3343461401716555E-3</v>
      </c>
      <c r="DR20" s="37">
        <f t="shared" si="61"/>
        <v>3.8908824878508157E-2</v>
      </c>
      <c r="DS20" s="37">
        <f t="shared" si="62"/>
        <v>0.16598756924740782</v>
      </c>
      <c r="DT20" s="37">
        <f t="shared" si="63"/>
        <v>0</v>
      </c>
      <c r="DU20" s="37">
        <f t="shared" si="64"/>
        <v>3.5114372109780405E-2</v>
      </c>
      <c r="DV20" s="37">
        <f t="shared" si="65"/>
        <v>0.35371658980461962</v>
      </c>
      <c r="DW20" s="37">
        <f t="shared" si="66"/>
        <v>0.64087864574288733</v>
      </c>
      <c r="DX20" s="38">
        <v>0</v>
      </c>
      <c r="DY20" s="35">
        <f t="array" ref="DY20">1-EXP(-INDEX(m.r.mortality, C20) * hr.mort_mci)</f>
        <v>7.798614438521545E-2</v>
      </c>
      <c r="DZ20" s="37">
        <f t="array" ref="DZ20">1-EXP(-INDEX(m.r.mortality, C20) * hr.mort_mci)</f>
        <v>7.798614438521545E-2</v>
      </c>
      <c r="EA20" s="37">
        <f t="array" ref="EA20">1-EXP(-INDEX(m.r.mortality, C20) * hr.mort_mil)</f>
        <v>0.12214069725548993</v>
      </c>
      <c r="EB20" s="37">
        <f t="array" ref="EB20">1-EXP(-INDEX(m.r.mortality, C20) * hr.mort_mil)</f>
        <v>0.12214069725548993</v>
      </c>
      <c r="EC20" s="37">
        <f t="array" ref="EC20">1-EXP(-INDEX(m.r.mortality, C20) * hr.mort_mod)</f>
        <v>0.15781764332233417</v>
      </c>
      <c r="ED20" s="37">
        <f t="array" ref="ED20">1-EXP(-INDEX(m.r.mortality, C20) * hr.mort_sev)</f>
        <v>0.34604219822154347</v>
      </c>
      <c r="EE20" s="37">
        <f t="array" ref="EE20">1-EXP(-INDEX(m.r.mortality, C20) * hr.mort_mci)</f>
        <v>7.798614438521545E-2</v>
      </c>
      <c r="EF20" s="37">
        <f t="array" ref="EF20">1-EXP(-INDEX(m.r.mortality, C20) * hr.mort_mil)</f>
        <v>0.12214069725548993</v>
      </c>
      <c r="EG20" s="37">
        <f t="array" ref="EG20">1-EXP(-INDEX(m.r.mortality, C20) * hr.mort_mod)</f>
        <v>0.15781764332233417</v>
      </c>
      <c r="EH20" s="37">
        <f t="array" ref="EH20">1-EXP(-INDEX(m.r.mortality, C20) * hr.mort_sev)</f>
        <v>0.34604219822154347</v>
      </c>
      <c r="EI20" s="38">
        <v>1</v>
      </c>
      <c r="EJ20" s="39" t="b">
        <f t="shared" si="67"/>
        <v>1</v>
      </c>
      <c r="EK20" s="39" t="b">
        <f t="shared" si="68"/>
        <v>1</v>
      </c>
      <c r="EL20" s="39" t="b">
        <f t="shared" si="69"/>
        <v>1</v>
      </c>
      <c r="EM20" s="39" t="b">
        <f t="shared" si="70"/>
        <v>1</v>
      </c>
      <c r="EN20" s="39" t="b">
        <f t="shared" si="71"/>
        <v>1</v>
      </c>
      <c r="EO20" s="39" t="b">
        <f t="shared" si="72"/>
        <v>1</v>
      </c>
      <c r="EP20" s="39" t="b">
        <f t="shared" si="73"/>
        <v>1</v>
      </c>
      <c r="EQ20" s="39" t="b">
        <f t="shared" si="74"/>
        <v>1</v>
      </c>
      <c r="ER20" s="39" t="b">
        <f t="shared" si="75"/>
        <v>1</v>
      </c>
      <c r="ES20" s="39" t="b">
        <f t="shared" si="76"/>
        <v>1</v>
      </c>
      <c r="ET20" s="39" t="b">
        <f t="shared" si="77"/>
        <v>1</v>
      </c>
      <c r="EV20">
        <v>9</v>
      </c>
      <c r="EW20" s="7">
        <f t="array" ref="EW20">MMULT(EW19:FG19,TRANSPOSE(S19:AC19))</f>
        <v>0</v>
      </c>
      <c r="EX20" s="7">
        <f t="array" ref="EX20">MMULT(EW19:FG19,TRANSPOSE(AD19:AN19))</f>
        <v>4.8191393857571561E-2</v>
      </c>
      <c r="EY20" s="7">
        <f t="array" ref="EY20">MMULT(EW19:FG19,TRANSPOSE(AO19:AY19))</f>
        <v>0</v>
      </c>
      <c r="EZ20" s="7">
        <f t="array" ref="EZ20">MMULT(EW19:FG19,TRANSPOSE(AZ19:BJ19))</f>
        <v>4.8615604868323156E-2</v>
      </c>
      <c r="FA20" s="7">
        <f t="array" ref="FA20">MMULT(EW19:FG19,TRANSPOSE(BK19:BU19))</f>
        <v>4.865070921787424E-2</v>
      </c>
      <c r="FB20" s="7">
        <f t="array" ref="FB20">MMULT(EW19:FG19,TRANSPOSE(BV19:CF19))</f>
        <v>6.6271117583731651E-2</v>
      </c>
      <c r="FC20" s="7">
        <f t="array" ref="FC20">MMULT(EW19:FG19,TRANSPOSE(CG19:CQ19))</f>
        <v>1.0980845138016686E-2</v>
      </c>
      <c r="FD20" s="7">
        <f t="array" ref="FD20">MMULT(EW19:FG19,TRANSPOSE(CR19:DB19))</f>
        <v>1.4006274240854029E-2</v>
      </c>
      <c r="FE20" s="7">
        <f t="array" ref="FE20">MMULT(EW19:FG19,TRANSPOSE(DC19:DM19))</f>
        <v>2.5268060678791449E-2</v>
      </c>
      <c r="FF20" s="7">
        <f t="array" ref="FF20">MMULT(EW19:FG19,TRANSPOSE(DN19:DX19))</f>
        <v>0.10420543938153864</v>
      </c>
      <c r="FG20" s="7">
        <f t="array" ref="FG20">MMULT(EW19:FG19,TRANSPOSE(DY19:EI19))</f>
        <v>0.6338105550332982</v>
      </c>
      <c r="FH20" s="39" t="b">
        <f t="shared" si="78"/>
        <v>1</v>
      </c>
      <c r="FJ20" s="30">
        <f t="shared" si="79"/>
        <v>0</v>
      </c>
      <c r="FK20" s="30">
        <f t="shared" si="80"/>
        <v>3.2818339217006227E-2</v>
      </c>
      <c r="FL20" s="30">
        <f t="shared" si="81"/>
        <v>0</v>
      </c>
      <c r="FM20" s="30">
        <f t="shared" si="82"/>
        <v>3.0676446671911911E-2</v>
      </c>
      <c r="FN20" s="30">
        <f t="shared" si="83"/>
        <v>2.3887498225976252E-2</v>
      </c>
      <c r="FO20" s="30">
        <f t="shared" si="84"/>
        <v>2.1273028744377857E-2</v>
      </c>
      <c r="FP20" s="30">
        <f t="shared" si="85"/>
        <v>7.4779555389893624E-3</v>
      </c>
      <c r="FQ20" s="30">
        <f t="shared" si="86"/>
        <v>9.2581472732045141E-3</v>
      </c>
      <c r="FR20" s="30">
        <f t="shared" si="87"/>
        <v>1.0890534152559115E-2</v>
      </c>
      <c r="FS20" s="30">
        <f t="shared" si="88"/>
        <v>2.7197619678581586E-2</v>
      </c>
      <c r="FT20" s="41">
        <v>0</v>
      </c>
      <c r="FV20" s="30">
        <f t="shared" si="89"/>
        <v>0</v>
      </c>
      <c r="FW20" s="30">
        <f t="shared" si="90"/>
        <v>-1.4457418157271468E-3</v>
      </c>
      <c r="FX20" s="30">
        <f t="shared" si="91"/>
        <v>0</v>
      </c>
      <c r="FY20" s="30">
        <f t="shared" si="92"/>
        <v>-2.4307802434161579E-3</v>
      </c>
      <c r="FZ20" s="30">
        <f t="shared" si="93"/>
        <v>-3.8920567374299392E-3</v>
      </c>
      <c r="GA20" s="30">
        <f t="shared" si="94"/>
        <v>-6.6271117583731652E-3</v>
      </c>
      <c r="GB20" s="30">
        <f t="shared" si="95"/>
        <v>-3.2942535414050056E-4</v>
      </c>
      <c r="GC20" s="30">
        <f t="shared" si="96"/>
        <v>-7.0031371204270143E-4</v>
      </c>
      <c r="GD20" s="30">
        <f t="shared" si="97"/>
        <v>-2.0214448543033159E-3</v>
      </c>
      <c r="GE20" s="30">
        <f t="shared" si="98"/>
        <v>-1.0420543938153864E-2</v>
      </c>
      <c r="GF20" s="41">
        <v>0</v>
      </c>
      <c r="GH20" s="31"/>
      <c r="GI20" s="31"/>
      <c r="GK20" s="31">
        <f t="shared" si="99"/>
        <v>0</v>
      </c>
      <c r="GL20" s="31">
        <f t="shared" si="100"/>
        <v>348.28113106442402</v>
      </c>
      <c r="GM20" s="31">
        <f t="shared" si="101"/>
        <v>0</v>
      </c>
      <c r="GN20" s="31">
        <f t="shared" si="102"/>
        <v>506.38230127209044</v>
      </c>
      <c r="GO20" s="31">
        <f t="shared" si="103"/>
        <v>646.33827956282744</v>
      </c>
      <c r="GP20" s="31">
        <f t="shared" si="104"/>
        <v>900.69473534755184</v>
      </c>
      <c r="GQ20" s="31">
        <f t="shared" si="105"/>
        <v>79.359007046252117</v>
      </c>
      <c r="GR20" s="31">
        <f t="shared" si="106"/>
        <v>145.88997507162557</v>
      </c>
      <c r="GS20" s="31">
        <f t="shared" si="107"/>
        <v>335.69325359431622</v>
      </c>
      <c r="GT20" s="31">
        <f t="shared" si="108"/>
        <v>1416.2623789608544</v>
      </c>
      <c r="GU20" s="42">
        <v>0</v>
      </c>
      <c r="GW20" s="31">
        <f t="shared" si="109"/>
        <v>0</v>
      </c>
      <c r="GX20" s="31">
        <f t="shared" si="110"/>
        <v>0</v>
      </c>
      <c r="GY20" s="31">
        <f t="shared" si="111"/>
        <v>0</v>
      </c>
      <c r="GZ20" s="31">
        <f t="shared" si="112"/>
        <v>0</v>
      </c>
      <c r="HA20" s="31">
        <f t="shared" si="113"/>
        <v>0</v>
      </c>
      <c r="HB20" s="31">
        <f t="shared" si="114"/>
        <v>0</v>
      </c>
      <c r="HC20" s="31">
        <f t="shared" si="115"/>
        <v>974.30842740594449</v>
      </c>
      <c r="HD20" s="31">
        <f t="shared" si="116"/>
        <v>1242.7487008424962</v>
      </c>
      <c r="HE20" s="31">
        <f t="shared" si="117"/>
        <v>2241.9844879078078</v>
      </c>
      <c r="HF20" s="31">
        <f t="shared" si="118"/>
        <v>9245.9402254451616</v>
      </c>
      <c r="HG20" s="42">
        <v>0</v>
      </c>
      <c r="HI20" s="31">
        <f t="shared" si="119"/>
        <v>0</v>
      </c>
      <c r="HJ20" s="31">
        <f t="shared" si="120"/>
        <v>1311.4964457893009</v>
      </c>
      <c r="HK20" s="31">
        <f t="shared" si="121"/>
        <v>0</v>
      </c>
      <c r="HL20" s="31">
        <f t="shared" si="122"/>
        <v>2155.6606903997895</v>
      </c>
      <c r="HM20" s="31">
        <f t="shared" si="123"/>
        <v>3202.6216990183375</v>
      </c>
      <c r="HN20" s="31">
        <f t="shared" si="124"/>
        <v>7692.5498649221163</v>
      </c>
      <c r="HO20" s="31">
        <f t="shared" si="125"/>
        <v>133.56305195416766</v>
      </c>
      <c r="HP20" s="31">
        <f t="shared" si="126"/>
        <v>275.81288727208795</v>
      </c>
      <c r="HQ20" s="31">
        <f t="shared" si="127"/>
        <v>731.88197907302754</v>
      </c>
      <c r="HR20" s="31">
        <f t="shared" si="128"/>
        <v>5322.1742723042462</v>
      </c>
      <c r="HS20" s="42">
        <v>0</v>
      </c>
      <c r="HU20" s="30">
        <f t="shared" si="129"/>
        <v>0</v>
      </c>
      <c r="HV20" s="30">
        <f t="shared" si="130"/>
        <v>2.819866384374288E-2</v>
      </c>
      <c r="HW20" s="30">
        <f t="shared" si="131"/>
        <v>0</v>
      </c>
      <c r="HX20" s="30">
        <f t="shared" si="132"/>
        <v>2.6343100062538906E-2</v>
      </c>
      <c r="HY20" s="30">
        <f t="shared" si="133"/>
        <v>2.0552946951824323E-2</v>
      </c>
      <c r="HZ20" s="30">
        <f t="shared" si="134"/>
        <v>1.8409436249419028E-2</v>
      </c>
      <c r="IA20" s="30">
        <f t="shared" si="135"/>
        <v>6.8152254699431324E-3</v>
      </c>
      <c r="IB20" s="30">
        <f t="shared" si="136"/>
        <v>8.4032353281030744E-3</v>
      </c>
      <c r="IC20" s="30">
        <f t="shared" si="137"/>
        <v>9.8935080973572564E-3</v>
      </c>
      <c r="ID20" s="30">
        <f t="shared" si="138"/>
        <v>2.523557161748341E-2</v>
      </c>
      <c r="IE20" s="30">
        <f t="shared" si="139"/>
        <v>0</v>
      </c>
      <c r="IF20" s="30"/>
      <c r="IH20" s="30">
        <f t="shared" si="140"/>
        <v>0</v>
      </c>
      <c r="II20" s="30">
        <f t="shared" si="141"/>
        <v>-1.2422318873895543E-3</v>
      </c>
      <c r="IJ20" s="30">
        <f t="shared" si="142"/>
        <v>0</v>
      </c>
      <c r="IK20" s="30">
        <f t="shared" si="143"/>
        <v>-2.0874088797574412E-3</v>
      </c>
      <c r="IL20" s="30">
        <f t="shared" si="144"/>
        <v>-3.3487489941872628E-3</v>
      </c>
      <c r="IM20" s="30">
        <f t="shared" si="145"/>
        <v>-5.7350268689778912E-3</v>
      </c>
      <c r="IN20" s="30">
        <f t="shared" si="146"/>
        <v>-3.0023019691379437E-4</v>
      </c>
      <c r="IO20" s="30">
        <f t="shared" si="147"/>
        <v>-6.3564563752670764E-4</v>
      </c>
      <c r="IP20" s="30">
        <f t="shared" si="148"/>
        <v>-1.8363820134305814E-3</v>
      </c>
      <c r="IQ20" s="30">
        <f t="shared" si="149"/>
        <v>-9.668801386008969E-3</v>
      </c>
      <c r="IR20" s="30">
        <f t="shared" si="150"/>
        <v>0</v>
      </c>
      <c r="IT20" s="43"/>
      <c r="IU20" s="43"/>
      <c r="IW20" s="43">
        <f t="shared" si="151"/>
        <v>0</v>
      </c>
      <c r="IX20" s="43">
        <f t="shared" si="152"/>
        <v>299.25531798132687</v>
      </c>
      <c r="IY20" s="43">
        <f t="shared" si="153"/>
        <v>0</v>
      </c>
      <c r="IZ20" s="43">
        <f t="shared" si="154"/>
        <v>434.85087353756427</v>
      </c>
      <c r="JA20" s="43">
        <f t="shared" si="155"/>
        <v>556.11333791089316</v>
      </c>
      <c r="JB20" s="43">
        <f t="shared" si="156"/>
        <v>779.45094277890644</v>
      </c>
      <c r="JC20" s="43">
        <f t="shared" si="157"/>
        <v>72.325854743462287</v>
      </c>
      <c r="JD20" s="43">
        <f t="shared" si="158"/>
        <v>132.41826429853549</v>
      </c>
      <c r="JE20" s="43">
        <f t="shared" si="159"/>
        <v>304.96060855593032</v>
      </c>
      <c r="JF20" s="43">
        <f t="shared" si="160"/>
        <v>1314.0925976533103</v>
      </c>
      <c r="JG20" s="43">
        <f t="shared" si="161"/>
        <v>0</v>
      </c>
      <c r="JH20" s="43"/>
      <c r="JI20" s="31"/>
      <c r="JJ20" s="43">
        <f t="shared" si="162"/>
        <v>0</v>
      </c>
      <c r="JK20" s="43">
        <f t="shared" si="163"/>
        <v>0</v>
      </c>
      <c r="JL20" s="43">
        <f t="shared" si="164"/>
        <v>0</v>
      </c>
      <c r="JM20" s="43">
        <f t="shared" si="165"/>
        <v>0</v>
      </c>
      <c r="JN20" s="43">
        <f t="shared" si="166"/>
        <v>0</v>
      </c>
      <c r="JO20" s="43">
        <f t="shared" si="167"/>
        <v>0</v>
      </c>
      <c r="JP20" s="43">
        <f t="shared" si="168"/>
        <v>887.96083039223834</v>
      </c>
      <c r="JQ20" s="43">
        <f t="shared" si="169"/>
        <v>1127.9913225293942</v>
      </c>
      <c r="JR20" s="43">
        <f t="shared" si="170"/>
        <v>2036.7312910958578</v>
      </c>
      <c r="JS20" s="43">
        <f t="shared" si="171"/>
        <v>8578.934093778038</v>
      </c>
      <c r="JT20" s="43">
        <f t="shared" si="172"/>
        <v>0</v>
      </c>
      <c r="JU20" s="43"/>
      <c r="JV20" s="31"/>
      <c r="JW20" s="43">
        <f t="shared" si="173"/>
        <v>0</v>
      </c>
      <c r="JX20" s="43">
        <f t="shared" si="174"/>
        <v>1126.8835745323763</v>
      </c>
      <c r="JY20" s="43">
        <f t="shared" si="175"/>
        <v>0</v>
      </c>
      <c r="JZ20" s="43">
        <f t="shared" si="176"/>
        <v>1851.1526408330301</v>
      </c>
      <c r="KA20" s="43">
        <f t="shared" si="177"/>
        <v>2755.5549461059254</v>
      </c>
      <c r="KB20" s="43">
        <f t="shared" si="178"/>
        <v>6657.0448446927194</v>
      </c>
      <c r="KC20" s="43">
        <f t="shared" si="179"/>
        <v>121.72609328517113</v>
      </c>
      <c r="KD20" s="43">
        <f t="shared" si="180"/>
        <v>250.34388953597733</v>
      </c>
      <c r="KE20" s="43">
        <f t="shared" si="181"/>
        <v>664.87834157954069</v>
      </c>
      <c r="KF20" s="43">
        <f t="shared" si="182"/>
        <v>4938.2303156195139</v>
      </c>
      <c r="KG20" s="43">
        <f t="shared" si="183"/>
        <v>0</v>
      </c>
      <c r="KH20" s="43"/>
      <c r="KJ20" s="7">
        <f t="array" ref="KJ20">AVERAGE(EW20:EW21)/((1+discount_EFFECT)^($B20-1))</f>
        <v>0</v>
      </c>
      <c r="KK20" s="7">
        <f t="array" ref="KK20">AVERAGE(EX20:EX21)/((1+discount_EFFECT)^($B20-1))</f>
        <v>3.2687644102151442E-2</v>
      </c>
      <c r="KL20" s="7">
        <f t="array" ref="KL20">AVERAGE(EY20:EY21)/((1+discount_EFFECT)^($B20-1))</f>
        <v>0</v>
      </c>
      <c r="KM20" s="7">
        <f t="array" ref="KM20">AVERAGE(EZ20:EZ21)/((1+discount_EFFECT)^($B20-1))</f>
        <v>3.2956396909388633E-2</v>
      </c>
      <c r="KN20" s="7">
        <f t="array" ref="KN20">AVERAGE(FA20:FA21)/((1+discount_EFFECT)^($B20-1))</f>
        <v>3.3044167242636618E-2</v>
      </c>
      <c r="KO20" s="7">
        <f t="array" ref="KO20">AVERAGE(FB20:FB21)/((1+discount_EFFECT)^($B20-1))</f>
        <v>4.5272831694096856E-2</v>
      </c>
      <c r="KP20" s="7">
        <f t="array" ref="KP20">AVERAGE(FC20:FC21)/((1+discount_EFFECT)^($B20-1))</f>
        <v>7.9001496621213529E-3</v>
      </c>
      <c r="KQ20" s="7">
        <f t="array" ref="KQ20">AVERAGE(FD20:FD21)/((1+discount_EFFECT)^($B20-1))</f>
        <v>1.0035690720299036E-2</v>
      </c>
      <c r="KR20" s="7">
        <f t="array" ref="KR20">AVERAGE(FE20:FE21)/((1+discount_EFFECT)^($B20-1))</f>
        <v>1.8120711489126487E-2</v>
      </c>
      <c r="KS20" s="7">
        <f t="array" ref="KS20">AVERAGE(FF20:FF21)/((1+discount_EFFECT)^($B20-1))</f>
        <v>7.6326410988628607E-2</v>
      </c>
      <c r="KT20" s="7">
        <f t="array" ref="KT20">AVERAGE(FG20:FG21)/((1+discount_EFFECT)^($B20-1))</f>
        <v>0.53306523150548646</v>
      </c>
      <c r="KU20" s="44">
        <f t="shared" si="184"/>
        <v>0.11355785057919691</v>
      </c>
      <c r="KV20" s="44">
        <f t="shared" si="185"/>
        <v>-1.9620352761226163E-2</v>
      </c>
      <c r="KW20" s="43"/>
      <c r="KX20" s="43"/>
      <c r="KY20" s="43">
        <f t="shared" si="186"/>
        <v>3073.539432818809</v>
      </c>
      <c r="KZ20" s="43">
        <f t="shared" si="187"/>
        <v>9971.5155286576519</v>
      </c>
      <c r="LA20" s="43">
        <f t="shared" si="188"/>
        <v>14498.143677395979</v>
      </c>
      <c r="LB20" s="30">
        <f t="shared" si="189"/>
        <v>4.0587793764272795E-2</v>
      </c>
      <c r="LC20" s="30">
        <f t="shared" si="190"/>
        <v>4.2992087629687668E-2</v>
      </c>
      <c r="LD20" s="30">
        <f t="shared" si="191"/>
        <v>5.1164878731763105E-2</v>
      </c>
      <c r="LE20" s="30">
        <f t="shared" si="192"/>
        <v>0.12159924268272546</v>
      </c>
      <c r="LF20" s="30">
        <f t="shared" si="193"/>
        <v>0.14396103994827356</v>
      </c>
      <c r="LG20" s="30">
        <f t="shared" si="194"/>
        <v>0.11238296286017549</v>
      </c>
      <c r="LH20" s="30">
        <f t="shared" si="195"/>
        <v>0</v>
      </c>
      <c r="LI20" s="17">
        <f t="shared" si="196"/>
        <v>0.25634400280844905</v>
      </c>
      <c r="LJ20" s="30">
        <f t="shared" si="197"/>
        <v>9.3937497817970755E-2</v>
      </c>
      <c r="LK20" s="31">
        <f t="shared" si="198"/>
        <v>27543.19863887244</v>
      </c>
      <c r="LL20">
        <f t="shared" si="199"/>
        <v>-0.18149448857075365</v>
      </c>
    </row>
    <row r="21" spans="2:324" ht="15.6" thickTop="1" thickBot="1" x14ac:dyDescent="0.35">
      <c r="B21">
        <v>10</v>
      </c>
      <c r="C21">
        <f t="shared" si="200"/>
        <v>80</v>
      </c>
      <c r="E21">
        <f t="shared" si="4"/>
        <v>0</v>
      </c>
      <c r="S21" s="35">
        <f t="shared" si="5"/>
        <v>0.6866282252111765</v>
      </c>
      <c r="T21" s="36">
        <v>0</v>
      </c>
      <c r="U21" s="37">
        <f t="shared" si="6"/>
        <v>2.4967422510885066E-2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8">
        <v>0</v>
      </c>
      <c r="AD21" s="35">
        <f t="shared" si="7"/>
        <v>0</v>
      </c>
      <c r="AE21" s="37">
        <f t="shared" si="8"/>
        <v>0.6866282252111765</v>
      </c>
      <c r="AF21" s="37">
        <f t="shared" si="9"/>
        <v>0</v>
      </c>
      <c r="AG21" s="37">
        <f t="shared" si="10"/>
        <v>2.4967422510885066E-2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8">
        <v>0</v>
      </c>
      <c r="AO21" s="35">
        <f t="shared" si="11"/>
        <v>0.20509674259554628</v>
      </c>
      <c r="AP21" s="36">
        <v>0</v>
      </c>
      <c r="AQ21" s="37">
        <f t="shared" si="12"/>
        <v>0.48270350187711125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8">
        <v>0</v>
      </c>
      <c r="AZ21" s="35">
        <f t="shared" si="13"/>
        <v>0</v>
      </c>
      <c r="BA21" s="37">
        <f t="shared" si="14"/>
        <v>0.20509674259554628</v>
      </c>
      <c r="BB21" s="37">
        <f t="shared" si="15"/>
        <v>0</v>
      </c>
      <c r="BC21" s="37">
        <f t="shared" si="16"/>
        <v>0.48270350187711125</v>
      </c>
      <c r="BD21" s="37">
        <f t="shared" si="17"/>
        <v>2.2057090395019133E-2</v>
      </c>
      <c r="BE21" s="37">
        <f t="shared" si="18"/>
        <v>0</v>
      </c>
      <c r="BF21" s="36">
        <v>0</v>
      </c>
      <c r="BG21" s="36">
        <v>0</v>
      </c>
      <c r="BH21" s="36">
        <v>0</v>
      </c>
      <c r="BI21" s="36">
        <v>0</v>
      </c>
      <c r="BJ21" s="38">
        <v>0</v>
      </c>
      <c r="BK21" s="35">
        <f t="shared" si="19"/>
        <v>0</v>
      </c>
      <c r="BL21" s="37">
        <f t="shared" si="20"/>
        <v>0</v>
      </c>
      <c r="BM21" s="37">
        <f t="shared" si="21"/>
        <v>0.29128659596032574</v>
      </c>
      <c r="BN21" s="37">
        <f t="shared" si="22"/>
        <v>0.29128659596032574</v>
      </c>
      <c r="BO21" s="37">
        <f t="shared" si="23"/>
        <v>0.40437999057535085</v>
      </c>
      <c r="BP21" s="37">
        <f t="shared" si="24"/>
        <v>9.2406652125259486E-3</v>
      </c>
      <c r="BQ21" s="36">
        <v>0</v>
      </c>
      <c r="BR21" s="36">
        <v>0</v>
      </c>
      <c r="BS21" s="36">
        <v>0</v>
      </c>
      <c r="BT21" s="36">
        <v>0</v>
      </c>
      <c r="BU21" s="38">
        <v>0</v>
      </c>
      <c r="BV21" s="35">
        <f t="shared" si="25"/>
        <v>0</v>
      </c>
      <c r="BW21" s="37">
        <f t="shared" si="26"/>
        <v>0</v>
      </c>
      <c r="BX21" s="37">
        <f t="shared" si="27"/>
        <v>3.3289896681180091E-2</v>
      </c>
      <c r="BY21" s="37">
        <f t="shared" si="28"/>
        <v>3.3289896681180091E-2</v>
      </c>
      <c r="BZ21" s="37">
        <f t="shared" si="29"/>
        <v>0.30879926553026787</v>
      </c>
      <c r="CA21" s="37">
        <f t="shared" si="30"/>
        <v>0.45279259541377143</v>
      </c>
      <c r="CB21" s="36">
        <v>0</v>
      </c>
      <c r="CC21" s="36">
        <v>0</v>
      </c>
      <c r="CD21" s="36">
        <v>0</v>
      </c>
      <c r="CE21" s="36">
        <v>0</v>
      </c>
      <c r="CF21" s="38">
        <v>0</v>
      </c>
      <c r="CG21" s="37">
        <f t="shared" si="31"/>
        <v>1.6884300619946967E-2</v>
      </c>
      <c r="CH21" s="37">
        <f t="shared" si="32"/>
        <v>1.6884300619946967E-2</v>
      </c>
      <c r="CI21" s="37">
        <f t="shared" si="33"/>
        <v>9.8623914284161405E-4</v>
      </c>
      <c r="CJ21" s="37">
        <f t="shared" si="34"/>
        <v>9.8623914284161405E-4</v>
      </c>
      <c r="CK21" s="36">
        <v>0</v>
      </c>
      <c r="CL21" s="36">
        <v>0</v>
      </c>
      <c r="CM21" s="37">
        <f t="shared" si="35"/>
        <v>0.70351252583112356</v>
      </c>
      <c r="CN21" s="37">
        <f t="shared" si="36"/>
        <v>2.5953661653726683E-2</v>
      </c>
      <c r="CO21" s="36">
        <v>0</v>
      </c>
      <c r="CP21" s="36">
        <v>0</v>
      </c>
      <c r="CQ21" s="38">
        <v>0</v>
      </c>
      <c r="CR21" s="37">
        <f t="shared" si="37"/>
        <v>5.0433625228413015E-3</v>
      </c>
      <c r="CS21" s="37">
        <f t="shared" si="38"/>
        <v>5.0433625228413015E-3</v>
      </c>
      <c r="CT21" s="37">
        <f t="shared" si="39"/>
        <v>1.9067290094937867E-2</v>
      </c>
      <c r="CU21" s="37">
        <f t="shared" si="40"/>
        <v>1.9067290094937867E-2</v>
      </c>
      <c r="CV21" s="37">
        <f t="shared" si="41"/>
        <v>2.7261572398338259E-3</v>
      </c>
      <c r="CW21" s="37">
        <f t="shared" si="42"/>
        <v>0</v>
      </c>
      <c r="CX21" s="37">
        <f t="shared" si="43"/>
        <v>0.21014010511838757</v>
      </c>
      <c r="CY21" s="37">
        <f t="shared" si="44"/>
        <v>0.50177079197204921</v>
      </c>
      <c r="CZ21" s="37">
        <f t="shared" si="45"/>
        <v>2.478324763485296E-2</v>
      </c>
      <c r="DA21" s="37">
        <f t="shared" si="46"/>
        <v>0</v>
      </c>
      <c r="DB21" s="38">
        <v>0</v>
      </c>
      <c r="DC21" s="37">
        <f t="shared" si="47"/>
        <v>0</v>
      </c>
      <c r="DD21" s="37">
        <f t="shared" si="48"/>
        <v>0</v>
      </c>
      <c r="DE21" s="37">
        <f t="shared" si="49"/>
        <v>1.1506123333152162E-2</v>
      </c>
      <c r="DF21" s="37">
        <f t="shared" si="50"/>
        <v>1.1506123333152162E-2</v>
      </c>
      <c r="DG21" s="37">
        <f t="shared" si="51"/>
        <v>4.9979549396953475E-2</v>
      </c>
      <c r="DH21" s="37">
        <f t="shared" si="52"/>
        <v>3.2298681377114992E-3</v>
      </c>
      <c r="DI21" s="37">
        <f t="shared" si="53"/>
        <v>0</v>
      </c>
      <c r="DJ21" s="37">
        <f t="shared" si="54"/>
        <v>0.30279271929347795</v>
      </c>
      <c r="DK21" s="37">
        <f t="shared" si="55"/>
        <v>0.45435953997230433</v>
      </c>
      <c r="DL21" s="37">
        <f t="shared" si="56"/>
        <v>1.2470533350237447E-2</v>
      </c>
      <c r="DM21" s="38">
        <v>0</v>
      </c>
      <c r="DN21" s="37">
        <f t="shared" si="57"/>
        <v>0</v>
      </c>
      <c r="DO21" s="37">
        <f t="shared" si="58"/>
        <v>0</v>
      </c>
      <c r="DP21" s="37">
        <f t="shared" si="59"/>
        <v>1.3149855237888188E-3</v>
      </c>
      <c r="DQ21" s="37">
        <f t="shared" si="60"/>
        <v>1.3149855237888188E-3</v>
      </c>
      <c r="DR21" s="37">
        <f t="shared" si="61"/>
        <v>3.8166201357673561E-2</v>
      </c>
      <c r="DS21" s="37">
        <f t="shared" si="62"/>
        <v>0.15826353874786345</v>
      </c>
      <c r="DT21" s="37">
        <f t="shared" si="63"/>
        <v>0</v>
      </c>
      <c r="DU21" s="37">
        <f t="shared" si="64"/>
        <v>3.4604882204968913E-2</v>
      </c>
      <c r="DV21" s="37">
        <f t="shared" si="65"/>
        <v>0.34696546688794144</v>
      </c>
      <c r="DW21" s="37">
        <f t="shared" si="66"/>
        <v>0.61105613416163485</v>
      </c>
      <c r="DX21" s="38">
        <v>0</v>
      </c>
      <c r="DY21" s="35">
        <f t="array" ref="DY21">1-EXP(-INDEX(m.r.mortality, C21) * hr.mort_mci)</f>
        <v>8.6347369050488898E-2</v>
      </c>
      <c r="DZ21" s="37">
        <f t="array" ref="DZ21">1-EXP(-INDEX(m.r.mortality, C21) * hr.mort_mci)</f>
        <v>8.6347369050488898E-2</v>
      </c>
      <c r="EA21" s="37">
        <f t="array" ref="EA21">1-EXP(-INDEX(m.r.mortality, C21) * hr.mort_mil)</f>
        <v>0.1348779448757772</v>
      </c>
      <c r="EB21" s="37">
        <f t="array" ref="EB21">1-EXP(-INDEX(m.r.mortality, C21) * hr.mort_mil)</f>
        <v>0.1348779448757772</v>
      </c>
      <c r="EC21" s="37">
        <f t="array" ref="EC21">1-EXP(-INDEX(m.r.mortality, C21) * hr.mort_mod)</f>
        <v>0.17389174550490127</v>
      </c>
      <c r="ED21" s="37">
        <f t="array" ref="ED21">1-EXP(-INDEX(m.r.mortality, C21) * hr.mort_sev)</f>
        <v>0.37647333248812764</v>
      </c>
      <c r="EE21" s="37">
        <f t="array" ref="EE21">1-EXP(-INDEX(m.r.mortality, C21) * hr.mort_mci)</f>
        <v>8.6347369050488898E-2</v>
      </c>
      <c r="EF21" s="37">
        <f t="array" ref="EF21">1-EXP(-INDEX(m.r.mortality, C21) * hr.mort_mil)</f>
        <v>0.1348779448757772</v>
      </c>
      <c r="EG21" s="37">
        <f t="array" ref="EG21">1-EXP(-INDEX(m.r.mortality, C21) * hr.mort_mod)</f>
        <v>0.17389174550490127</v>
      </c>
      <c r="EH21" s="37">
        <f t="array" ref="EH21">1-EXP(-INDEX(m.r.mortality, C21) * hr.mort_sev)</f>
        <v>0.37647333248812764</v>
      </c>
      <c r="EI21" s="38">
        <v>1</v>
      </c>
      <c r="EJ21" s="39" t="b">
        <f t="shared" si="67"/>
        <v>1</v>
      </c>
      <c r="EK21" s="39" t="b">
        <f t="shared" si="68"/>
        <v>1</v>
      </c>
      <c r="EL21" s="39" t="b">
        <f t="shared" si="69"/>
        <v>1</v>
      </c>
      <c r="EM21" s="39" t="b">
        <f t="shared" si="70"/>
        <v>1</v>
      </c>
      <c r="EN21" s="39" t="b">
        <f t="shared" si="71"/>
        <v>1</v>
      </c>
      <c r="EO21" s="39" t="b">
        <f t="shared" si="72"/>
        <v>1</v>
      </c>
      <c r="EP21" s="39" t="b">
        <f t="shared" si="73"/>
        <v>1</v>
      </c>
      <c r="EQ21" s="39" t="b">
        <f t="shared" si="74"/>
        <v>1</v>
      </c>
      <c r="ER21" s="39" t="b">
        <f t="shared" si="75"/>
        <v>1</v>
      </c>
      <c r="ES21" s="39" t="b">
        <f t="shared" si="76"/>
        <v>1</v>
      </c>
      <c r="ET21" s="39" t="b">
        <f t="shared" si="77"/>
        <v>1</v>
      </c>
      <c r="EV21">
        <v>10</v>
      </c>
      <c r="EW21" s="7">
        <f t="array" ref="EW21">MMULT(EW20:FG20,TRANSPOSE(S20:AC20))</f>
        <v>0</v>
      </c>
      <c r="EX21" s="7">
        <f t="array" ref="EX21">MMULT(EW20:FG20,TRANSPOSE(AD20:AN20))</f>
        <v>3.4624065301732058E-2</v>
      </c>
      <c r="EY21" s="7">
        <f t="array" ref="EY21">MMULT(EW20:FG20,TRANSPOSE(AO20:AY20))</f>
        <v>0</v>
      </c>
      <c r="EZ21" s="7">
        <f t="array" ref="EZ21">MMULT(EW20:FG20,TRANSPOSE(AZ20:BJ20))</f>
        <v>3.4880750321974484E-2</v>
      </c>
      <c r="FA21" s="7">
        <f t="array" ref="FA21">MMULT(EW20:FG20,TRANSPOSE(BK20:BU20))</f>
        <v>3.506801563680733E-2</v>
      </c>
      <c r="FB21" s="7">
        <f t="array" ref="FB21">MMULT(EW20:FG20,TRANSPOSE(BV20:CF20))</f>
        <v>4.842941979582617E-2</v>
      </c>
      <c r="FC21" s="7">
        <f t="array" ref="FC21">MMULT(EW20:FG20,TRANSPOSE(CG20:CQ20))</f>
        <v>9.0345013229029408E-3</v>
      </c>
      <c r="FD21" s="7">
        <f t="array" ref="FD21">MMULT(EW20:FG20,TRANSPOSE(CR20:DB20))</f>
        <v>1.1419551260214275E-2</v>
      </c>
      <c r="FE21" s="7">
        <f t="array" ref="FE21">MMULT(EW20:FG20,TRANSPOSE(DC20:DM20))</f>
        <v>2.0641489656973086E-2</v>
      </c>
      <c r="FF21" s="7">
        <f t="array" ref="FF21">MMULT(EW20:FG20,TRANSPOSE(DN20:DX20))</f>
        <v>8.9170588338640736E-2</v>
      </c>
      <c r="FG21" s="7">
        <f t="array" ref="FG21">MMULT(EW20:FG20,TRANSPOSE(DY20:EI20))</f>
        <v>0.71673161836492849</v>
      </c>
      <c r="FH21" s="39" t="b">
        <f t="shared" si="78"/>
        <v>1</v>
      </c>
      <c r="FJ21" s="30">
        <f t="shared" si="79"/>
        <v>0</v>
      </c>
      <c r="FK21" s="30">
        <f t="shared" si="80"/>
        <v>2.3578988470479529E-2</v>
      </c>
      <c r="FL21" s="30">
        <f t="shared" si="81"/>
        <v>0</v>
      </c>
      <c r="FM21" s="30">
        <f t="shared" si="82"/>
        <v>2.2009753453165901E-2</v>
      </c>
      <c r="FN21" s="30">
        <f t="shared" si="83"/>
        <v>1.7218395677672398E-2</v>
      </c>
      <c r="FO21" s="30">
        <f t="shared" si="84"/>
        <v>1.5545843754460198E-2</v>
      </c>
      <c r="FP21" s="30">
        <f t="shared" si="85"/>
        <v>6.1524954008969025E-3</v>
      </c>
      <c r="FQ21" s="30">
        <f t="shared" si="86"/>
        <v>7.5483233830016365E-3</v>
      </c>
      <c r="FR21" s="30">
        <f t="shared" si="87"/>
        <v>8.8964820421553997E-3</v>
      </c>
      <c r="FS21" s="30">
        <f t="shared" si="88"/>
        <v>2.3273523556385234E-2</v>
      </c>
      <c r="FT21" s="41">
        <v>0</v>
      </c>
      <c r="FV21" s="30">
        <f t="shared" si="89"/>
        <v>0</v>
      </c>
      <c r="FW21" s="30">
        <f t="shared" si="90"/>
        <v>-1.0387219590519618E-3</v>
      </c>
      <c r="FX21" s="30">
        <f t="shared" si="91"/>
        <v>0</v>
      </c>
      <c r="FY21" s="30">
        <f t="shared" si="92"/>
        <v>-1.7440375160987242E-3</v>
      </c>
      <c r="FZ21" s="30">
        <f t="shared" si="93"/>
        <v>-2.8054412509445864E-3</v>
      </c>
      <c r="GA21" s="30">
        <f t="shared" si="94"/>
        <v>-4.8429419795826172E-3</v>
      </c>
      <c r="GB21" s="30">
        <f t="shared" si="95"/>
        <v>-2.7103503968708823E-4</v>
      </c>
      <c r="GC21" s="30">
        <f t="shared" si="96"/>
        <v>-5.7097756301071375E-4</v>
      </c>
      <c r="GD21" s="30">
        <f t="shared" si="97"/>
        <v>-1.651319172557847E-3</v>
      </c>
      <c r="GE21" s="30">
        <f t="shared" si="98"/>
        <v>-8.9170588338640736E-3</v>
      </c>
      <c r="GF21" s="41">
        <v>0</v>
      </c>
      <c r="GH21" s="31"/>
      <c r="GI21" s="31"/>
      <c r="GK21" s="31">
        <f t="shared" si="99"/>
        <v>0</v>
      </c>
      <c r="GL21" s="31">
        <f t="shared" si="100"/>
        <v>250.22950489822969</v>
      </c>
      <c r="GM21" s="31">
        <f t="shared" si="101"/>
        <v>0</v>
      </c>
      <c r="GN21" s="31">
        <f t="shared" si="102"/>
        <v>363.31944580303809</v>
      </c>
      <c r="GO21" s="31">
        <f t="shared" si="103"/>
        <v>465.88839625895895</v>
      </c>
      <c r="GP21" s="31">
        <f t="shared" si="104"/>
        <v>658.20715021026115</v>
      </c>
      <c r="GQ21" s="31">
        <f t="shared" si="105"/>
        <v>65.292702440672471</v>
      </c>
      <c r="GR21" s="31">
        <f t="shared" si="106"/>
        <v>118.94655352544542</v>
      </c>
      <c r="GS21" s="31">
        <f t="shared" si="107"/>
        <v>274.22796351754448</v>
      </c>
      <c r="GT21" s="31">
        <f t="shared" si="108"/>
        <v>1211.9228163457665</v>
      </c>
      <c r="GU21" s="42">
        <v>0</v>
      </c>
      <c r="GW21" s="31">
        <f t="shared" si="109"/>
        <v>0</v>
      </c>
      <c r="GX21" s="31">
        <f t="shared" si="110"/>
        <v>0</v>
      </c>
      <c r="GY21" s="31">
        <f t="shared" si="111"/>
        <v>0</v>
      </c>
      <c r="GZ21" s="31">
        <f t="shared" si="112"/>
        <v>0</v>
      </c>
      <c r="HA21" s="31">
        <f t="shared" si="113"/>
        <v>0</v>
      </c>
      <c r="HB21" s="31">
        <f t="shared" si="114"/>
        <v>0</v>
      </c>
      <c r="HC21" s="31">
        <f t="shared" si="115"/>
        <v>801.61323337853219</v>
      </c>
      <c r="HD21" s="31">
        <f t="shared" si="116"/>
        <v>1013.2339442162922</v>
      </c>
      <c r="HE21" s="31">
        <f t="shared" si="117"/>
        <v>1831.4780942839079</v>
      </c>
      <c r="HF21" s="31">
        <f t="shared" si="118"/>
        <v>7911.9279621109154</v>
      </c>
      <c r="HG21" s="42">
        <v>0</v>
      </c>
      <c r="HI21" s="31">
        <f t="shared" si="119"/>
        <v>0</v>
      </c>
      <c r="HJ21" s="31">
        <f t="shared" si="120"/>
        <v>942.27070327545198</v>
      </c>
      <c r="HK21" s="31">
        <f t="shared" si="121"/>
        <v>0</v>
      </c>
      <c r="HL21" s="31">
        <f t="shared" si="122"/>
        <v>1546.6445912662707</v>
      </c>
      <c r="HM21" s="31">
        <f t="shared" si="123"/>
        <v>2308.4881931935133</v>
      </c>
      <c r="HN21" s="31">
        <f t="shared" si="124"/>
        <v>5621.5398244633225</v>
      </c>
      <c r="HO21" s="31">
        <f t="shared" si="125"/>
        <v>109.8891346161746</v>
      </c>
      <c r="HP21" s="31">
        <f t="shared" si="126"/>
        <v>224.8748917998667</v>
      </c>
      <c r="HQ21" s="31">
        <f t="shared" si="127"/>
        <v>597.87470408605384</v>
      </c>
      <c r="HR21" s="31">
        <f t="shared" si="128"/>
        <v>4554.2863589347817</v>
      </c>
      <c r="HS21" s="42">
        <v>0</v>
      </c>
      <c r="HU21" s="30">
        <f t="shared" si="129"/>
        <v>0</v>
      </c>
      <c r="HV21" s="30">
        <f t="shared" si="130"/>
        <v>2.0181029205802281E-2</v>
      </c>
      <c r="HW21" s="30">
        <f t="shared" si="131"/>
        <v>0</v>
      </c>
      <c r="HX21" s="30">
        <f t="shared" si="132"/>
        <v>1.8801462791828153E-2</v>
      </c>
      <c r="HY21" s="30">
        <f t="shared" si="133"/>
        <v>1.4694803782053435E-2</v>
      </c>
      <c r="HZ21" s="30">
        <f t="shared" si="134"/>
        <v>1.3216863072453816E-2</v>
      </c>
      <c r="IA21" s="30">
        <f t="shared" si="135"/>
        <v>5.5521144215845489E-3</v>
      </c>
      <c r="IB21" s="30">
        <f t="shared" si="136"/>
        <v>6.7735732976798961E-3</v>
      </c>
      <c r="IC21" s="30">
        <f t="shared" si="137"/>
        <v>7.9520266429293201E-3</v>
      </c>
      <c r="ID21" s="30">
        <f t="shared" si="138"/>
        <v>2.0914552698522888E-2</v>
      </c>
      <c r="IE21" s="30">
        <f t="shared" si="139"/>
        <v>0</v>
      </c>
      <c r="IF21" s="30"/>
      <c r="IH21" s="30">
        <f t="shared" si="140"/>
        <v>0</v>
      </c>
      <c r="II21" s="30">
        <f t="shared" si="141"/>
        <v>-8.8903212360362473E-4</v>
      </c>
      <c r="IJ21" s="30">
        <f t="shared" si="142"/>
        <v>0</v>
      </c>
      <c r="IK21" s="30">
        <f t="shared" si="143"/>
        <v>-1.4898148012542117E-3</v>
      </c>
      <c r="IL21" s="30">
        <f t="shared" si="144"/>
        <v>-2.3942653820046332E-3</v>
      </c>
      <c r="IM21" s="30">
        <f t="shared" si="145"/>
        <v>-4.1174028263096006E-3</v>
      </c>
      <c r="IN21" s="30">
        <f t="shared" si="146"/>
        <v>-2.445865383957951E-4</v>
      </c>
      <c r="IO21" s="30">
        <f t="shared" si="147"/>
        <v>-5.1237316926474252E-4</v>
      </c>
      <c r="IP21" s="30">
        <f t="shared" si="148"/>
        <v>-1.4760142260657671E-3</v>
      </c>
      <c r="IQ21" s="30">
        <f t="shared" si="149"/>
        <v>-8.0132385818095352E-3</v>
      </c>
      <c r="IR21" s="30">
        <f t="shared" si="150"/>
        <v>0</v>
      </c>
      <c r="IT21" s="43"/>
      <c r="IU21" s="43"/>
      <c r="IW21" s="43">
        <f t="shared" si="151"/>
        <v>0</v>
      </c>
      <c r="IX21" s="43">
        <f t="shared" si="152"/>
        <v>214.16902395227802</v>
      </c>
      <c r="IY21" s="43">
        <f t="shared" si="153"/>
        <v>0</v>
      </c>
      <c r="IZ21" s="43">
        <f t="shared" si="154"/>
        <v>310.35954384263573</v>
      </c>
      <c r="JA21" s="43">
        <f t="shared" si="155"/>
        <v>397.60606594948615</v>
      </c>
      <c r="JB21" s="43">
        <f t="shared" si="156"/>
        <v>559.59868856543358</v>
      </c>
      <c r="JC21" s="43">
        <f t="shared" si="157"/>
        <v>58.921223214931572</v>
      </c>
      <c r="JD21" s="43">
        <f t="shared" si="158"/>
        <v>106.73803412097865</v>
      </c>
      <c r="JE21" s="43">
        <f t="shared" si="159"/>
        <v>245.11577293078432</v>
      </c>
      <c r="JF21" s="43">
        <f t="shared" si="160"/>
        <v>1089.084063596883</v>
      </c>
      <c r="JG21" s="43">
        <f t="shared" si="161"/>
        <v>0</v>
      </c>
      <c r="JH21" s="43"/>
      <c r="JI21" s="31"/>
      <c r="JJ21" s="43">
        <f t="shared" si="162"/>
        <v>0</v>
      </c>
      <c r="JK21" s="43">
        <f t="shared" si="163"/>
        <v>0</v>
      </c>
      <c r="JL21" s="43">
        <f t="shared" si="164"/>
        <v>0</v>
      </c>
      <c r="JM21" s="43">
        <f t="shared" si="165"/>
        <v>0</v>
      </c>
      <c r="JN21" s="43">
        <f t="shared" si="166"/>
        <v>0</v>
      </c>
      <c r="JO21" s="43">
        <f t="shared" si="167"/>
        <v>0</v>
      </c>
      <c r="JP21" s="43">
        <f t="shared" si="168"/>
        <v>723.38914595940366</v>
      </c>
      <c r="JQ21" s="43">
        <f t="shared" si="169"/>
        <v>909.23693125044144</v>
      </c>
      <c r="JR21" s="43">
        <f t="shared" si="170"/>
        <v>1637.0473781295423</v>
      </c>
      <c r="JS21" s="43">
        <f t="shared" si="171"/>
        <v>7109.9863288679644</v>
      </c>
      <c r="JT21" s="43">
        <f t="shared" si="172"/>
        <v>0</v>
      </c>
      <c r="JU21" s="43"/>
      <c r="JV21" s="31"/>
      <c r="JW21" s="43">
        <f t="shared" si="173"/>
        <v>0</v>
      </c>
      <c r="JX21" s="43">
        <f t="shared" si="174"/>
        <v>806.48042244820772</v>
      </c>
      <c r="JY21" s="43">
        <f t="shared" si="175"/>
        <v>0</v>
      </c>
      <c r="JZ21" s="43">
        <f t="shared" si="176"/>
        <v>1321.1952054234521</v>
      </c>
      <c r="KA21" s="43">
        <f t="shared" si="177"/>
        <v>1970.1476065017143</v>
      </c>
      <c r="KB21" s="43">
        <f t="shared" si="178"/>
        <v>4779.3560317342644</v>
      </c>
      <c r="KC21" s="43">
        <f t="shared" si="179"/>
        <v>99.16578710306176</v>
      </c>
      <c r="KD21" s="43">
        <f t="shared" si="180"/>
        <v>201.79402565666453</v>
      </c>
      <c r="KE21" s="43">
        <f t="shared" si="181"/>
        <v>534.40399851286941</v>
      </c>
      <c r="KF21" s="43">
        <f t="shared" si="182"/>
        <v>4092.6704470571135</v>
      </c>
      <c r="KG21" s="43">
        <f t="shared" si="183"/>
        <v>0</v>
      </c>
      <c r="KH21" s="43"/>
      <c r="KJ21" s="7">
        <f t="array" ref="KJ21">AVERAGE(EW21:EW22)/((1+discount_EFFECT)^($B21-1))</f>
        <v>0</v>
      </c>
      <c r="KK21" s="7">
        <f t="array" ref="KK21">AVERAGE(EX21:EX22)/((1+discount_EFFECT)^($B21-1))</f>
        <v>2.2712303170693518E-2</v>
      </c>
      <c r="KL21" s="7">
        <f t="array" ref="KL21">AVERAGE(EY21:EY22)/((1+discount_EFFECT)^($B21-1))</f>
        <v>0</v>
      </c>
      <c r="KM21" s="7">
        <f t="array" ref="KM21">AVERAGE(EZ21:EZ22)/((1+discount_EFFECT)^($B21-1))</f>
        <v>2.283637983548846E-2</v>
      </c>
      <c r="KN21" s="7">
        <f t="array" ref="KN21">AVERAGE(FA21:FA22)/((1+discount_EFFECT)^($B21-1))</f>
        <v>2.2937563130493204E-2</v>
      </c>
      <c r="KO21" s="7">
        <f t="array" ref="KO21">AVERAGE(FB21:FB22)/((1+discount_EFFECT)^($B21-1))</f>
        <v>3.1556464198826184E-2</v>
      </c>
      <c r="KP21" s="7">
        <f t="array" ref="KP21">AVERAGE(FC21:FC22)/((1+discount_EFFECT)^($B21-1))</f>
        <v>6.2485071844181452E-3</v>
      </c>
      <c r="KQ21" s="7">
        <f t="array" ref="KQ21">AVERAGE(FD21:FD22)/((1+discount_EFFECT)^($B21-1))</f>
        <v>7.8538274025686406E-3</v>
      </c>
      <c r="KR21" s="7">
        <f t="array" ref="KR21">AVERAGE(FE21:FE22)/((1+discount_EFFECT)^($B21-1))</f>
        <v>1.4140525000425409E-2</v>
      </c>
      <c r="KS21" s="7">
        <f t="array" ref="KS21">AVERAGE(FF21:FF22)/((1+discount_EFFECT)^($B21-1))</f>
        <v>6.1414801293603424E-2</v>
      </c>
      <c r="KT21" s="7">
        <f t="array" ref="KT21">AVERAGE(FG21:FG22)/((1+discount_EFFECT)^($B21-1))</f>
        <v>0.57671636112710967</v>
      </c>
      <c r="KU21" s="44">
        <f t="shared" si="184"/>
        <v>8.2839245358831345E-2</v>
      </c>
      <c r="KV21" s="44">
        <f t="shared" si="185"/>
        <v>-1.4666708272272658E-2</v>
      </c>
      <c r="KW21" s="43"/>
      <c r="KX21" s="43"/>
      <c r="KY21" s="43">
        <f t="shared" si="186"/>
        <v>2285.1423167841649</v>
      </c>
      <c r="KZ21" s="43">
        <f t="shared" si="187"/>
        <v>7955.1449346507543</v>
      </c>
      <c r="LA21" s="43">
        <f t="shared" si="188"/>
        <v>10580.546638705318</v>
      </c>
      <c r="LB21" s="30">
        <f t="shared" si="189"/>
        <v>2.8960810355111662E-2</v>
      </c>
      <c r="LC21" s="30">
        <f t="shared" si="190"/>
        <v>3.0690207238057099E-2</v>
      </c>
      <c r="LD21" s="30">
        <f t="shared" si="191"/>
        <v>3.7078088130918611E-2</v>
      </c>
      <c r="LE21" s="30">
        <f t="shared" si="192"/>
        <v>9.2971265492429608E-2</v>
      </c>
      <c r="LF21" s="30">
        <f t="shared" si="193"/>
        <v>0.10004271033550137</v>
      </c>
      <c r="LG21" s="30">
        <f t="shared" si="194"/>
        <v>8.9657660881015622E-2</v>
      </c>
      <c r="LH21" s="30">
        <f t="shared" si="195"/>
        <v>0</v>
      </c>
      <c r="LI21" s="17">
        <f t="shared" si="196"/>
        <v>0.18970037121651701</v>
      </c>
      <c r="LJ21" s="30">
        <f t="shared" si="197"/>
        <v>6.8172537086558682E-2</v>
      </c>
      <c r="LK21" s="31">
        <f t="shared" si="198"/>
        <v>20820.833890140239</v>
      </c>
      <c r="LL21">
        <f t="shared" si="199"/>
        <v>-0.14003580181484371</v>
      </c>
    </row>
    <row r="22" spans="2:324" ht="15.6" thickTop="1" thickBot="1" x14ac:dyDescent="0.35">
      <c r="B22">
        <v>11</v>
      </c>
      <c r="C22">
        <f t="shared" si="200"/>
        <v>81</v>
      </c>
      <c r="E22">
        <f t="shared" si="4"/>
        <v>0</v>
      </c>
      <c r="S22" s="35">
        <f t="shared" si="5"/>
        <v>0.67937871618894663</v>
      </c>
      <c r="T22" s="36">
        <v>0</v>
      </c>
      <c r="U22" s="37">
        <f t="shared" si="6"/>
        <v>2.4545840296989828E-2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8">
        <v>0</v>
      </c>
      <c r="AD22" s="35">
        <f t="shared" si="7"/>
        <v>0</v>
      </c>
      <c r="AE22" s="37">
        <f t="shared" si="8"/>
        <v>0.67937871618894663</v>
      </c>
      <c r="AF22" s="37">
        <f t="shared" si="9"/>
        <v>0</v>
      </c>
      <c r="AG22" s="37">
        <f t="shared" si="10"/>
        <v>2.4545840296989828E-2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8">
        <v>0</v>
      </c>
      <c r="AO22" s="35">
        <f t="shared" si="11"/>
        <v>0.20293130483565941</v>
      </c>
      <c r="AP22" s="36">
        <v>0</v>
      </c>
      <c r="AQ22" s="37">
        <f t="shared" si="12"/>
        <v>0.47455291240846997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8">
        <v>0</v>
      </c>
      <c r="AZ22" s="35">
        <f t="shared" si="13"/>
        <v>0</v>
      </c>
      <c r="BA22" s="37">
        <f t="shared" si="14"/>
        <v>0.20293130483565941</v>
      </c>
      <c r="BB22" s="37">
        <f t="shared" si="15"/>
        <v>0</v>
      </c>
      <c r="BC22" s="37">
        <f t="shared" si="16"/>
        <v>0.47455291240846997</v>
      </c>
      <c r="BD22" s="37">
        <f t="shared" si="17"/>
        <v>2.1567355794371662E-2</v>
      </c>
      <c r="BE22" s="37">
        <f t="shared" si="18"/>
        <v>0</v>
      </c>
      <c r="BF22" s="36">
        <v>0</v>
      </c>
      <c r="BG22" s="36">
        <v>0</v>
      </c>
      <c r="BH22" s="36">
        <v>0</v>
      </c>
      <c r="BI22" s="36">
        <v>0</v>
      </c>
      <c r="BJ22" s="38">
        <v>0</v>
      </c>
      <c r="BK22" s="35">
        <f t="shared" si="19"/>
        <v>0</v>
      </c>
      <c r="BL22" s="37">
        <f t="shared" si="20"/>
        <v>0</v>
      </c>
      <c r="BM22" s="37">
        <f t="shared" si="21"/>
        <v>0.28636813679821466</v>
      </c>
      <c r="BN22" s="37">
        <f t="shared" si="22"/>
        <v>0.28636813679821466</v>
      </c>
      <c r="BO22" s="37">
        <f t="shared" si="23"/>
        <v>0.39540152289681391</v>
      </c>
      <c r="BP22" s="37">
        <f t="shared" si="24"/>
        <v>8.741599010216098E-3</v>
      </c>
      <c r="BQ22" s="36">
        <v>0</v>
      </c>
      <c r="BR22" s="36">
        <v>0</v>
      </c>
      <c r="BS22" s="36">
        <v>0</v>
      </c>
      <c r="BT22" s="36">
        <v>0</v>
      </c>
      <c r="BU22" s="38">
        <v>0</v>
      </c>
      <c r="BV22" s="35">
        <f t="shared" si="25"/>
        <v>0</v>
      </c>
      <c r="BW22" s="37">
        <f t="shared" si="26"/>
        <v>0</v>
      </c>
      <c r="BX22" s="37">
        <f t="shared" si="27"/>
        <v>3.2727787062653106E-2</v>
      </c>
      <c r="BY22" s="37">
        <f t="shared" si="28"/>
        <v>3.2727787062653106E-2</v>
      </c>
      <c r="BZ22" s="37">
        <f t="shared" si="29"/>
        <v>0.30194298112120327</v>
      </c>
      <c r="CA22" s="37">
        <f t="shared" si="30"/>
        <v>0.42833835150058874</v>
      </c>
      <c r="CB22" s="36">
        <v>0</v>
      </c>
      <c r="CC22" s="36">
        <v>0</v>
      </c>
      <c r="CD22" s="36">
        <v>0</v>
      </c>
      <c r="CE22" s="36">
        <v>0</v>
      </c>
      <c r="CF22" s="38">
        <v>0</v>
      </c>
      <c r="CG22" s="37">
        <f t="shared" si="31"/>
        <v>1.6706034004646229E-2</v>
      </c>
      <c r="CH22" s="37">
        <f t="shared" si="32"/>
        <v>1.6706034004646229E-2</v>
      </c>
      <c r="CI22" s="37">
        <f t="shared" si="33"/>
        <v>9.6958620715760242E-4</v>
      </c>
      <c r="CJ22" s="37">
        <f t="shared" si="34"/>
        <v>9.6958620715760242E-4</v>
      </c>
      <c r="CK22" s="36">
        <v>0</v>
      </c>
      <c r="CL22" s="36">
        <v>0</v>
      </c>
      <c r="CM22" s="37">
        <f t="shared" si="35"/>
        <v>0.69608475019359295</v>
      </c>
      <c r="CN22" s="37">
        <f t="shared" si="36"/>
        <v>2.5515426504147433E-2</v>
      </c>
      <c r="CO22" s="36">
        <v>0</v>
      </c>
      <c r="CP22" s="36">
        <v>0</v>
      </c>
      <c r="CQ22" s="38">
        <v>0</v>
      </c>
      <c r="CR22" s="37">
        <f t="shared" si="37"/>
        <v>4.9901140533358873E-3</v>
      </c>
      <c r="CS22" s="37">
        <f t="shared" si="38"/>
        <v>4.9901140533358873E-3</v>
      </c>
      <c r="CT22" s="37">
        <f t="shared" si="39"/>
        <v>1.8745333338380313E-2</v>
      </c>
      <c r="CU22" s="37">
        <f t="shared" si="40"/>
        <v>1.8745333338380313E-2</v>
      </c>
      <c r="CV22" s="37">
        <f t="shared" si="41"/>
        <v>2.6656282442481831E-3</v>
      </c>
      <c r="CW22" s="37">
        <f t="shared" si="42"/>
        <v>0</v>
      </c>
      <c r="CX22" s="37">
        <f t="shared" si="43"/>
        <v>0.20792141888899529</v>
      </c>
      <c r="CY22" s="37">
        <f t="shared" si="44"/>
        <v>0.49329824574685033</v>
      </c>
      <c r="CZ22" s="37">
        <f t="shared" si="45"/>
        <v>2.4232984038619846E-2</v>
      </c>
      <c r="DA22" s="37">
        <f t="shared" si="46"/>
        <v>0</v>
      </c>
      <c r="DB22" s="38">
        <v>0</v>
      </c>
      <c r="DC22" s="37">
        <f t="shared" si="47"/>
        <v>0</v>
      </c>
      <c r="DD22" s="37">
        <f t="shared" si="48"/>
        <v>0</v>
      </c>
      <c r="DE22" s="37">
        <f t="shared" si="49"/>
        <v>1.1311839083505361E-2</v>
      </c>
      <c r="DF22" s="37">
        <f t="shared" si="50"/>
        <v>1.1311839083505361E-2</v>
      </c>
      <c r="DG22" s="37">
        <f t="shared" si="51"/>
        <v>4.8869851144550031E-2</v>
      </c>
      <c r="DH22" s="37">
        <f t="shared" si="52"/>
        <v>3.0554306931794457E-3</v>
      </c>
      <c r="DI22" s="37">
        <f t="shared" si="53"/>
        <v>0</v>
      </c>
      <c r="DJ22" s="37">
        <f t="shared" si="54"/>
        <v>0.29767997588172002</v>
      </c>
      <c r="DK22" s="37">
        <f t="shared" si="55"/>
        <v>0.44427137404136391</v>
      </c>
      <c r="DL22" s="37">
        <f t="shared" si="56"/>
        <v>1.1797029703395544E-2</v>
      </c>
      <c r="DM22" s="38">
        <v>0</v>
      </c>
      <c r="DN22" s="37">
        <f t="shared" si="57"/>
        <v>0</v>
      </c>
      <c r="DO22" s="37">
        <f t="shared" si="58"/>
        <v>0</v>
      </c>
      <c r="DP22" s="37">
        <f t="shared" si="59"/>
        <v>1.29278160954347E-3</v>
      </c>
      <c r="DQ22" s="37">
        <f t="shared" si="60"/>
        <v>1.29278160954347E-3</v>
      </c>
      <c r="DR22" s="37">
        <f t="shared" si="61"/>
        <v>3.7318795419474561E-2</v>
      </c>
      <c r="DS22" s="37">
        <f t="shared" si="62"/>
        <v>0.14971610396579282</v>
      </c>
      <c r="DT22" s="37">
        <f t="shared" si="63"/>
        <v>0</v>
      </c>
      <c r="DU22" s="37">
        <f t="shared" si="64"/>
        <v>3.4020568672196577E-2</v>
      </c>
      <c r="DV22" s="37">
        <f t="shared" si="65"/>
        <v>0.33926177654067785</v>
      </c>
      <c r="DW22" s="37">
        <f t="shared" si="66"/>
        <v>0.57805445546638157</v>
      </c>
      <c r="DX22" s="38">
        <v>0</v>
      </c>
      <c r="DY22" s="35">
        <f t="array" ref="DY22">1-EXP(-INDEX(m.r.mortality, C22) * hr.mort_mci)</f>
        <v>9.599383091741176E-2</v>
      </c>
      <c r="DZ22" s="37">
        <f t="array" ref="DZ22">1-EXP(-INDEX(m.r.mortality, C22) * hr.mort_mci)</f>
        <v>9.599383091741176E-2</v>
      </c>
      <c r="EA22" s="37">
        <f t="array" ref="EA22">1-EXP(-INDEX(m.r.mortality, C22) * hr.mort_mil)</f>
        <v>0.14948578319508554</v>
      </c>
      <c r="EB22" s="37">
        <f t="array" ref="EB22">1-EXP(-INDEX(m.r.mortality, C22) * hr.mort_mil)</f>
        <v>0.14948578319508554</v>
      </c>
      <c r="EC22" s="37">
        <f t="array" ref="EC22">1-EXP(-INDEX(m.r.mortality, C22) * hr.mort_mod)</f>
        <v>0.1922338653793384</v>
      </c>
      <c r="ED22" s="37">
        <f t="array" ref="ED22">1-EXP(-INDEX(m.r.mortality, C22) * hr.mort_sev)</f>
        <v>0.41014851483022285</v>
      </c>
      <c r="EE22" s="37">
        <f t="array" ref="EE22">1-EXP(-INDEX(m.r.mortality, C22) * hr.mort_mci)</f>
        <v>9.599383091741176E-2</v>
      </c>
      <c r="EF22" s="37">
        <f t="array" ref="EF22">1-EXP(-INDEX(m.r.mortality, C22) * hr.mort_mil)</f>
        <v>0.14948578319508554</v>
      </c>
      <c r="EG22" s="37">
        <f t="array" ref="EG22">1-EXP(-INDEX(m.r.mortality, C22) * hr.mort_mod)</f>
        <v>0.1922338653793384</v>
      </c>
      <c r="EH22" s="37">
        <f t="array" ref="EH22">1-EXP(-INDEX(m.r.mortality, C22) * hr.mort_sev)</f>
        <v>0.41014851483022285</v>
      </c>
      <c r="EI22" s="38">
        <v>1</v>
      </c>
      <c r="EJ22" s="39" t="b">
        <f t="shared" si="67"/>
        <v>1</v>
      </c>
      <c r="EK22" s="39" t="b">
        <f t="shared" si="68"/>
        <v>1</v>
      </c>
      <c r="EL22" s="39" t="b">
        <f t="shared" si="69"/>
        <v>1</v>
      </c>
      <c r="EM22" s="39" t="b">
        <f t="shared" si="70"/>
        <v>1</v>
      </c>
      <c r="EN22" s="39" t="b">
        <f t="shared" si="71"/>
        <v>1</v>
      </c>
      <c r="EO22" s="39" t="b">
        <f t="shared" si="72"/>
        <v>1</v>
      </c>
      <c r="EP22" s="39" t="b">
        <f t="shared" si="73"/>
        <v>1</v>
      </c>
      <c r="EQ22" s="39" t="b">
        <f t="shared" si="74"/>
        <v>1</v>
      </c>
      <c r="ER22" s="39" t="b">
        <f t="shared" si="75"/>
        <v>1</v>
      </c>
      <c r="ES22" s="39" t="b">
        <f t="shared" si="76"/>
        <v>1</v>
      </c>
      <c r="ET22" s="39" t="b">
        <f t="shared" si="77"/>
        <v>1</v>
      </c>
      <c r="EV22">
        <v>11</v>
      </c>
      <c r="EW22" s="7">
        <f t="array" ref="EW22">MMULT(EW21:FG21,TRANSPOSE(S21:AC21))</f>
        <v>0</v>
      </c>
      <c r="EX22" s="7">
        <f t="array" ref="EX22">MMULT(EW21:FG21,TRANSPOSE(AD21:AN21))</f>
        <v>2.464474293850959E-2</v>
      </c>
      <c r="EY22" s="7">
        <f t="array" ref="EY22">MMULT(EW21:FG21,TRANSPOSE(AO21:AY21))</f>
        <v>0</v>
      </c>
      <c r="EZ22" s="7">
        <f t="array" ref="EZ22">MMULT(EW21:FG21,TRANSPOSE(AZ21:BJ21))</f>
        <v>2.4711841728193989E-2</v>
      </c>
      <c r="FA22" s="7">
        <f t="array" ref="FA22">MMULT(EW21:FG21,TRANSPOSE(BK21:BU21))</f>
        <v>2.4788618913308493E-2</v>
      </c>
      <c r="FB22" s="7">
        <f t="array" ref="FB22">MMULT(EW21:FG21,TRANSPOSE(BV21:CF21))</f>
        <v>3.3918636730365839E-2</v>
      </c>
      <c r="FC22" s="7">
        <f t="array" ref="FC22">MMULT(EW21:FG21,TRANSPOSE(CG21:CQ21))</f>
        <v>7.2712679034833997E-3</v>
      </c>
      <c r="FD22" s="7">
        <f t="array" ref="FD22">MMULT(EW21:FG21,TRANSPOSE(CR21:DB21))</f>
        <v>9.0753755103754243E-3</v>
      </c>
      <c r="FE22" s="7">
        <f t="array" ref="FE22">MMULT(EW21:FG21,TRANSPOSE(DC21:DM21))</f>
        <v>1.6258865994671093E-2</v>
      </c>
      <c r="FF22" s="7">
        <f t="array" ref="FF22">MMULT(EW21:FG21,TRANSPOSE(DN21:DX21))</f>
        <v>7.1094183297549962E-2</v>
      </c>
      <c r="FG22" s="7">
        <f t="array" ref="FG22">MMULT(EW21:FG21,TRANSPOSE(DY21:EI21))</f>
        <v>0.78823646698354177</v>
      </c>
      <c r="FH22" s="39" t="b">
        <f t="shared" si="78"/>
        <v>1</v>
      </c>
      <c r="FJ22" s="30">
        <f t="shared" si="79"/>
        <v>0</v>
      </c>
      <c r="FK22" s="30">
        <f t="shared" si="80"/>
        <v>1.678306994112503E-2</v>
      </c>
      <c r="FL22" s="30">
        <f t="shared" si="81"/>
        <v>0</v>
      </c>
      <c r="FM22" s="30">
        <f t="shared" si="82"/>
        <v>1.5593172130490407E-2</v>
      </c>
      <c r="FN22" s="30">
        <f t="shared" si="83"/>
        <v>1.217121188643447E-2</v>
      </c>
      <c r="FO22" s="30">
        <f t="shared" si="84"/>
        <v>1.0887882390447433E-2</v>
      </c>
      <c r="FP22" s="30">
        <f t="shared" si="85"/>
        <v>4.9517334422721944E-3</v>
      </c>
      <c r="FQ22" s="30">
        <f t="shared" si="86"/>
        <v>5.9988232123581557E-3</v>
      </c>
      <c r="FR22" s="30">
        <f t="shared" si="87"/>
        <v>7.0075712437032405E-3</v>
      </c>
      <c r="FS22" s="30">
        <f t="shared" si="88"/>
        <v>1.8555581840660539E-2</v>
      </c>
      <c r="FT22" s="41">
        <v>0</v>
      </c>
      <c r="FV22" s="30">
        <f t="shared" si="89"/>
        <v>0</v>
      </c>
      <c r="FW22" s="30">
        <f t="shared" si="90"/>
        <v>-7.3934228815528765E-4</v>
      </c>
      <c r="FX22" s="30">
        <f t="shared" si="91"/>
        <v>0</v>
      </c>
      <c r="FY22" s="30">
        <f t="shared" si="92"/>
        <v>-1.2355920864096995E-3</v>
      </c>
      <c r="FZ22" s="30">
        <f t="shared" si="93"/>
        <v>-1.9830895130646797E-3</v>
      </c>
      <c r="GA22" s="30">
        <f t="shared" si="94"/>
        <v>-3.3918636730365841E-3</v>
      </c>
      <c r="GB22" s="30">
        <f t="shared" si="95"/>
        <v>-2.18138037104502E-4</v>
      </c>
      <c r="GC22" s="30">
        <f t="shared" si="96"/>
        <v>-4.5376877551877123E-4</v>
      </c>
      <c r="GD22" s="30">
        <f t="shared" si="97"/>
        <v>-1.3007092795736875E-3</v>
      </c>
      <c r="GE22" s="30">
        <f t="shared" si="98"/>
        <v>-7.1094183297549969E-3</v>
      </c>
      <c r="GF22" s="41">
        <v>0</v>
      </c>
      <c r="GH22" s="31"/>
      <c r="GI22" s="31"/>
      <c r="GK22" s="31">
        <f t="shared" si="99"/>
        <v>0</v>
      </c>
      <c r="GL22" s="31">
        <f t="shared" si="100"/>
        <v>178.10854300632636</v>
      </c>
      <c r="GM22" s="31">
        <f t="shared" si="101"/>
        <v>0</v>
      </c>
      <c r="GN22" s="31">
        <f t="shared" si="102"/>
        <v>257.39964188223342</v>
      </c>
      <c r="GO22" s="31">
        <f t="shared" si="103"/>
        <v>329.32373564001335</v>
      </c>
      <c r="GP22" s="31">
        <f t="shared" si="104"/>
        <v>460.99022692060595</v>
      </c>
      <c r="GQ22" s="31">
        <f t="shared" si="105"/>
        <v>52.549743989190674</v>
      </c>
      <c r="GR22" s="31">
        <f t="shared" si="106"/>
        <v>94.529514716511869</v>
      </c>
      <c r="GS22" s="31">
        <f t="shared" si="107"/>
        <v>216.00358234402415</v>
      </c>
      <c r="GT22" s="31">
        <f t="shared" si="108"/>
        <v>966.24531084799935</v>
      </c>
      <c r="GU22" s="42">
        <v>0</v>
      </c>
      <c r="GW22" s="31">
        <f t="shared" si="109"/>
        <v>0</v>
      </c>
      <c r="GX22" s="31">
        <f t="shared" si="110"/>
        <v>0</v>
      </c>
      <c r="GY22" s="31">
        <f t="shared" si="111"/>
        <v>0</v>
      </c>
      <c r="GZ22" s="31">
        <f t="shared" si="112"/>
        <v>0</v>
      </c>
      <c r="HA22" s="31">
        <f t="shared" si="113"/>
        <v>0</v>
      </c>
      <c r="HB22" s="31">
        <f t="shared" si="114"/>
        <v>0</v>
      </c>
      <c r="HC22" s="31">
        <f t="shared" si="115"/>
        <v>645.16505854027514</v>
      </c>
      <c r="HD22" s="31">
        <f t="shared" si="116"/>
        <v>805.23991828459066</v>
      </c>
      <c r="HE22" s="31">
        <f t="shared" si="117"/>
        <v>1442.6166619751766</v>
      </c>
      <c r="HF22" s="31">
        <f t="shared" si="118"/>
        <v>6308.0446956250134</v>
      </c>
      <c r="HG22" s="42">
        <v>0</v>
      </c>
      <c r="HI22" s="31">
        <f t="shared" si="119"/>
        <v>0</v>
      </c>
      <c r="HJ22" s="31">
        <f t="shared" si="120"/>
        <v>670.69014162096346</v>
      </c>
      <c r="HK22" s="31">
        <f t="shared" si="121"/>
        <v>0</v>
      </c>
      <c r="HL22" s="31">
        <f t="shared" si="122"/>
        <v>1095.7458195806332</v>
      </c>
      <c r="HM22" s="31">
        <f t="shared" si="123"/>
        <v>1631.8070198099153</v>
      </c>
      <c r="HN22" s="31">
        <f t="shared" si="124"/>
        <v>3937.1722390052064</v>
      </c>
      <c r="HO22" s="31">
        <f t="shared" si="125"/>
        <v>88.442439589948918</v>
      </c>
      <c r="HP22" s="31">
        <f t="shared" si="126"/>
        <v>178.71315951346233</v>
      </c>
      <c r="HQ22" s="31">
        <f t="shared" si="127"/>
        <v>470.93329293968497</v>
      </c>
      <c r="HR22" s="31">
        <f t="shared" si="128"/>
        <v>3631.0545351794453</v>
      </c>
      <c r="HS22" s="42">
        <v>0</v>
      </c>
      <c r="HU22" s="30">
        <f t="shared" si="129"/>
        <v>0</v>
      </c>
      <c r="HV22" s="30">
        <f t="shared" si="130"/>
        <v>1.429910330514979E-2</v>
      </c>
      <c r="HW22" s="30">
        <f t="shared" si="131"/>
        <v>0</v>
      </c>
      <c r="HX22" s="30">
        <f t="shared" si="132"/>
        <v>1.3243028260519166E-2</v>
      </c>
      <c r="HY22" s="30">
        <f t="shared" si="133"/>
        <v>1.0301981256999351E-2</v>
      </c>
      <c r="HZ22" s="30">
        <f t="shared" si="134"/>
        <v>9.1068988909961714E-3</v>
      </c>
      <c r="IA22" s="30">
        <f t="shared" si="135"/>
        <v>4.4264744137957239E-3</v>
      </c>
      <c r="IB22" s="30">
        <f t="shared" si="136"/>
        <v>5.3244820905614058E-3</v>
      </c>
      <c r="IC22" s="30">
        <f t="shared" si="137"/>
        <v>6.1669766504175993E-3</v>
      </c>
      <c r="ID22" s="30">
        <f t="shared" si="138"/>
        <v>1.6188583524511621E-2</v>
      </c>
      <c r="IE22" s="30">
        <f t="shared" si="139"/>
        <v>0</v>
      </c>
      <c r="IF22" s="30"/>
      <c r="IH22" s="30">
        <f t="shared" si="140"/>
        <v>0</v>
      </c>
      <c r="II22" s="30">
        <f t="shared" si="141"/>
        <v>-6.2991644516078367E-4</v>
      </c>
      <c r="IJ22" s="30">
        <f t="shared" si="142"/>
        <v>0</v>
      </c>
      <c r="IK22" s="30">
        <f t="shared" si="143"/>
        <v>-1.0493683249222794E-3</v>
      </c>
      <c r="IL22" s="30">
        <f t="shared" si="144"/>
        <v>-1.6785305510385908E-3</v>
      </c>
      <c r="IM22" s="30">
        <f t="shared" si="145"/>
        <v>-2.8370401529583095E-3</v>
      </c>
      <c r="IN22" s="30">
        <f t="shared" si="146"/>
        <v>-1.9499887285443721E-4</v>
      </c>
      <c r="IO22" s="30">
        <f t="shared" si="147"/>
        <v>-4.0275961350691425E-4</v>
      </c>
      <c r="IP22" s="30">
        <f t="shared" si="148"/>
        <v>-1.1446824409127795E-3</v>
      </c>
      <c r="IQ22" s="30">
        <f t="shared" si="149"/>
        <v>-6.2025224231845311E-3</v>
      </c>
      <c r="IR22" s="30">
        <f t="shared" si="150"/>
        <v>0</v>
      </c>
      <c r="IT22" s="43"/>
      <c r="IU22" s="43"/>
      <c r="IW22" s="43">
        <f t="shared" si="151"/>
        <v>0</v>
      </c>
      <c r="IX22" s="43">
        <f t="shared" si="152"/>
        <v>151.74771152782637</v>
      </c>
      <c r="IY22" s="43">
        <f t="shared" si="153"/>
        <v>0</v>
      </c>
      <c r="IZ22" s="43">
        <f t="shared" si="154"/>
        <v>218.60534233625009</v>
      </c>
      <c r="JA22" s="43">
        <f t="shared" si="155"/>
        <v>278.74684819428501</v>
      </c>
      <c r="JB22" s="43">
        <f t="shared" si="156"/>
        <v>385.58382941265563</v>
      </c>
      <c r="JC22" s="43">
        <f t="shared" si="157"/>
        <v>46.975488469131065</v>
      </c>
      <c r="JD22" s="43">
        <f t="shared" si="158"/>
        <v>83.903240739056798</v>
      </c>
      <c r="JE22" s="43">
        <f t="shared" si="159"/>
        <v>190.09282994006247</v>
      </c>
      <c r="JF22" s="43">
        <f t="shared" si="160"/>
        <v>842.98854404846338</v>
      </c>
      <c r="JG22" s="43">
        <f t="shared" si="161"/>
        <v>0</v>
      </c>
      <c r="JH22" s="43"/>
      <c r="JI22" s="31"/>
      <c r="JJ22" s="43">
        <f t="shared" si="162"/>
        <v>0</v>
      </c>
      <c r="JK22" s="43">
        <f t="shared" si="163"/>
        <v>0</v>
      </c>
      <c r="JL22" s="43">
        <f t="shared" si="164"/>
        <v>0</v>
      </c>
      <c r="JM22" s="43">
        <f t="shared" si="165"/>
        <v>0</v>
      </c>
      <c r="JN22" s="43">
        <f t="shared" si="166"/>
        <v>0</v>
      </c>
      <c r="JO22" s="43">
        <f t="shared" si="167"/>
        <v>0</v>
      </c>
      <c r="JP22" s="43">
        <f t="shared" si="168"/>
        <v>576.72866635428352</v>
      </c>
      <c r="JQ22" s="43">
        <f t="shared" si="169"/>
        <v>714.72109974482964</v>
      </c>
      <c r="JR22" s="43">
        <f t="shared" si="170"/>
        <v>1269.5672952163638</v>
      </c>
      <c r="JS22" s="43">
        <f t="shared" si="171"/>
        <v>5503.3740956431702</v>
      </c>
      <c r="JT22" s="43">
        <f t="shared" si="172"/>
        <v>0</v>
      </c>
      <c r="JU22" s="43"/>
      <c r="JV22" s="31"/>
      <c r="JW22" s="43">
        <f t="shared" si="173"/>
        <v>0</v>
      </c>
      <c r="JX22" s="43">
        <f t="shared" si="174"/>
        <v>571.42511199836122</v>
      </c>
      <c r="JY22" s="43">
        <f t="shared" si="175"/>
        <v>0</v>
      </c>
      <c r="JZ22" s="43">
        <f t="shared" si="176"/>
        <v>930.59915799157466</v>
      </c>
      <c r="KA22" s="43">
        <f t="shared" si="177"/>
        <v>1381.1973277581658</v>
      </c>
      <c r="KB22" s="43">
        <f t="shared" si="178"/>
        <v>3293.1499635333557</v>
      </c>
      <c r="KC22" s="43">
        <f t="shared" si="179"/>
        <v>79.060838088841322</v>
      </c>
      <c r="KD22" s="43">
        <f t="shared" si="180"/>
        <v>158.62361391427214</v>
      </c>
      <c r="KE22" s="43">
        <f t="shared" si="181"/>
        <v>414.44239672524952</v>
      </c>
      <c r="KF22" s="43">
        <f t="shared" si="182"/>
        <v>3167.8677677464129</v>
      </c>
      <c r="KG22" s="43">
        <f t="shared" si="183"/>
        <v>0</v>
      </c>
      <c r="KH22" s="43"/>
      <c r="KJ22" s="7">
        <f t="array" ref="KJ22">AVERAGE(EW22:EW23)/((1+discount_EFFECT)^($B22-1))</f>
        <v>0</v>
      </c>
      <c r="KK22" s="7">
        <f t="array" ref="KK22">AVERAGE(EX22:EX23)/((1+discount_EFFECT)^($B22-1))</f>
        <v>1.5623899791250527E-2</v>
      </c>
      <c r="KL22" s="7">
        <f t="array" ref="KL22">AVERAGE(EY22:EY23)/((1+discount_EFFECT)^($B22-1))</f>
        <v>0</v>
      </c>
      <c r="KM22" s="7">
        <f t="array" ref="KM22">AVERAGE(EZ22:EZ23)/((1+discount_EFFECT)^($B22-1))</f>
        <v>1.5616571701200753E-2</v>
      </c>
      <c r="KN22" s="7">
        <f t="array" ref="KN22">AVERAGE(FA22:FA23)/((1+discount_EFFECT)^($B22-1))</f>
        <v>1.5612304612450778E-2</v>
      </c>
      <c r="KO22" s="7">
        <f t="array" ref="KO22">AVERAGE(FB22:FB23)/((1+discount_EFFECT)^($B22-1))</f>
        <v>2.1110243141339528E-2</v>
      </c>
      <c r="KP22" s="7">
        <f t="array" ref="KP22">AVERAGE(FC22:FC23)/((1+discount_EFFECT)^($B22-1))</f>
        <v>4.8365824900902313E-3</v>
      </c>
      <c r="KQ22" s="7">
        <f t="array" ref="KQ22">AVERAGE(FD22:FD23)/((1+discount_EFFECT)^($B22-1))</f>
        <v>5.9938195515330354E-3</v>
      </c>
      <c r="KR22" s="7">
        <f t="array" ref="KR22">AVERAGE(FE22:FE23)/((1+discount_EFFECT)^($B22-1))</f>
        <v>1.0646890484654118E-2</v>
      </c>
      <c r="KS22" s="7">
        <f t="array" ref="KS22">AVERAGE(FF22:FF23)/((1+discount_EFFECT)^($B22-1))</f>
        <v>4.6152591921020988E-2</v>
      </c>
      <c r="KT22" s="7">
        <f t="array" ref="KT22">AVERAGE(FG22:FG23)/((1+discount_EFFECT)^($B22-1))</f>
        <v>0.60850101120318489</v>
      </c>
      <c r="KU22" s="44">
        <f t="shared" si="184"/>
        <v>5.8826225803969789E-2</v>
      </c>
      <c r="KV22" s="44">
        <f t="shared" si="185"/>
        <v>-1.0521353145081357E-2</v>
      </c>
      <c r="KW22" s="43"/>
      <c r="KX22" s="43"/>
      <c r="KY22" s="43">
        <f t="shared" si="186"/>
        <v>1635.9974984014602</v>
      </c>
      <c r="KZ22" s="43">
        <f t="shared" si="187"/>
        <v>6000.6643872398909</v>
      </c>
      <c r="LA22" s="43">
        <f t="shared" si="188"/>
        <v>7438.2352439478491</v>
      </c>
      <c r="LB22" s="30">
        <f t="shared" si="189"/>
        <v>2.0460482281340758E-2</v>
      </c>
      <c r="LC22" s="30">
        <f t="shared" si="190"/>
        <v>2.1610391252733788E-2</v>
      </c>
      <c r="LD22" s="30">
        <f t="shared" si="191"/>
        <v>2.6259195097104896E-2</v>
      </c>
      <c r="LE22" s="30">
        <f t="shared" si="192"/>
        <v>6.7262835062360513E-2</v>
      </c>
      <c r="LF22" s="30">
        <f t="shared" si="193"/>
        <v>6.7963019246241582E-2</v>
      </c>
      <c r="LG22" s="30">
        <f t="shared" si="194"/>
        <v>6.7629884447298366E-2</v>
      </c>
      <c r="LH22" s="30">
        <f t="shared" si="195"/>
        <v>0</v>
      </c>
      <c r="LI22" s="17">
        <f t="shared" si="196"/>
        <v>0.13559290369353996</v>
      </c>
      <c r="LJ22" s="30">
        <f t="shared" si="197"/>
        <v>4.8304872658888429E-2</v>
      </c>
      <c r="LK22" s="31">
        <f t="shared" si="198"/>
        <v>15074.897129589201</v>
      </c>
      <c r="LL22">
        <f t="shared" si="199"/>
        <v>-0.10244409863700359</v>
      </c>
    </row>
    <row r="23" spans="2:324" ht="15.6" thickTop="1" thickBot="1" x14ac:dyDescent="0.35">
      <c r="B23">
        <v>12</v>
      </c>
      <c r="C23">
        <f t="shared" si="200"/>
        <v>82</v>
      </c>
      <c r="E23">
        <f t="shared" si="4"/>
        <v>0</v>
      </c>
      <c r="S23" s="35">
        <f t="shared" si="5"/>
        <v>0.67129235348035154</v>
      </c>
      <c r="T23" s="36">
        <v>0</v>
      </c>
      <c r="U23" s="37">
        <f t="shared" si="6"/>
        <v>2.4078790452388806E-2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38">
        <v>0</v>
      </c>
      <c r="AD23" s="35">
        <f t="shared" si="7"/>
        <v>0</v>
      </c>
      <c r="AE23" s="37">
        <f t="shared" si="8"/>
        <v>0.67129235348035154</v>
      </c>
      <c r="AF23" s="37">
        <f t="shared" si="9"/>
        <v>0</v>
      </c>
      <c r="AG23" s="37">
        <f t="shared" si="10"/>
        <v>2.4078790452388806E-2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8">
        <v>0</v>
      </c>
      <c r="AO23" s="35">
        <f t="shared" si="11"/>
        <v>0.2005158977928323</v>
      </c>
      <c r="AP23" s="36">
        <v>0</v>
      </c>
      <c r="AQ23" s="37">
        <f t="shared" si="12"/>
        <v>0.46552328207951688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8">
        <v>0</v>
      </c>
      <c r="AZ23" s="35">
        <f t="shared" si="13"/>
        <v>0</v>
      </c>
      <c r="BA23" s="37">
        <f t="shared" si="14"/>
        <v>0.2005158977928323</v>
      </c>
      <c r="BB23" s="37">
        <f t="shared" si="15"/>
        <v>0</v>
      </c>
      <c r="BC23" s="37">
        <f t="shared" si="16"/>
        <v>0.46552328207951688</v>
      </c>
      <c r="BD23" s="37">
        <f t="shared" si="17"/>
        <v>2.1027924164214572E-2</v>
      </c>
      <c r="BE23" s="37">
        <f t="shared" si="18"/>
        <v>0</v>
      </c>
      <c r="BF23" s="36">
        <v>0</v>
      </c>
      <c r="BG23" s="36">
        <v>0</v>
      </c>
      <c r="BH23" s="36">
        <v>0</v>
      </c>
      <c r="BI23" s="36">
        <v>0</v>
      </c>
      <c r="BJ23" s="38">
        <v>0</v>
      </c>
      <c r="BK23" s="35">
        <f t="shared" si="19"/>
        <v>0</v>
      </c>
      <c r="BL23" s="37">
        <f t="shared" si="20"/>
        <v>0</v>
      </c>
      <c r="BM23" s="37">
        <f t="shared" si="21"/>
        <v>0.28091922194453606</v>
      </c>
      <c r="BN23" s="37">
        <f t="shared" si="22"/>
        <v>0.28091922194453606</v>
      </c>
      <c r="BO23" s="37">
        <f t="shared" si="23"/>
        <v>0.38551194301060054</v>
      </c>
      <c r="BP23" s="37">
        <f t="shared" si="24"/>
        <v>8.2108788178497285E-3</v>
      </c>
      <c r="BQ23" s="36">
        <v>0</v>
      </c>
      <c r="BR23" s="36">
        <v>0</v>
      </c>
      <c r="BS23" s="36">
        <v>0</v>
      </c>
      <c r="BT23" s="36">
        <v>0</v>
      </c>
      <c r="BU23" s="38">
        <v>0</v>
      </c>
      <c r="BV23" s="35">
        <f t="shared" si="25"/>
        <v>0</v>
      </c>
      <c r="BW23" s="37">
        <f t="shared" si="26"/>
        <v>0</v>
      </c>
      <c r="BX23" s="37">
        <f t="shared" si="27"/>
        <v>3.2105053936518413E-2</v>
      </c>
      <c r="BY23" s="37">
        <f t="shared" si="28"/>
        <v>3.2105053936518413E-2</v>
      </c>
      <c r="BZ23" s="37">
        <f t="shared" si="29"/>
        <v>0.29439093829900403</v>
      </c>
      <c r="CA23" s="37">
        <f t="shared" si="30"/>
        <v>0.4023330620746367</v>
      </c>
      <c r="CB23" s="36">
        <v>0</v>
      </c>
      <c r="CC23" s="36">
        <v>0</v>
      </c>
      <c r="CD23" s="36">
        <v>0</v>
      </c>
      <c r="CE23" s="36">
        <v>0</v>
      </c>
      <c r="CF23" s="38">
        <v>0</v>
      </c>
      <c r="CG23" s="37">
        <f t="shared" si="31"/>
        <v>1.6507189020008646E-2</v>
      </c>
      <c r="CH23" s="37">
        <f t="shared" si="32"/>
        <v>1.6507189020008646E-2</v>
      </c>
      <c r="CI23" s="37">
        <f t="shared" si="33"/>
        <v>9.5113725279706313E-4</v>
      </c>
      <c r="CJ23" s="37">
        <f t="shared" si="34"/>
        <v>9.5113725279706313E-4</v>
      </c>
      <c r="CK23" s="36">
        <v>0</v>
      </c>
      <c r="CL23" s="36">
        <v>0</v>
      </c>
      <c r="CM23" s="37">
        <f t="shared" si="35"/>
        <v>0.68779954250036024</v>
      </c>
      <c r="CN23" s="37">
        <f t="shared" si="36"/>
        <v>2.5029927705185872E-2</v>
      </c>
      <c r="CO23" s="36">
        <v>0</v>
      </c>
      <c r="CP23" s="36">
        <v>0</v>
      </c>
      <c r="CQ23" s="38">
        <v>0</v>
      </c>
      <c r="CR23" s="37">
        <f t="shared" si="37"/>
        <v>4.9307187981844011E-3</v>
      </c>
      <c r="CS23" s="37">
        <f t="shared" si="38"/>
        <v>4.9307187981844011E-3</v>
      </c>
      <c r="CT23" s="37">
        <f t="shared" si="39"/>
        <v>1.8388653554076553E-2</v>
      </c>
      <c r="CU23" s="37">
        <f t="shared" si="40"/>
        <v>1.8388653554076553E-2</v>
      </c>
      <c r="CV23" s="37">
        <f t="shared" si="41"/>
        <v>2.5989569191725878E-3</v>
      </c>
      <c r="CW23" s="37">
        <f t="shared" si="42"/>
        <v>0</v>
      </c>
      <c r="CX23" s="37">
        <f t="shared" si="43"/>
        <v>0.20544661659101671</v>
      </c>
      <c r="CY23" s="37">
        <f t="shared" si="44"/>
        <v>0.48391193563359353</v>
      </c>
      <c r="CZ23" s="37">
        <f t="shared" si="45"/>
        <v>2.3626881083387161E-2</v>
      </c>
      <c r="DA23" s="37">
        <f t="shared" si="46"/>
        <v>0</v>
      </c>
      <c r="DB23" s="38">
        <v>0</v>
      </c>
      <c r="DC23" s="37">
        <f t="shared" si="47"/>
        <v>0</v>
      </c>
      <c r="DD23" s="37">
        <f t="shared" si="48"/>
        <v>0</v>
      </c>
      <c r="DE23" s="37">
        <f t="shared" si="49"/>
        <v>1.1096601282632403E-2</v>
      </c>
      <c r="DF23" s="37">
        <f t="shared" si="50"/>
        <v>1.1096601282632403E-2</v>
      </c>
      <c r="DG23" s="37">
        <f t="shared" si="51"/>
        <v>4.7647543518164116E-2</v>
      </c>
      <c r="DH23" s="37">
        <f t="shared" si="52"/>
        <v>2.8699293034049663E-3</v>
      </c>
      <c r="DI23" s="37">
        <f t="shared" si="53"/>
        <v>0</v>
      </c>
      <c r="DJ23" s="37">
        <f t="shared" si="54"/>
        <v>0.29201582322716851</v>
      </c>
      <c r="DK23" s="37">
        <f t="shared" si="55"/>
        <v>0.43315948652876468</v>
      </c>
      <c r="DL23" s="37">
        <f t="shared" si="56"/>
        <v>1.1080808121254695E-2</v>
      </c>
      <c r="DM23" s="38">
        <v>0</v>
      </c>
      <c r="DN23" s="37">
        <f t="shared" si="57"/>
        <v>0</v>
      </c>
      <c r="DO23" s="37">
        <f t="shared" si="58"/>
        <v>0</v>
      </c>
      <c r="DP23" s="37">
        <f t="shared" si="59"/>
        <v>1.2681830037294176E-3</v>
      </c>
      <c r="DQ23" s="37">
        <f t="shared" si="60"/>
        <v>1.2681830037294176E-3</v>
      </c>
      <c r="DR23" s="37">
        <f t="shared" si="61"/>
        <v>3.6385396868416228E-2</v>
      </c>
      <c r="DS23" s="37">
        <f t="shared" si="62"/>
        <v>0.14062653586684332</v>
      </c>
      <c r="DT23" s="37">
        <f t="shared" si="63"/>
        <v>0</v>
      </c>
      <c r="DU23" s="37">
        <f t="shared" si="64"/>
        <v>3.3373236940247832E-2</v>
      </c>
      <c r="DV23" s="37">
        <f t="shared" si="65"/>
        <v>0.33077633516742028</v>
      </c>
      <c r="DW23" s="37">
        <f t="shared" si="66"/>
        <v>0.54295959794148008</v>
      </c>
      <c r="DX23" s="38">
        <v>0</v>
      </c>
      <c r="DY23" s="35">
        <f t="array" ref="DY23">1-EXP(-INDEX(m.r.mortality, C23) * hr.mort_mci)</f>
        <v>0.10675384090862305</v>
      </c>
      <c r="DZ23" s="37">
        <f t="array" ref="DZ23">1-EXP(-INDEX(m.r.mortality, C23) * hr.mort_mci)</f>
        <v>0.10675384090862305</v>
      </c>
      <c r="EA23" s="37">
        <f t="array" ref="EA23">1-EXP(-INDEX(m.r.mortality, C23) * hr.mort_mil)</f>
        <v>0.16566907649380425</v>
      </c>
      <c r="EB23" s="37">
        <f t="array" ref="EB23">1-EXP(-INDEX(m.r.mortality, C23) * hr.mort_mil)</f>
        <v>0.16566907649380425</v>
      </c>
      <c r="EC23" s="37">
        <f t="array" ref="EC23">1-EXP(-INDEX(m.r.mortality, C23) * hr.mort_mod)</f>
        <v>0.21243729722042792</v>
      </c>
      <c r="ED23" s="37">
        <f t="array" ref="ED23">1-EXP(-INDEX(m.r.mortality, C23) * hr.mort_sev)</f>
        <v>0.44595959393726525</v>
      </c>
      <c r="EE23" s="37">
        <f t="array" ref="EE23">1-EXP(-INDEX(m.r.mortality, C23) * hr.mort_mci)</f>
        <v>0.10675384090862305</v>
      </c>
      <c r="EF23" s="37">
        <f t="array" ref="EF23">1-EXP(-INDEX(m.r.mortality, C23) * hr.mort_mil)</f>
        <v>0.16566907649380425</v>
      </c>
      <c r="EG23" s="37">
        <f t="array" ref="EG23">1-EXP(-INDEX(m.r.mortality, C23) * hr.mort_mod)</f>
        <v>0.21243729722042792</v>
      </c>
      <c r="EH23" s="37">
        <f t="array" ref="EH23">1-EXP(-INDEX(m.r.mortality, C23) * hr.mort_sev)</f>
        <v>0.44595959393726525</v>
      </c>
      <c r="EI23" s="38">
        <v>1</v>
      </c>
      <c r="EJ23" s="39" t="b">
        <f t="shared" si="67"/>
        <v>1</v>
      </c>
      <c r="EK23" s="39" t="b">
        <f t="shared" si="68"/>
        <v>1</v>
      </c>
      <c r="EL23" s="39" t="b">
        <f t="shared" si="69"/>
        <v>1</v>
      </c>
      <c r="EM23" s="39" t="b">
        <f t="shared" si="70"/>
        <v>1</v>
      </c>
      <c r="EN23" s="39" t="b">
        <f t="shared" si="71"/>
        <v>1</v>
      </c>
      <c r="EO23" s="39" t="b">
        <f t="shared" si="72"/>
        <v>1</v>
      </c>
      <c r="EP23" s="39" t="b">
        <f t="shared" si="73"/>
        <v>1</v>
      </c>
      <c r="EQ23" s="39" t="b">
        <f t="shared" si="74"/>
        <v>1</v>
      </c>
      <c r="ER23" s="39" t="b">
        <f t="shared" si="75"/>
        <v>1</v>
      </c>
      <c r="ES23" s="39" t="b">
        <f t="shared" si="76"/>
        <v>1</v>
      </c>
      <c r="ET23" s="39" t="b">
        <f t="shared" si="77"/>
        <v>1</v>
      </c>
      <c r="EV23">
        <v>12</v>
      </c>
      <c r="EW23" s="7">
        <f t="array" ref="EW23">MMULT(EW22:FG22,TRANSPOSE(S22:AC22))</f>
        <v>0</v>
      </c>
      <c r="EX23" s="7">
        <f t="array" ref="EX23">MMULT(EW22:FG22,TRANSPOSE(AD22:AN22))</f>
        <v>1.7349686738875991E-2</v>
      </c>
      <c r="EY23" s="7">
        <f t="array" ref="EY23">MMULT(EW22:FG22,TRANSPOSE(AO22:AY22))</f>
        <v>0</v>
      </c>
      <c r="EZ23" s="7">
        <f t="array" ref="EZ23">MMULT(EW22:FG22,TRANSPOSE(AZ22:BJ22))</f>
        <v>1.7262891268697185E-2</v>
      </c>
      <c r="FA23" s="7">
        <f t="array" ref="FA23">MMULT(EW22:FG22,TRANSPOSE(BK22:BU22))</f>
        <v>1.7174644862656272E-2</v>
      </c>
      <c r="FB23" s="7">
        <f t="array" ref="FB23">MMULT(EW22:FG22,TRANSPOSE(BV22:CF22))</f>
        <v>2.2822166328800349E-2</v>
      </c>
      <c r="FC23" s="7">
        <f t="array" ref="FC23">MMULT(EW22:FG22,TRANSPOSE(CG22:CQ22))</f>
        <v>5.7286569534790808E-3</v>
      </c>
      <c r="FD23" s="7">
        <f t="array" ref="FD23">MMULT(EW22:FG22,TRANSPOSE(CR22:DB22))</f>
        <v>7.035009029901145E-3</v>
      </c>
      <c r="FE23" s="7">
        <f t="array" ref="FE23">MMULT(EW22:FG22,TRANSPOSE(DC22:DM22))</f>
        <v>1.2358195028148397E-2</v>
      </c>
      <c r="FF23" s="7">
        <f t="array" ref="FF23">MMULT(EW22:FG22,TRANSPOSE(DN22:DX22))</f>
        <v>5.2956265166140638E-2</v>
      </c>
      <c r="FG23" s="7">
        <f t="array" ref="FG23">MMULT(EW22:FG22,TRANSPOSE(DY22:EI22))</f>
        <v>0.84731248462330044</v>
      </c>
      <c r="FH23" s="39" t="b">
        <f t="shared" si="78"/>
        <v>1</v>
      </c>
      <c r="FJ23" s="30">
        <f t="shared" si="79"/>
        <v>0</v>
      </c>
      <c r="FK23" s="30">
        <f t="shared" si="80"/>
        <v>1.1815136669174549E-2</v>
      </c>
      <c r="FL23" s="30">
        <f t="shared" si="81"/>
        <v>0</v>
      </c>
      <c r="FM23" s="30">
        <f t="shared" si="82"/>
        <v>1.0892884390547924E-2</v>
      </c>
      <c r="FN23" s="30">
        <f t="shared" si="83"/>
        <v>8.432750627564229E-3</v>
      </c>
      <c r="FO23" s="30">
        <f t="shared" si="84"/>
        <v>7.3259153915449108E-3</v>
      </c>
      <c r="FP23" s="30">
        <f t="shared" si="85"/>
        <v>3.9012153853192535E-3</v>
      </c>
      <c r="FQ23" s="30">
        <f t="shared" si="86"/>
        <v>4.6501409687646567E-3</v>
      </c>
      <c r="FR23" s="30">
        <f t="shared" si="87"/>
        <v>5.3263820571319591E-3</v>
      </c>
      <c r="FS23" s="30">
        <f t="shared" si="88"/>
        <v>1.3821585208362706E-2</v>
      </c>
      <c r="FT23" s="41">
        <v>0</v>
      </c>
      <c r="FV23" s="30">
        <f t="shared" si="89"/>
        <v>0</v>
      </c>
      <c r="FW23" s="30">
        <f t="shared" si="90"/>
        <v>-5.204906021662797E-4</v>
      </c>
      <c r="FX23" s="30">
        <f t="shared" si="91"/>
        <v>0</v>
      </c>
      <c r="FY23" s="30">
        <f t="shared" si="92"/>
        <v>-8.6314456343485925E-4</v>
      </c>
      <c r="FZ23" s="30">
        <f t="shared" si="93"/>
        <v>-1.3739715890125018E-3</v>
      </c>
      <c r="GA23" s="30">
        <f t="shared" si="94"/>
        <v>-2.2822166328800349E-3</v>
      </c>
      <c r="GB23" s="30">
        <f t="shared" si="95"/>
        <v>-1.7185970860437243E-4</v>
      </c>
      <c r="GC23" s="30">
        <f t="shared" si="96"/>
        <v>-3.5175045149505728E-4</v>
      </c>
      <c r="GD23" s="30">
        <f t="shared" si="97"/>
        <v>-9.8865560225187181E-4</v>
      </c>
      <c r="GE23" s="30">
        <f t="shared" si="98"/>
        <v>-5.2956265166140644E-3</v>
      </c>
      <c r="GF23" s="41">
        <v>0</v>
      </c>
      <c r="GH23" s="31"/>
      <c r="GI23" s="31"/>
      <c r="GK23" s="31">
        <f t="shared" si="99"/>
        <v>0</v>
      </c>
      <c r="GL23" s="31">
        <f t="shared" si="100"/>
        <v>125.38688004932636</v>
      </c>
      <c r="GM23" s="31">
        <f t="shared" si="101"/>
        <v>0</v>
      </c>
      <c r="GN23" s="31">
        <f t="shared" si="102"/>
        <v>179.81104279026678</v>
      </c>
      <c r="GO23" s="31">
        <f t="shared" si="103"/>
        <v>228.16996074855663</v>
      </c>
      <c r="GP23" s="31">
        <f t="shared" si="104"/>
        <v>310.17743190470526</v>
      </c>
      <c r="GQ23" s="31">
        <f t="shared" si="105"/>
        <v>41.401232949071463</v>
      </c>
      <c r="GR23" s="31">
        <f t="shared" si="106"/>
        <v>73.276966761601713</v>
      </c>
      <c r="GS23" s="31">
        <f t="shared" si="107"/>
        <v>164.18207753610082</v>
      </c>
      <c r="GT23" s="31">
        <f t="shared" si="108"/>
        <v>719.7317772489273</v>
      </c>
      <c r="GU23" s="42">
        <v>0</v>
      </c>
      <c r="GW23" s="31">
        <f t="shared" si="109"/>
        <v>0</v>
      </c>
      <c r="GX23" s="31">
        <f t="shared" si="110"/>
        <v>0</v>
      </c>
      <c r="GY23" s="31">
        <f t="shared" si="111"/>
        <v>0</v>
      </c>
      <c r="GZ23" s="31">
        <f t="shared" si="112"/>
        <v>0</v>
      </c>
      <c r="HA23" s="31">
        <f t="shared" si="113"/>
        <v>0</v>
      </c>
      <c r="HB23" s="31">
        <f t="shared" si="114"/>
        <v>0</v>
      </c>
      <c r="HC23" s="31">
        <f t="shared" si="115"/>
        <v>508.2922741682919</v>
      </c>
      <c r="HD23" s="31">
        <f t="shared" si="116"/>
        <v>624.20228120506874</v>
      </c>
      <c r="HE23" s="31">
        <f t="shared" si="117"/>
        <v>1096.5179284575511</v>
      </c>
      <c r="HF23" s="31">
        <f t="shared" si="118"/>
        <v>4698.703495661327</v>
      </c>
      <c r="HG23" s="42">
        <v>0</v>
      </c>
      <c r="HI23" s="31">
        <f t="shared" si="119"/>
        <v>0</v>
      </c>
      <c r="HJ23" s="31">
        <f t="shared" si="120"/>
        <v>472.16008237575886</v>
      </c>
      <c r="HK23" s="31">
        <f t="shared" si="121"/>
        <v>0</v>
      </c>
      <c r="HL23" s="31">
        <f t="shared" si="122"/>
        <v>765.45249640251598</v>
      </c>
      <c r="HM23" s="31">
        <f t="shared" si="123"/>
        <v>1130.5876357064162</v>
      </c>
      <c r="HN23" s="31">
        <f t="shared" si="124"/>
        <v>2649.1276880615051</v>
      </c>
      <c r="HO23" s="31">
        <f t="shared" si="125"/>
        <v>69.679236587733726</v>
      </c>
      <c r="HP23" s="31">
        <f t="shared" si="126"/>
        <v>138.53406831508198</v>
      </c>
      <c r="HQ23" s="31">
        <f t="shared" si="127"/>
        <v>357.95150051081407</v>
      </c>
      <c r="HR23" s="31">
        <f t="shared" si="128"/>
        <v>2704.6810003133805</v>
      </c>
      <c r="HS23" s="42">
        <v>0</v>
      </c>
      <c r="HU23" s="30">
        <f t="shared" si="129"/>
        <v>0</v>
      </c>
      <c r="HV23" s="30">
        <f t="shared" si="130"/>
        <v>1.001480926412595E-2</v>
      </c>
      <c r="HW23" s="30">
        <f t="shared" si="131"/>
        <v>0</v>
      </c>
      <c r="HX23" s="30">
        <f t="shared" si="132"/>
        <v>9.1934189291612116E-3</v>
      </c>
      <c r="HY23" s="30">
        <f t="shared" si="133"/>
        <v>7.0783894537946104E-3</v>
      </c>
      <c r="HZ23" s="30">
        <f t="shared" si="134"/>
        <v>6.0371375641143305E-3</v>
      </c>
      <c r="IA23" s="30">
        <f t="shared" si="135"/>
        <v>3.4553001207655865E-3</v>
      </c>
      <c r="IB23" s="30">
        <f t="shared" si="136"/>
        <v>4.0836172081454248E-3</v>
      </c>
      <c r="IC23" s="30">
        <f t="shared" si="137"/>
        <v>4.6176873811383697E-3</v>
      </c>
      <c r="ID23" s="30">
        <f t="shared" si="138"/>
        <v>1.1730404626785337E-2</v>
      </c>
      <c r="IE23" s="30">
        <f t="shared" si="139"/>
        <v>0</v>
      </c>
      <c r="IF23" s="30"/>
      <c r="IH23" s="30">
        <f t="shared" si="140"/>
        <v>0</v>
      </c>
      <c r="II23" s="30">
        <f t="shared" si="141"/>
        <v>-4.4118102485136344E-4</v>
      </c>
      <c r="IJ23" s="30">
        <f t="shared" si="142"/>
        <v>0</v>
      </c>
      <c r="IK23" s="30">
        <f t="shared" si="143"/>
        <v>-7.2848010532180758E-4</v>
      </c>
      <c r="IL23" s="30">
        <f t="shared" si="144"/>
        <v>-1.1533017439991221E-3</v>
      </c>
      <c r="IM23" s="30">
        <f t="shared" si="145"/>
        <v>-1.8807282131197297E-3</v>
      </c>
      <c r="IN23" s="30">
        <f t="shared" si="146"/>
        <v>-1.5221586435090691E-4</v>
      </c>
      <c r="IO23" s="30">
        <f t="shared" si="147"/>
        <v>-3.0889691438316377E-4</v>
      </c>
      <c r="IP23" s="30">
        <f t="shared" si="148"/>
        <v>-8.5711134684702921E-4</v>
      </c>
      <c r="IQ23" s="30">
        <f t="shared" si="149"/>
        <v>-4.4944079029828879E-3</v>
      </c>
      <c r="IR23" s="30">
        <f t="shared" si="150"/>
        <v>0</v>
      </c>
      <c r="IT23" s="43"/>
      <c r="IU23" s="43"/>
      <c r="IW23" s="43">
        <f t="shared" si="151"/>
        <v>0</v>
      </c>
      <c r="IX23" s="43">
        <f t="shared" si="152"/>
        <v>106.28109712805994</v>
      </c>
      <c r="IY23" s="43">
        <f t="shared" si="153"/>
        <v>0</v>
      </c>
      <c r="IZ23" s="43">
        <f t="shared" si="154"/>
        <v>151.75762315945261</v>
      </c>
      <c r="JA23" s="43">
        <f t="shared" si="155"/>
        <v>191.52420309407663</v>
      </c>
      <c r="JB23" s="43">
        <f t="shared" si="156"/>
        <v>255.61089988203031</v>
      </c>
      <c r="JC23" s="43">
        <f t="shared" si="157"/>
        <v>36.669004676619281</v>
      </c>
      <c r="JD23" s="43">
        <f t="shared" si="158"/>
        <v>64.349679813657559</v>
      </c>
      <c r="JE23" s="43">
        <f t="shared" si="159"/>
        <v>142.33704971133119</v>
      </c>
      <c r="JF23" s="43">
        <f t="shared" si="160"/>
        <v>610.837674739146</v>
      </c>
      <c r="JG23" s="43">
        <f t="shared" si="161"/>
        <v>0</v>
      </c>
      <c r="JH23" s="43"/>
      <c r="JI23" s="31"/>
      <c r="JJ23" s="43">
        <f t="shared" si="162"/>
        <v>0</v>
      </c>
      <c r="JK23" s="43">
        <f t="shared" si="163"/>
        <v>0</v>
      </c>
      <c r="JL23" s="43">
        <f t="shared" si="164"/>
        <v>0</v>
      </c>
      <c r="JM23" s="43">
        <f t="shared" si="165"/>
        <v>0</v>
      </c>
      <c r="JN23" s="43">
        <f t="shared" si="166"/>
        <v>0</v>
      </c>
      <c r="JO23" s="43">
        <f t="shared" si="167"/>
        <v>0</v>
      </c>
      <c r="JP23" s="43">
        <f t="shared" si="168"/>
        <v>450.19364040424227</v>
      </c>
      <c r="JQ23" s="43">
        <f t="shared" si="169"/>
        <v>548.15610838778707</v>
      </c>
      <c r="JR23" s="43">
        <f t="shared" si="170"/>
        <v>950.62219478804013</v>
      </c>
      <c r="JS23" s="43">
        <f t="shared" si="171"/>
        <v>3987.7982441586569</v>
      </c>
      <c r="JT23" s="43">
        <f t="shared" si="172"/>
        <v>0</v>
      </c>
      <c r="JU23" s="43"/>
      <c r="JV23" s="31"/>
      <c r="JW23" s="43">
        <f t="shared" si="173"/>
        <v>0</v>
      </c>
      <c r="JX23" s="43">
        <f t="shared" si="174"/>
        <v>400.21485146794998</v>
      </c>
      <c r="JY23" s="43">
        <f t="shared" si="175"/>
        <v>0</v>
      </c>
      <c r="JZ23" s="43">
        <f t="shared" si="176"/>
        <v>646.02957467417127</v>
      </c>
      <c r="KA23" s="43">
        <f t="shared" si="177"/>
        <v>949.00702636886149</v>
      </c>
      <c r="KB23" s="43">
        <f t="shared" si="178"/>
        <v>2183.0921356517033</v>
      </c>
      <c r="KC23" s="43">
        <f t="shared" si="179"/>
        <v>61.714786500245381</v>
      </c>
      <c r="KD23" s="43">
        <f t="shared" si="180"/>
        <v>121.65654957254989</v>
      </c>
      <c r="KE23" s="43">
        <f t="shared" si="181"/>
        <v>310.32473999027303</v>
      </c>
      <c r="KF23" s="43">
        <f t="shared" si="182"/>
        <v>2295.4677080642059</v>
      </c>
      <c r="KG23" s="43">
        <f t="shared" si="183"/>
        <v>0</v>
      </c>
      <c r="KH23" s="43"/>
      <c r="KJ23" s="7">
        <f t="array" ref="KJ23">AVERAGE(EW23:EW24)/((1+discount_EFFECT)^($B23-1))</f>
        <v>0</v>
      </c>
      <c r="KK23" s="7">
        <f t="array" ref="KK23">AVERAGE(EX23:EX24)/((1+discount_EFFECT)^($B23-1))</f>
        <v>1.0623951972809076E-2</v>
      </c>
      <c r="KL23" s="7">
        <f t="array" ref="KL23">AVERAGE(EY23:EY24)/((1+discount_EFFECT)^($B23-1))</f>
        <v>0</v>
      </c>
      <c r="KM23" s="7">
        <f t="array" ref="KM23">AVERAGE(EZ23:EZ24)/((1+discount_EFFECT)^($B23-1))</f>
        <v>1.0525390553267622E-2</v>
      </c>
      <c r="KN23" s="7">
        <f t="array" ref="KN23">AVERAGE(FA23:FA24)/((1+discount_EFFECT)^($B23-1))</f>
        <v>1.0414621477542808E-2</v>
      </c>
      <c r="KO23" s="7">
        <f t="array" ref="KO23">AVERAGE(FB23:FB24)/((1+discount_EFFECT)^($B23-1))</f>
        <v>1.358678076657264E-2</v>
      </c>
      <c r="KP23" s="7">
        <f t="array" ref="KP23">AVERAGE(FC23:FC24)/((1+discount_EFFECT)^($B23-1))</f>
        <v>3.6654659680988738E-3</v>
      </c>
      <c r="KQ23" s="7">
        <f t="array" ref="KQ23">AVERAGE(FD23:FD24)/((1+discount_EFFECT)^($B23-1))</f>
        <v>4.4630740645220743E-3</v>
      </c>
      <c r="KR23" s="7">
        <f t="array" ref="KR23">AVERAGE(FE23:FE24)/((1+discount_EFFECT)^($B23-1))</f>
        <v>7.7399434172064413E-3</v>
      </c>
      <c r="KS23" s="7">
        <f t="array" ref="KS23">AVERAGE(FF23:FF24)/((1+discount_EFFECT)^($B23-1))</f>
        <v>3.246855894828464E-2</v>
      </c>
      <c r="KT23" s="7">
        <f t="array" ref="KT23">AVERAGE(FG23:FG24)/((1+discount_EFFECT)^($B23-1))</f>
        <v>0.62893348943045768</v>
      </c>
      <c r="KU23" s="44">
        <f t="shared" si="184"/>
        <v>4.0607852283380874E-2</v>
      </c>
      <c r="KV23" s="44">
        <f t="shared" si="185"/>
        <v>-7.2360049321823919E-3</v>
      </c>
      <c r="KW23" s="43"/>
      <c r="KX23" s="43"/>
      <c r="KY23" s="43">
        <f t="shared" si="186"/>
        <v>1126.5200665753619</v>
      </c>
      <c r="KZ23" s="43">
        <f t="shared" si="187"/>
        <v>4288.8490978996842</v>
      </c>
      <c r="LA23" s="43">
        <f t="shared" si="188"/>
        <v>5033.475570601001</v>
      </c>
      <c r="LB23" s="30">
        <f t="shared" si="189"/>
        <v>1.4289417940907949E-2</v>
      </c>
      <c r="LC23" s="30">
        <f t="shared" si="190"/>
        <v>1.4988464617789696E-2</v>
      </c>
      <c r="LD23" s="30">
        <f t="shared" si="191"/>
        <v>1.8154564894749248E-2</v>
      </c>
      <c r="LE23" s="30">
        <f t="shared" si="192"/>
        <v>4.6055339714857278E-2</v>
      </c>
      <c r="LF23" s="30">
        <f t="shared" si="193"/>
        <v>4.5150744770192146E-2</v>
      </c>
      <c r="LG23" s="30">
        <f t="shared" si="194"/>
        <v>4.8337042398112026E-2</v>
      </c>
      <c r="LH23" s="30">
        <f t="shared" si="195"/>
        <v>0</v>
      </c>
      <c r="LI23" s="17">
        <f t="shared" si="196"/>
        <v>9.3487787168304165E-2</v>
      </c>
      <c r="LJ23" s="30">
        <f t="shared" si="197"/>
        <v>3.3371847351198483E-2</v>
      </c>
      <c r="LK23" s="31">
        <f t="shared" si="198"/>
        <v>10448.844735076047</v>
      </c>
      <c r="LL23">
        <f t="shared" si="199"/>
        <v>-7.1116599999561991E-2</v>
      </c>
    </row>
    <row r="24" spans="2:324" ht="15.6" thickTop="1" thickBot="1" x14ac:dyDescent="0.35">
      <c r="B24">
        <v>13</v>
      </c>
      <c r="C24">
        <f t="shared" si="200"/>
        <v>83</v>
      </c>
      <c r="E24">
        <f t="shared" si="4"/>
        <v>0</v>
      </c>
      <c r="S24" s="35">
        <f t="shared" si="5"/>
        <v>0.66233175461507243</v>
      </c>
      <c r="T24" s="36">
        <v>0</v>
      </c>
      <c r="U24" s="37">
        <f t="shared" si="6"/>
        <v>2.356520472451569E-2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8">
        <v>0</v>
      </c>
      <c r="AD24" s="35">
        <f t="shared" si="7"/>
        <v>0</v>
      </c>
      <c r="AE24" s="37">
        <f t="shared" si="8"/>
        <v>0.66233175461507243</v>
      </c>
      <c r="AF24" s="37">
        <f t="shared" si="9"/>
        <v>0</v>
      </c>
      <c r="AG24" s="37">
        <f t="shared" si="10"/>
        <v>2.356520472451569E-2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8">
        <v>0</v>
      </c>
      <c r="AO24" s="35">
        <f t="shared" si="11"/>
        <v>0.19783935527463206</v>
      </c>
      <c r="AP24" s="36">
        <v>0</v>
      </c>
      <c r="AQ24" s="37">
        <f t="shared" si="12"/>
        <v>0.45559395800730335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8">
        <v>0</v>
      </c>
      <c r="AZ24" s="35">
        <f t="shared" si="13"/>
        <v>0</v>
      </c>
      <c r="BA24" s="37">
        <f t="shared" si="14"/>
        <v>0.19783935527463206</v>
      </c>
      <c r="BB24" s="37">
        <f t="shared" si="15"/>
        <v>0</v>
      </c>
      <c r="BC24" s="37">
        <f t="shared" si="16"/>
        <v>0.45559395800730335</v>
      </c>
      <c r="BD24" s="37">
        <f t="shared" si="17"/>
        <v>2.0438581783306261E-2</v>
      </c>
      <c r="BE24" s="37">
        <f t="shared" si="18"/>
        <v>0</v>
      </c>
      <c r="BF24" s="36">
        <v>0</v>
      </c>
      <c r="BG24" s="36">
        <v>0</v>
      </c>
      <c r="BH24" s="36">
        <v>0</v>
      </c>
      <c r="BI24" s="36">
        <v>0</v>
      </c>
      <c r="BJ24" s="38">
        <v>0</v>
      </c>
      <c r="BK24" s="35">
        <f t="shared" si="19"/>
        <v>0</v>
      </c>
      <c r="BL24" s="37">
        <f t="shared" si="20"/>
        <v>0</v>
      </c>
      <c r="BM24" s="37">
        <f t="shared" si="21"/>
        <v>0.27492738845268305</v>
      </c>
      <c r="BN24" s="37">
        <f t="shared" si="22"/>
        <v>0.27492738845268305</v>
      </c>
      <c r="BO24" s="37">
        <f t="shared" si="23"/>
        <v>0.37470733269394818</v>
      </c>
      <c r="BP24" s="37">
        <f t="shared" si="24"/>
        <v>7.6535377673401933E-3</v>
      </c>
      <c r="BQ24" s="36">
        <v>0</v>
      </c>
      <c r="BR24" s="36">
        <v>0</v>
      </c>
      <c r="BS24" s="36">
        <v>0</v>
      </c>
      <c r="BT24" s="36">
        <v>0</v>
      </c>
      <c r="BU24" s="38">
        <v>0</v>
      </c>
      <c r="BV24" s="35">
        <f t="shared" si="25"/>
        <v>0</v>
      </c>
      <c r="BW24" s="37">
        <f t="shared" si="26"/>
        <v>0</v>
      </c>
      <c r="BX24" s="37">
        <f t="shared" si="27"/>
        <v>3.1420272966020922E-2</v>
      </c>
      <c r="BY24" s="37">
        <f t="shared" si="28"/>
        <v>3.1420272966020922E-2</v>
      </c>
      <c r="BZ24" s="37">
        <f t="shared" si="29"/>
        <v>0.28614014496628765</v>
      </c>
      <c r="CA24" s="37">
        <f t="shared" si="30"/>
        <v>0.37502335059966946</v>
      </c>
      <c r="CB24" s="36">
        <v>0</v>
      </c>
      <c r="CC24" s="36">
        <v>0</v>
      </c>
      <c r="CD24" s="36">
        <v>0</v>
      </c>
      <c r="CE24" s="36">
        <v>0</v>
      </c>
      <c r="CF24" s="38">
        <v>0</v>
      </c>
      <c r="CG24" s="37">
        <f t="shared" si="31"/>
        <v>1.62868464249608E-2</v>
      </c>
      <c r="CH24" s="37">
        <f t="shared" si="32"/>
        <v>1.62868464249608E-2</v>
      </c>
      <c r="CI24" s="37">
        <f t="shared" si="33"/>
        <v>9.30850082673177E-4</v>
      </c>
      <c r="CJ24" s="37">
        <f t="shared" si="34"/>
        <v>9.30850082673177E-4</v>
      </c>
      <c r="CK24" s="36">
        <v>0</v>
      </c>
      <c r="CL24" s="36">
        <v>0</v>
      </c>
      <c r="CM24" s="37">
        <f t="shared" si="35"/>
        <v>0.67861860104003335</v>
      </c>
      <c r="CN24" s="37">
        <f t="shared" si="36"/>
        <v>2.4496054807188871E-2</v>
      </c>
      <c r="CO24" s="36">
        <v>0</v>
      </c>
      <c r="CP24" s="36">
        <v>0</v>
      </c>
      <c r="CQ24" s="38">
        <v>0</v>
      </c>
      <c r="CR24" s="37">
        <f t="shared" si="37"/>
        <v>4.8649021788843951E-3</v>
      </c>
      <c r="CS24" s="37">
        <f t="shared" si="38"/>
        <v>4.8649021788843951E-3</v>
      </c>
      <c r="CT24" s="37">
        <f t="shared" si="39"/>
        <v>1.7996434931681422E-2</v>
      </c>
      <c r="CU24" s="37">
        <f t="shared" si="40"/>
        <v>1.7996434931681422E-2</v>
      </c>
      <c r="CV24" s="37">
        <f t="shared" si="41"/>
        <v>2.5261168496221223E-3</v>
      </c>
      <c r="CW24" s="37">
        <f t="shared" si="42"/>
        <v>0</v>
      </c>
      <c r="CX24" s="37">
        <f t="shared" si="43"/>
        <v>0.20270425745351645</v>
      </c>
      <c r="CY24" s="37">
        <f t="shared" si="44"/>
        <v>0.47359039293898481</v>
      </c>
      <c r="CZ24" s="37">
        <f t="shared" si="45"/>
        <v>2.2964698632928382E-2</v>
      </c>
      <c r="DA24" s="37">
        <f t="shared" si="46"/>
        <v>0</v>
      </c>
      <c r="DB24" s="38">
        <v>0</v>
      </c>
      <c r="DC24" s="37">
        <f t="shared" si="47"/>
        <v>0</v>
      </c>
      <c r="DD24" s="37">
        <f t="shared" si="48"/>
        <v>0</v>
      </c>
      <c r="DE24" s="37">
        <f t="shared" si="49"/>
        <v>1.0859917631187065E-2</v>
      </c>
      <c r="DF24" s="37">
        <f t="shared" si="50"/>
        <v>1.0859917631187065E-2</v>
      </c>
      <c r="DG24" s="37">
        <f t="shared" si="51"/>
        <v>4.6312142243072243E-2</v>
      </c>
      <c r="DH24" s="37">
        <f t="shared" si="52"/>
        <v>2.6751231872349664E-3</v>
      </c>
      <c r="DI24" s="37">
        <f t="shared" si="53"/>
        <v>0</v>
      </c>
      <c r="DJ24" s="37">
        <f t="shared" si="54"/>
        <v>0.28578730608387015</v>
      </c>
      <c r="DK24" s="37">
        <f t="shared" si="55"/>
        <v>0.42101947493702041</v>
      </c>
      <c r="DL24" s="37">
        <f t="shared" si="56"/>
        <v>1.032866095457516E-2</v>
      </c>
      <c r="DM24" s="38">
        <v>0</v>
      </c>
      <c r="DN24" s="37">
        <f t="shared" si="57"/>
        <v>0</v>
      </c>
      <c r="DO24" s="37">
        <f t="shared" si="58"/>
        <v>0</v>
      </c>
      <c r="DP24" s="37">
        <f t="shared" si="59"/>
        <v>1.2411334435642361E-3</v>
      </c>
      <c r="DQ24" s="37">
        <f t="shared" si="60"/>
        <v>1.2411334435642361E-3</v>
      </c>
      <c r="DR24" s="37">
        <f t="shared" si="61"/>
        <v>3.5365635894709709E-2</v>
      </c>
      <c r="DS24" s="37">
        <f t="shared" si="62"/>
        <v>0.13108103617451333</v>
      </c>
      <c r="DT24" s="37">
        <f t="shared" si="63"/>
        <v>0</v>
      </c>
      <c r="DU24" s="37">
        <f t="shared" si="64"/>
        <v>3.2661406409585161E-2</v>
      </c>
      <c r="DV24" s="37">
        <f t="shared" si="65"/>
        <v>0.32150578086099735</v>
      </c>
      <c r="DW24" s="37">
        <f t="shared" si="66"/>
        <v>0.50610438677418279</v>
      </c>
      <c r="DX24" s="38">
        <v>0</v>
      </c>
      <c r="DY24" s="35">
        <f t="array" ref="DY24">1-EXP(-INDEX(m.r.mortality, C24) * hr.mort_mci)</f>
        <v>0.11867714150645026</v>
      </c>
      <c r="DZ24" s="37">
        <f t="array" ref="DZ24">1-EXP(-INDEX(m.r.mortality, C24) * hr.mort_mci)</f>
        <v>0.11867714150645026</v>
      </c>
      <c r="EA24" s="37">
        <f t="array" ref="EA24">1-EXP(-INDEX(m.r.mortality, C24) * hr.mort_mil)</f>
        <v>0.18346483976037098</v>
      </c>
      <c r="EB24" s="37">
        <f t="array" ref="EB24">1-EXP(-INDEX(m.r.mortality, C24) * hr.mort_mil)</f>
        <v>0.18346483976037098</v>
      </c>
      <c r="EC24" s="37">
        <f t="array" ref="EC24">1-EXP(-INDEX(m.r.mortality, C24) * hr.mort_mod)</f>
        <v>0.23451004556905386</v>
      </c>
      <c r="ED24" s="37">
        <f t="array" ref="ED24">1-EXP(-INDEX(m.r.mortality, C24) * hr.mort_sev)</f>
        <v>0.48356695227124202</v>
      </c>
      <c r="EE24" s="37">
        <f t="array" ref="EE24">1-EXP(-INDEX(m.r.mortality, C24) * hr.mort_mci)</f>
        <v>0.11867714150645026</v>
      </c>
      <c r="EF24" s="37">
        <f t="array" ref="EF24">1-EXP(-INDEX(m.r.mortality, C24) * hr.mort_mil)</f>
        <v>0.18346483976037098</v>
      </c>
      <c r="EG24" s="37">
        <f t="array" ref="EG24">1-EXP(-INDEX(m.r.mortality, C24) * hr.mort_mod)</f>
        <v>0.23451004556905386</v>
      </c>
      <c r="EH24" s="37">
        <f t="array" ref="EH24">1-EXP(-INDEX(m.r.mortality, C24) * hr.mort_sev)</f>
        <v>0.48356695227124202</v>
      </c>
      <c r="EI24" s="38">
        <v>1</v>
      </c>
      <c r="EJ24" s="39" t="b">
        <f t="shared" si="67"/>
        <v>1</v>
      </c>
      <c r="EK24" s="39" t="b">
        <f t="shared" si="68"/>
        <v>1</v>
      </c>
      <c r="EL24" s="39" t="b">
        <f t="shared" si="69"/>
        <v>1</v>
      </c>
      <c r="EM24" s="39" t="b">
        <f t="shared" si="70"/>
        <v>1</v>
      </c>
      <c r="EN24" s="39" t="b">
        <f t="shared" si="71"/>
        <v>1</v>
      </c>
      <c r="EO24" s="39" t="b">
        <f t="shared" si="72"/>
        <v>1</v>
      </c>
      <c r="EP24" s="39" t="b">
        <f t="shared" si="73"/>
        <v>1</v>
      </c>
      <c r="EQ24" s="39" t="b">
        <f t="shared" si="74"/>
        <v>1</v>
      </c>
      <c r="ER24" s="39" t="b">
        <f t="shared" si="75"/>
        <v>1</v>
      </c>
      <c r="ES24" s="39" t="b">
        <f t="shared" si="76"/>
        <v>1</v>
      </c>
      <c r="ET24" s="39" t="b">
        <f t="shared" si="77"/>
        <v>1</v>
      </c>
      <c r="EV24">
        <v>13</v>
      </c>
      <c r="EW24" s="7">
        <f t="array" ref="EW24">MMULT(EW23:FG23,TRANSPOSE(S23:AC23))</f>
        <v>0</v>
      </c>
      <c r="EX24" s="7">
        <f t="array" ref="EX24">MMULT(EW23:FG23,TRANSPOSE(AD23:AN23))</f>
        <v>1.206238158454824E-2</v>
      </c>
      <c r="EY24" s="7">
        <f t="array" ref="EY24">MMULT(EW23:FG23,TRANSPOSE(AO23:AY23))</f>
        <v>0</v>
      </c>
      <c r="EZ24" s="7">
        <f t="array" ref="EZ24">MMULT(EW23:FG23,TRANSPOSE(AZ23:BJ23))</f>
        <v>1.1876312944175118E-2</v>
      </c>
      <c r="FA24" s="7">
        <f t="array" ref="FA24">MMULT(EW23:FG23,TRANSPOSE(BK23:BU23))</f>
        <v>1.1657898737321776E-2</v>
      </c>
      <c r="FB24" s="7">
        <f t="array" ref="FB24">MMULT(EW23:FG23,TRANSPOSE(BV23:CF23))</f>
        <v>1.4792397933594241E-2</v>
      </c>
      <c r="FC24" s="7">
        <f t="array" ref="FC24">MMULT(EW23:FG23,TRANSPOSE(CG23:CQ23))</f>
        <v>4.4190673365813804E-3</v>
      </c>
      <c r="FD24" s="7">
        <f t="array" ref="FD24">MMULT(EW23:FG23,TRANSPOSE(CR23:DB23))</f>
        <v>5.3208675454254045E-3</v>
      </c>
      <c r="FE24" s="7">
        <f t="array" ref="FE24">MMULT(EW23:FG23,TRANSPOSE(DC23:DM23))</f>
        <v>9.069588643027331E-3</v>
      </c>
      <c r="FF24" s="7">
        <f t="array" ref="FF24">MMULT(EW23:FG23,TRANSPOSE(DN23:DX23))</f>
        <v>3.6931892893517115E-2</v>
      </c>
      <c r="FG24" s="7">
        <f t="array" ref="FG24">MMULT(EW23:FG23,TRANSPOSE(DY23:EI23))</f>
        <v>0.89386959238180885</v>
      </c>
      <c r="FH24" s="39" t="b">
        <f t="shared" si="78"/>
        <v>1</v>
      </c>
      <c r="FJ24" s="30">
        <f t="shared" si="79"/>
        <v>0</v>
      </c>
      <c r="FK24" s="30">
        <f t="shared" si="80"/>
        <v>8.2144818590773501E-3</v>
      </c>
      <c r="FL24" s="30">
        <f t="shared" si="81"/>
        <v>0</v>
      </c>
      <c r="FM24" s="30">
        <f t="shared" si="82"/>
        <v>7.4939534677744999E-3</v>
      </c>
      <c r="FN24" s="30">
        <f t="shared" si="83"/>
        <v>5.7240282800249918E-3</v>
      </c>
      <c r="FO24" s="30">
        <f t="shared" si="84"/>
        <v>4.7483597366837502E-3</v>
      </c>
      <c r="FP24" s="30">
        <f t="shared" si="85"/>
        <v>3.0093848562119199E-3</v>
      </c>
      <c r="FQ24" s="30">
        <f t="shared" si="86"/>
        <v>3.5170934475261925E-3</v>
      </c>
      <c r="FR24" s="30">
        <f t="shared" si="87"/>
        <v>3.9089927051447794E-3</v>
      </c>
      <c r="FS24" s="30">
        <f t="shared" si="88"/>
        <v>9.6392240452079676E-3</v>
      </c>
      <c r="FT24" s="41">
        <v>0</v>
      </c>
      <c r="FV24" s="30">
        <f t="shared" si="89"/>
        <v>0</v>
      </c>
      <c r="FW24" s="30">
        <f t="shared" si="90"/>
        <v>-3.6187144753644718E-4</v>
      </c>
      <c r="FX24" s="30">
        <f t="shared" si="91"/>
        <v>0</v>
      </c>
      <c r="FY24" s="30">
        <f t="shared" si="92"/>
        <v>-5.9381564720875591E-4</v>
      </c>
      <c r="FZ24" s="30">
        <f t="shared" si="93"/>
        <v>-9.3263189898574214E-4</v>
      </c>
      <c r="GA24" s="30">
        <f t="shared" si="94"/>
        <v>-1.4792397933594242E-3</v>
      </c>
      <c r="GB24" s="30">
        <f t="shared" si="95"/>
        <v>-1.3257202009744142E-4</v>
      </c>
      <c r="GC24" s="30">
        <f t="shared" si="96"/>
        <v>-2.6604337727127026E-4</v>
      </c>
      <c r="GD24" s="30">
        <f t="shared" si="97"/>
        <v>-7.2556709144218649E-4</v>
      </c>
      <c r="GE24" s="30">
        <f t="shared" si="98"/>
        <v>-3.6931892893517118E-3</v>
      </c>
      <c r="GF24" s="41">
        <v>0</v>
      </c>
      <c r="GH24" s="31"/>
      <c r="GI24" s="31"/>
      <c r="GK24" s="31">
        <f t="shared" si="99"/>
        <v>0</v>
      </c>
      <c r="GL24" s="31">
        <f t="shared" si="100"/>
        <v>87.17531420679353</v>
      </c>
      <c r="GM24" s="31">
        <f t="shared" si="101"/>
        <v>0</v>
      </c>
      <c r="GN24" s="31">
        <f t="shared" si="102"/>
        <v>123.70420352863842</v>
      </c>
      <c r="GO24" s="31">
        <f t="shared" si="103"/>
        <v>154.87844543959662</v>
      </c>
      <c r="GP24" s="31">
        <f t="shared" si="104"/>
        <v>201.04436785935533</v>
      </c>
      <c r="GQ24" s="31">
        <f t="shared" si="105"/>
        <v>31.936776404167105</v>
      </c>
      <c r="GR24" s="31">
        <f t="shared" si="106"/>
        <v>55.422392865713412</v>
      </c>
      <c r="GS24" s="31">
        <f t="shared" si="107"/>
        <v>120.49202188656155</v>
      </c>
      <c r="GT24" s="31">
        <f t="shared" si="108"/>
        <v>501.94357222936469</v>
      </c>
      <c r="GU24" s="42">
        <v>0</v>
      </c>
      <c r="GW24" s="31">
        <f t="shared" si="109"/>
        <v>0</v>
      </c>
      <c r="GX24" s="31">
        <f t="shared" si="110"/>
        <v>0</v>
      </c>
      <c r="GY24" s="31">
        <f t="shared" si="111"/>
        <v>0</v>
      </c>
      <c r="GZ24" s="31">
        <f t="shared" si="112"/>
        <v>0</v>
      </c>
      <c r="HA24" s="31">
        <f t="shared" si="113"/>
        <v>0</v>
      </c>
      <c r="HB24" s="31">
        <f t="shared" si="114"/>
        <v>0</v>
      </c>
      <c r="HC24" s="31">
        <f t="shared" si="115"/>
        <v>392.09500664019271</v>
      </c>
      <c r="HD24" s="31">
        <f t="shared" si="116"/>
        <v>472.10993557050529</v>
      </c>
      <c r="HE24" s="31">
        <f t="shared" si="117"/>
        <v>804.72646111852907</v>
      </c>
      <c r="HF24" s="31">
        <f t="shared" si="118"/>
        <v>3276.8929926559867</v>
      </c>
      <c r="HG24" s="42">
        <v>0</v>
      </c>
      <c r="HI24" s="31">
        <f t="shared" si="119"/>
        <v>0</v>
      </c>
      <c r="HJ24" s="31">
        <f t="shared" si="120"/>
        <v>328.26962056014111</v>
      </c>
      <c r="HK24" s="31">
        <f t="shared" si="121"/>
        <v>0</v>
      </c>
      <c r="HL24" s="31">
        <f t="shared" si="122"/>
        <v>526.60665294582657</v>
      </c>
      <c r="HM24" s="31">
        <f t="shared" si="123"/>
        <v>767.42641703130676</v>
      </c>
      <c r="HN24" s="31">
        <f t="shared" si="124"/>
        <v>1717.0565832419015</v>
      </c>
      <c r="HO24" s="31">
        <f t="shared" si="125"/>
        <v>53.750336412757029</v>
      </c>
      <c r="HP24" s="31">
        <f t="shared" si="126"/>
        <v>104.77903083001779</v>
      </c>
      <c r="HQ24" s="31">
        <f t="shared" si="127"/>
        <v>262.69797946973199</v>
      </c>
      <c r="HR24" s="31">
        <f t="shared" si="128"/>
        <v>1886.2544158150313</v>
      </c>
      <c r="HS24" s="42">
        <v>0</v>
      </c>
      <c r="HU24" s="30">
        <f t="shared" si="129"/>
        <v>0</v>
      </c>
      <c r="HV24" s="30">
        <f t="shared" si="130"/>
        <v>6.9228919885064646E-3</v>
      </c>
      <c r="HW24" s="30">
        <f t="shared" si="131"/>
        <v>0</v>
      </c>
      <c r="HX24" s="30">
        <f t="shared" si="132"/>
        <v>6.2821647214427647E-3</v>
      </c>
      <c r="HY24" s="30">
        <f t="shared" si="133"/>
        <v>4.7638137737067354E-3</v>
      </c>
      <c r="HZ24" s="30">
        <f t="shared" si="134"/>
        <v>3.8598392050860127E-3</v>
      </c>
      <c r="IA24" s="30">
        <f t="shared" si="135"/>
        <v>2.6408438107435777E-3</v>
      </c>
      <c r="IB24" s="30">
        <f t="shared" si="136"/>
        <v>3.0560298036628733E-3</v>
      </c>
      <c r="IC24" s="30">
        <f t="shared" si="137"/>
        <v>3.3399493828820239E-3</v>
      </c>
      <c r="ID24" s="30">
        <f t="shared" si="138"/>
        <v>7.9708134195390079E-3</v>
      </c>
      <c r="IE24" s="30">
        <f t="shared" si="139"/>
        <v>0</v>
      </c>
      <c r="IF24" s="30"/>
      <c r="IH24" s="30">
        <f t="shared" si="140"/>
        <v>0</v>
      </c>
      <c r="II24" s="30">
        <f t="shared" si="141"/>
        <v>-3.0497321535270772E-4</v>
      </c>
      <c r="IJ24" s="30">
        <f t="shared" si="142"/>
        <v>0</v>
      </c>
      <c r="IK24" s="30">
        <f t="shared" si="143"/>
        <v>-4.9779435193682752E-4</v>
      </c>
      <c r="IL24" s="30">
        <f t="shared" si="144"/>
        <v>-7.7618147025771658E-4</v>
      </c>
      <c r="IM24" s="30">
        <f t="shared" si="145"/>
        <v>-1.2024421199644903E-3</v>
      </c>
      <c r="IN24" s="30">
        <f t="shared" si="146"/>
        <v>-1.1633673175081841E-4</v>
      </c>
      <c r="IO24" s="30">
        <f t="shared" si="147"/>
        <v>-2.3116715610157893E-4</v>
      </c>
      <c r="IP24" s="30">
        <f t="shared" si="148"/>
        <v>-6.1994420099898361E-4</v>
      </c>
      <c r="IQ24" s="30">
        <f t="shared" si="149"/>
        <v>-3.0539515017390835E-3</v>
      </c>
      <c r="IR24" s="30">
        <f t="shared" si="150"/>
        <v>0</v>
      </c>
      <c r="IT24" s="43"/>
      <c r="IU24" s="43"/>
      <c r="IW24" s="43">
        <f t="shared" si="151"/>
        <v>0</v>
      </c>
      <c r="IX24" s="43">
        <f t="shared" si="152"/>
        <v>73.468454209421111</v>
      </c>
      <c r="IY24" s="43">
        <f t="shared" si="153"/>
        <v>0</v>
      </c>
      <c r="IZ24" s="43">
        <f t="shared" si="154"/>
        <v>103.70096193465881</v>
      </c>
      <c r="JA24" s="43">
        <f t="shared" si="155"/>
        <v>128.89734912913744</v>
      </c>
      <c r="JB24" s="43">
        <f t="shared" si="156"/>
        <v>163.42462998964584</v>
      </c>
      <c r="JC24" s="43">
        <f t="shared" si="157"/>
        <v>28.025673794414494</v>
      </c>
      <c r="JD24" s="43">
        <f t="shared" si="158"/>
        <v>48.156947466682695</v>
      </c>
      <c r="JE24" s="43">
        <f t="shared" si="159"/>
        <v>102.95165135830644</v>
      </c>
      <c r="JF24" s="43">
        <f t="shared" si="160"/>
        <v>415.06438097225987</v>
      </c>
      <c r="JG24" s="43">
        <f t="shared" si="161"/>
        <v>0</v>
      </c>
      <c r="JH24" s="43"/>
      <c r="JI24" s="31"/>
      <c r="JJ24" s="43">
        <f t="shared" si="162"/>
        <v>0</v>
      </c>
      <c r="JK24" s="43">
        <f t="shared" si="163"/>
        <v>0</v>
      </c>
      <c r="JL24" s="43">
        <f t="shared" si="164"/>
        <v>0</v>
      </c>
      <c r="JM24" s="43">
        <f t="shared" si="165"/>
        <v>0</v>
      </c>
      <c r="JN24" s="43">
        <f t="shared" si="166"/>
        <v>0</v>
      </c>
      <c r="JO24" s="43">
        <f t="shared" si="167"/>
        <v>0</v>
      </c>
      <c r="JP24" s="43">
        <f t="shared" si="168"/>
        <v>344.07751782622051</v>
      </c>
      <c r="JQ24" s="43">
        <f t="shared" si="169"/>
        <v>410.2199885316179</v>
      </c>
      <c r="JR24" s="43">
        <f t="shared" si="170"/>
        <v>687.58011332797264</v>
      </c>
      <c r="JS24" s="43">
        <f t="shared" si="171"/>
        <v>2709.710088463054</v>
      </c>
      <c r="JT24" s="43">
        <f t="shared" si="172"/>
        <v>0</v>
      </c>
      <c r="JU24" s="43"/>
      <c r="JV24" s="31"/>
      <c r="JW24" s="43">
        <f t="shared" si="173"/>
        <v>0</v>
      </c>
      <c r="JX24" s="43">
        <f t="shared" si="174"/>
        <v>276.65471361831129</v>
      </c>
      <c r="JY24" s="43">
        <f t="shared" si="175"/>
        <v>0</v>
      </c>
      <c r="JZ24" s="43">
        <f t="shared" si="176"/>
        <v>441.45319976156446</v>
      </c>
      <c r="KA24" s="43">
        <f t="shared" si="177"/>
        <v>638.68946079773491</v>
      </c>
      <c r="KB24" s="43">
        <f t="shared" si="178"/>
        <v>1395.7582586143335</v>
      </c>
      <c r="KC24" s="43">
        <f t="shared" si="179"/>
        <v>47.167859886053321</v>
      </c>
      <c r="KD24" s="43">
        <f t="shared" si="180"/>
        <v>91.043313404330803</v>
      </c>
      <c r="KE24" s="43">
        <f t="shared" si="181"/>
        <v>224.45627827841884</v>
      </c>
      <c r="KF24" s="43">
        <f t="shared" si="182"/>
        <v>1559.7709877609532</v>
      </c>
      <c r="KG24" s="43">
        <f t="shared" si="183"/>
        <v>0</v>
      </c>
      <c r="KH24" s="43"/>
      <c r="KJ24" s="7">
        <f t="array" ref="KJ24">AVERAGE(EW24:EW25)/((1+discount_EFFECT)^($B24-1))</f>
        <v>0</v>
      </c>
      <c r="KK24" s="7">
        <f t="array" ref="KK24">AVERAGE(EX24:EX25)/((1+discount_EFFECT)^($B24-1))</f>
        <v>7.1300692415382652E-3</v>
      </c>
      <c r="KL24" s="7">
        <f t="array" ref="KL24">AVERAGE(EY24:EY25)/((1+discount_EFFECT)^($B24-1))</f>
        <v>0</v>
      </c>
      <c r="KM24" s="7">
        <f t="array" ref="KM24">AVERAGE(EZ24:EZ25)/((1+discount_EFFECT)^($B24-1))</f>
        <v>6.9828588584438175E-3</v>
      </c>
      <c r="KN24" s="7">
        <f t="array" ref="KN24">AVERAGE(FA24:FA25)/((1+discount_EFFECT)^($B24-1))</f>
        <v>6.8049758327170381E-3</v>
      </c>
      <c r="KO24" s="7">
        <f t="array" ref="KO24">AVERAGE(FB24:FB25)/((1+discount_EFFECT)^($B24-1))</f>
        <v>8.4336871003967886E-3</v>
      </c>
      <c r="KP24" s="7">
        <f t="array" ref="KP24">AVERAGE(FC24:FC25)/((1+discount_EFFECT)^($B24-1))</f>
        <v>2.7198747659143694E-3</v>
      </c>
      <c r="KQ24" s="7">
        <f t="array" ref="KQ24">AVERAGE(FD24:FD25)/((1+discount_EFFECT)^($B24-1))</f>
        <v>3.2427198450215148E-3</v>
      </c>
      <c r="KR24" s="7">
        <f t="array" ref="KR24">AVERAGE(FE24:FE25)/((1+discount_EFFECT)^($B24-1))</f>
        <v>5.4352048677874451E-3</v>
      </c>
      <c r="KS24" s="7">
        <f t="array" ref="KS24">AVERAGE(FF24:FF25)/((1+discount_EFFECT)^($B24-1))</f>
        <v>2.141980138404909E-2</v>
      </c>
      <c r="KT24" s="7">
        <f t="array" ref="KT24">AVERAGE(FG24:FG25)/((1+discount_EFFECT)^($B24-1))</f>
        <v>0.63921068829710448</v>
      </c>
      <c r="KU24" s="44">
        <f t="shared" si="184"/>
        <v>2.7239031778657146E-2</v>
      </c>
      <c r="KV24" s="44">
        <f t="shared" si="185"/>
        <v>-4.7713405598817918E-3</v>
      </c>
      <c r="KW24" s="43"/>
      <c r="KX24" s="43"/>
      <c r="KY24" s="43">
        <f t="shared" si="186"/>
        <v>746.05079902804573</v>
      </c>
      <c r="KZ24" s="43">
        <f t="shared" si="187"/>
        <v>2911.8400893520711</v>
      </c>
      <c r="LA24" s="43">
        <f t="shared" si="188"/>
        <v>3278.9467822075785</v>
      </c>
      <c r="LB24" s="30">
        <f t="shared" si="189"/>
        <v>9.8499440074526351E-3</v>
      </c>
      <c r="LC24" s="30">
        <f t="shared" si="190"/>
        <v>1.0225578703465332E-2</v>
      </c>
      <c r="LD24" s="30">
        <f t="shared" si="191"/>
        <v>1.2240180700504484E-2</v>
      </c>
      <c r="LE24" s="30">
        <f t="shared" si="192"/>
        <v>2.9853488484445877E-2</v>
      </c>
      <c r="LF24" s="30">
        <f t="shared" si="193"/>
        <v>2.9351591033095911E-2</v>
      </c>
      <c r="LG24" s="30">
        <f t="shared" si="194"/>
        <v>3.2817600862772418E-2</v>
      </c>
      <c r="LH24" s="30">
        <f t="shared" si="195"/>
        <v>0</v>
      </c>
      <c r="LI24" s="17">
        <f t="shared" si="196"/>
        <v>6.2169191895868336E-2</v>
      </c>
      <c r="LJ24" s="30">
        <f t="shared" si="197"/>
        <v>2.2467691218775353E-2</v>
      </c>
      <c r="LK24" s="31">
        <f t="shared" si="198"/>
        <v>6936.8376705876954</v>
      </c>
      <c r="LL24">
        <f t="shared" si="199"/>
        <v>-4.6900685487101593E-2</v>
      </c>
    </row>
    <row r="25" spans="2:324" ht="15.6" thickTop="1" thickBot="1" x14ac:dyDescent="0.35">
      <c r="B25">
        <v>14</v>
      </c>
      <c r="C25">
        <f t="shared" si="200"/>
        <v>84</v>
      </c>
      <c r="E25">
        <f t="shared" si="4"/>
        <v>0</v>
      </c>
      <c r="S25" s="35">
        <f t="shared" si="5"/>
        <v>0.65235932234460658</v>
      </c>
      <c r="T25" s="36">
        <v>0</v>
      </c>
      <c r="U25" s="37">
        <f t="shared" si="6"/>
        <v>2.2998543282271702E-2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8">
        <v>0</v>
      </c>
      <c r="AD25" s="35">
        <f t="shared" si="7"/>
        <v>0</v>
      </c>
      <c r="AE25" s="37">
        <f t="shared" si="8"/>
        <v>0.65235932234460658</v>
      </c>
      <c r="AF25" s="37">
        <f t="shared" si="9"/>
        <v>0</v>
      </c>
      <c r="AG25" s="37">
        <f t="shared" si="10"/>
        <v>2.2998543282271702E-2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8">
        <v>0</v>
      </c>
      <c r="AO25" s="35">
        <f t="shared" si="11"/>
        <v>0.19486057680423316</v>
      </c>
      <c r="AP25" s="36">
        <v>0</v>
      </c>
      <c r="AQ25" s="37">
        <f t="shared" si="12"/>
        <v>0.44463850345725286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8">
        <v>0</v>
      </c>
      <c r="AZ25" s="35">
        <f t="shared" si="13"/>
        <v>0</v>
      </c>
      <c r="BA25" s="37">
        <f t="shared" si="14"/>
        <v>0.19486057680423316</v>
      </c>
      <c r="BB25" s="37">
        <f t="shared" si="15"/>
        <v>0</v>
      </c>
      <c r="BC25" s="37">
        <f t="shared" si="16"/>
        <v>0.44463850345725286</v>
      </c>
      <c r="BD25" s="37">
        <f t="shared" si="17"/>
        <v>1.9793067852152086E-2</v>
      </c>
      <c r="BE25" s="37">
        <f t="shared" si="18"/>
        <v>0</v>
      </c>
      <c r="BF25" s="36">
        <v>0</v>
      </c>
      <c r="BG25" s="36">
        <v>0</v>
      </c>
      <c r="BH25" s="36">
        <v>0</v>
      </c>
      <c r="BI25" s="36">
        <v>0</v>
      </c>
      <c r="BJ25" s="38">
        <v>0</v>
      </c>
      <c r="BK25" s="35">
        <f t="shared" si="19"/>
        <v>0</v>
      </c>
      <c r="BL25" s="37">
        <f t="shared" si="20"/>
        <v>0</v>
      </c>
      <c r="BM25" s="37">
        <f t="shared" si="21"/>
        <v>0.26831633829316986</v>
      </c>
      <c r="BN25" s="37">
        <f t="shared" si="22"/>
        <v>0.26831633829316986</v>
      </c>
      <c r="BO25" s="37">
        <f t="shared" si="23"/>
        <v>0.36287291062278831</v>
      </c>
      <c r="BP25" s="37">
        <f t="shared" si="24"/>
        <v>7.0696552803187858E-3</v>
      </c>
      <c r="BQ25" s="36">
        <v>0</v>
      </c>
      <c r="BR25" s="36">
        <v>0</v>
      </c>
      <c r="BS25" s="36">
        <v>0</v>
      </c>
      <c r="BT25" s="36">
        <v>0</v>
      </c>
      <c r="BU25" s="38">
        <v>0</v>
      </c>
      <c r="BV25" s="35">
        <f t="shared" si="25"/>
        <v>0</v>
      </c>
      <c r="BW25" s="37">
        <f t="shared" si="26"/>
        <v>0</v>
      </c>
      <c r="BX25" s="37">
        <f t="shared" si="27"/>
        <v>3.0664724376362272E-2</v>
      </c>
      <c r="BY25" s="37">
        <f t="shared" si="28"/>
        <v>3.0664724376362272E-2</v>
      </c>
      <c r="BZ25" s="37">
        <f t="shared" si="29"/>
        <v>0.27710294993012918</v>
      </c>
      <c r="CA25" s="37">
        <f t="shared" si="30"/>
        <v>0.34641310873562048</v>
      </c>
      <c r="CB25" s="36">
        <v>0</v>
      </c>
      <c r="CC25" s="36">
        <v>0</v>
      </c>
      <c r="CD25" s="36">
        <v>0</v>
      </c>
      <c r="CE25" s="36">
        <v>0</v>
      </c>
      <c r="CF25" s="38">
        <v>0</v>
      </c>
      <c r="CG25" s="37">
        <f t="shared" si="31"/>
        <v>1.6041622680605081E-2</v>
      </c>
      <c r="CH25" s="37">
        <f t="shared" si="32"/>
        <v>1.6041622680605081E-2</v>
      </c>
      <c r="CI25" s="37">
        <f t="shared" si="33"/>
        <v>9.0846636665938127E-4</v>
      </c>
      <c r="CJ25" s="37">
        <f t="shared" si="34"/>
        <v>9.0846636665938127E-4</v>
      </c>
      <c r="CK25" s="36">
        <v>0</v>
      </c>
      <c r="CL25" s="36">
        <v>0</v>
      </c>
      <c r="CM25" s="37">
        <f t="shared" si="35"/>
        <v>0.66840094502521175</v>
      </c>
      <c r="CN25" s="37">
        <f t="shared" si="36"/>
        <v>2.3907009648931086E-2</v>
      </c>
      <c r="CO25" s="36">
        <v>0</v>
      </c>
      <c r="CP25" s="36">
        <v>0</v>
      </c>
      <c r="CQ25" s="38">
        <v>0</v>
      </c>
      <c r="CR25" s="37">
        <f t="shared" si="37"/>
        <v>4.7916535279729465E-3</v>
      </c>
      <c r="CS25" s="37">
        <f t="shared" si="38"/>
        <v>4.7916535279729465E-3</v>
      </c>
      <c r="CT25" s="37">
        <f t="shared" si="39"/>
        <v>1.7563683088748037E-2</v>
      </c>
      <c r="CU25" s="37">
        <f t="shared" si="40"/>
        <v>1.7563683088748037E-2</v>
      </c>
      <c r="CV25" s="37">
        <f t="shared" si="41"/>
        <v>2.4463342289176735E-3</v>
      </c>
      <c r="CW25" s="37">
        <f t="shared" si="42"/>
        <v>0</v>
      </c>
      <c r="CX25" s="37">
        <f t="shared" si="43"/>
        <v>0.19965223033220611</v>
      </c>
      <c r="CY25" s="37">
        <f t="shared" si="44"/>
        <v>0.46220218654600098</v>
      </c>
      <c r="CZ25" s="37">
        <f t="shared" si="45"/>
        <v>2.223940208106976E-2</v>
      </c>
      <c r="DA25" s="37">
        <f t="shared" si="46"/>
        <v>0</v>
      </c>
      <c r="DB25" s="38">
        <v>0</v>
      </c>
      <c r="DC25" s="37">
        <f t="shared" si="47"/>
        <v>0</v>
      </c>
      <c r="DD25" s="37">
        <f t="shared" si="48"/>
        <v>0</v>
      </c>
      <c r="DE25" s="37">
        <f t="shared" si="49"/>
        <v>1.059877427769278E-2</v>
      </c>
      <c r="DF25" s="37">
        <f t="shared" si="50"/>
        <v>1.059877427769278E-2</v>
      </c>
      <c r="DG25" s="37">
        <f t="shared" si="51"/>
        <v>4.4849460863490689E-2</v>
      </c>
      <c r="DH25" s="37">
        <f t="shared" si="52"/>
        <v>2.4710401047268091E-3</v>
      </c>
      <c r="DI25" s="37">
        <f t="shared" si="53"/>
        <v>0</v>
      </c>
      <c r="DJ25" s="37">
        <f t="shared" si="54"/>
        <v>0.27891511257086266</v>
      </c>
      <c r="DK25" s="37">
        <f t="shared" si="55"/>
        <v>0.40772237148627899</v>
      </c>
      <c r="DL25" s="37">
        <f t="shared" si="56"/>
        <v>9.5406953850455944E-3</v>
      </c>
      <c r="DM25" s="38">
        <v>0</v>
      </c>
      <c r="DN25" s="37">
        <f t="shared" si="57"/>
        <v>0</v>
      </c>
      <c r="DO25" s="37">
        <f t="shared" si="58"/>
        <v>0</v>
      </c>
      <c r="DP25" s="37">
        <f t="shared" si="59"/>
        <v>1.211288488879175E-3</v>
      </c>
      <c r="DQ25" s="37">
        <f t="shared" si="60"/>
        <v>1.211288488879175E-3</v>
      </c>
      <c r="DR25" s="37">
        <f t="shared" si="61"/>
        <v>3.4248679204847428E-2</v>
      </c>
      <c r="DS25" s="37">
        <f t="shared" si="62"/>
        <v>0.12108096513161364</v>
      </c>
      <c r="DT25" s="37">
        <f t="shared" si="63"/>
        <v>0</v>
      </c>
      <c r="DU25" s="37">
        <f t="shared" si="64"/>
        <v>3.187601286524145E-2</v>
      </c>
      <c r="DV25" s="37">
        <f t="shared" si="65"/>
        <v>0.31135162913497666</v>
      </c>
      <c r="DW25" s="37">
        <f t="shared" si="66"/>
        <v>0.46749407386723413</v>
      </c>
      <c r="DX25" s="38">
        <v>0</v>
      </c>
      <c r="DY25" s="35">
        <f t="array" ref="DY25">1-EXP(-INDEX(m.r.mortality, C25) * hr.mort_mci)</f>
        <v>0.13194682464258223</v>
      </c>
      <c r="DZ25" s="37">
        <f t="array" ref="DZ25">1-EXP(-INDEX(m.r.mortality, C25) * hr.mort_mci)</f>
        <v>0.13194682464258223</v>
      </c>
      <c r="EA25" s="37">
        <f t="array" ref="EA25">1-EXP(-INDEX(m.r.mortality, C25) * hr.mort_mil)</f>
        <v>0.20309967836896381</v>
      </c>
      <c r="EB25" s="37">
        <f t="array" ref="EB25">1-EXP(-INDEX(m.r.mortality, C25) * hr.mort_mil)</f>
        <v>0.20309967836896381</v>
      </c>
      <c r="EC25" s="37">
        <f t="array" ref="EC25">1-EXP(-INDEX(m.r.mortality, C25) * hr.mort_mod)</f>
        <v>0.25868659729767463</v>
      </c>
      <c r="ED25" s="37">
        <f t="array" ref="ED25">1-EXP(-INDEX(m.r.mortality, C25) * hr.mort_sev)</f>
        <v>0.52296523074772028</v>
      </c>
      <c r="EE25" s="37">
        <f t="array" ref="EE25">1-EXP(-INDEX(m.r.mortality, C25) * hr.mort_mci)</f>
        <v>0.13194682464258223</v>
      </c>
      <c r="EF25" s="37">
        <f t="array" ref="EF25">1-EXP(-INDEX(m.r.mortality, C25) * hr.mort_mil)</f>
        <v>0.20309967836896381</v>
      </c>
      <c r="EG25" s="37">
        <f t="array" ref="EG25">1-EXP(-INDEX(m.r.mortality, C25) * hr.mort_mod)</f>
        <v>0.25868659729767463</v>
      </c>
      <c r="EH25" s="37">
        <f t="array" ref="EH25">1-EXP(-INDEX(m.r.mortality, C25) * hr.mort_sev)</f>
        <v>0.52296523074772028</v>
      </c>
      <c r="EI25" s="38">
        <v>1</v>
      </c>
      <c r="EJ25" s="39" t="b">
        <f t="shared" si="67"/>
        <v>1</v>
      </c>
      <c r="EK25" s="39" t="b">
        <f t="shared" si="68"/>
        <v>1</v>
      </c>
      <c r="EL25" s="39" t="b">
        <f t="shared" si="69"/>
        <v>1</v>
      </c>
      <c r="EM25" s="39" t="b">
        <f t="shared" si="70"/>
        <v>1</v>
      </c>
      <c r="EN25" s="39" t="b">
        <f t="shared" si="71"/>
        <v>1</v>
      </c>
      <c r="EO25" s="39" t="b">
        <f t="shared" si="72"/>
        <v>1</v>
      </c>
      <c r="EP25" s="39" t="b">
        <f t="shared" si="73"/>
        <v>1</v>
      </c>
      <c r="EQ25" s="39" t="b">
        <f t="shared" si="74"/>
        <v>1</v>
      </c>
      <c r="ER25" s="39" t="b">
        <f t="shared" si="75"/>
        <v>1</v>
      </c>
      <c r="ES25" s="39" t="b">
        <f t="shared" si="76"/>
        <v>1</v>
      </c>
      <c r="ET25" s="39" t="b">
        <f t="shared" si="77"/>
        <v>1</v>
      </c>
      <c r="EV25">
        <v>14</v>
      </c>
      <c r="EW25" s="7">
        <f t="array" ref="EW25">MMULT(EW24:FG24,TRANSPOSE(S24:AC24))</f>
        <v>0</v>
      </c>
      <c r="EX25" s="7">
        <f t="array" ref="EX25">MMULT(EW24:FG24,TRANSPOSE(AD24:AN24))</f>
        <v>8.2691661056322752E-3</v>
      </c>
      <c r="EY25" s="7">
        <f t="array" ref="EY25">MMULT(EW24:FG24,TRANSPOSE(AO24:AY24))</f>
        <v>0</v>
      </c>
      <c r="EZ25" s="7">
        <f t="array" ref="EZ25">MMULT(EW24:FG24,TRANSPOSE(AZ24:BJ24))</f>
        <v>8.0354611332979844E-3</v>
      </c>
      <c r="FA25" s="7">
        <f t="array" ref="FA25">MMULT(EW24:FG24,TRANSPOSE(BK24:BU24))</f>
        <v>7.7466380191211388E-3</v>
      </c>
      <c r="FB25" s="7">
        <f t="array" ref="FB25">MMULT(EW24:FG24,TRANSPOSE(BV24:CF24))</f>
        <v>9.2564444656955645E-3</v>
      </c>
      <c r="FC25" s="7">
        <f t="array" ref="FC25">MMULT(EW24:FG24,TRANSPOSE(CG24:CQ24))</f>
        <v>3.3367147801398466E-3</v>
      </c>
      <c r="FD25" s="7">
        <f t="array" ref="FD25">MMULT(EW24:FG24,TRANSPOSE(CR24:DB24))</f>
        <v>3.925818698637752E-3</v>
      </c>
      <c r="FE25" s="7">
        <f t="array" ref="FE25">MMULT(EW24:FG24,TRANSPOSE(DC24:DM24))</f>
        <v>6.4290163819472577E-3</v>
      </c>
      <c r="FF25" s="7">
        <f t="array" ref="FF25">MMULT(EW24:FG24,TRANSPOSE(DN24:DX24))</f>
        <v>2.4147137141264555E-2</v>
      </c>
      <c r="FG25" s="7">
        <f t="array" ref="FG25">MMULT(EW24:FG24,TRANSPOSE(DY24:EI24))</f>
        <v>0.92885360327426303</v>
      </c>
      <c r="FH25" s="39" t="b">
        <f t="shared" si="78"/>
        <v>1</v>
      </c>
      <c r="FJ25" s="30">
        <f t="shared" si="79"/>
        <v>0</v>
      </c>
      <c r="FK25" s="30">
        <f t="shared" si="80"/>
        <v>5.6313021179355792E-3</v>
      </c>
      <c r="FL25" s="30">
        <f t="shared" si="81"/>
        <v>0</v>
      </c>
      <c r="FM25" s="30">
        <f t="shared" si="82"/>
        <v>5.0703759751110286E-3</v>
      </c>
      <c r="FN25" s="30">
        <f t="shared" si="83"/>
        <v>3.8035992673884789E-3</v>
      </c>
      <c r="FO25" s="30">
        <f t="shared" si="84"/>
        <v>2.9713186734882757E-3</v>
      </c>
      <c r="FP25" s="30">
        <f t="shared" si="85"/>
        <v>2.2723027652752355E-3</v>
      </c>
      <c r="FQ25" s="30">
        <f t="shared" si="86"/>
        <v>2.594966159799554E-3</v>
      </c>
      <c r="FR25" s="30">
        <f t="shared" si="87"/>
        <v>2.7709060606192679E-3</v>
      </c>
      <c r="FS25" s="30">
        <f t="shared" si="88"/>
        <v>6.302402793870049E-3</v>
      </c>
      <c r="FT25" s="41">
        <v>0</v>
      </c>
      <c r="FV25" s="30">
        <f t="shared" si="89"/>
        <v>0</v>
      </c>
      <c r="FW25" s="30">
        <f t="shared" si="90"/>
        <v>-2.4807498316896826E-4</v>
      </c>
      <c r="FX25" s="30">
        <f t="shared" si="91"/>
        <v>0</v>
      </c>
      <c r="FY25" s="30">
        <f t="shared" si="92"/>
        <v>-4.0177305666489924E-4</v>
      </c>
      <c r="FZ25" s="30">
        <f t="shared" si="93"/>
        <v>-6.1973104152969114E-4</v>
      </c>
      <c r="GA25" s="30">
        <f t="shared" si="94"/>
        <v>-9.256444465695565E-4</v>
      </c>
      <c r="GB25" s="30">
        <f t="shared" si="95"/>
        <v>-1.001014434041954E-4</v>
      </c>
      <c r="GC25" s="30">
        <f t="shared" si="96"/>
        <v>-1.9629093493188761E-4</v>
      </c>
      <c r="GD25" s="30">
        <f t="shared" si="97"/>
        <v>-5.1432131055578062E-4</v>
      </c>
      <c r="GE25" s="30">
        <f t="shared" si="98"/>
        <v>-2.4147137141264556E-3</v>
      </c>
      <c r="GF25" s="41">
        <v>0</v>
      </c>
      <c r="GH25" s="31"/>
      <c r="GI25" s="31"/>
      <c r="GK25" s="31">
        <f t="shared" si="99"/>
        <v>0</v>
      </c>
      <c r="GL25" s="31">
        <f t="shared" si="100"/>
        <v>59.761594212048685</v>
      </c>
      <c r="GM25" s="31">
        <f t="shared" si="101"/>
        <v>0</v>
      </c>
      <c r="GN25" s="31">
        <f t="shared" si="102"/>
        <v>83.697720340679197</v>
      </c>
      <c r="GO25" s="31">
        <f t="shared" si="103"/>
        <v>102.91625281867827</v>
      </c>
      <c r="GP25" s="31">
        <f t="shared" si="104"/>
        <v>125.80489211993635</v>
      </c>
      <c r="GQ25" s="31">
        <f t="shared" si="105"/>
        <v>24.11457118466188</v>
      </c>
      <c r="GR25" s="31">
        <f t="shared" si="106"/>
        <v>40.891502067651984</v>
      </c>
      <c r="GS25" s="31">
        <f t="shared" si="107"/>
        <v>85.411280830051339</v>
      </c>
      <c r="GT25" s="31">
        <f t="shared" si="108"/>
        <v>328.18518971515505</v>
      </c>
      <c r="GU25" s="42">
        <v>0</v>
      </c>
      <c r="GW25" s="31">
        <f t="shared" si="109"/>
        <v>0</v>
      </c>
      <c r="GX25" s="31">
        <f t="shared" si="110"/>
        <v>0</v>
      </c>
      <c r="GY25" s="31">
        <f t="shared" si="111"/>
        <v>0</v>
      </c>
      <c r="GZ25" s="31">
        <f t="shared" si="112"/>
        <v>0</v>
      </c>
      <c r="HA25" s="31">
        <f t="shared" si="113"/>
        <v>0</v>
      </c>
      <c r="HB25" s="31">
        <f t="shared" si="114"/>
        <v>0</v>
      </c>
      <c r="HC25" s="31">
        <f t="shared" si="115"/>
        <v>296.06002901224832</v>
      </c>
      <c r="HD25" s="31">
        <f t="shared" si="116"/>
        <v>348.33004149273046</v>
      </c>
      <c r="HE25" s="31">
        <f t="shared" si="117"/>
        <v>570.43376553741632</v>
      </c>
      <c r="HF25" s="31">
        <f t="shared" si="118"/>
        <v>2142.5271842701213</v>
      </c>
      <c r="HG25" s="42">
        <v>0</v>
      </c>
      <c r="HI25" s="31">
        <f t="shared" si="119"/>
        <v>0</v>
      </c>
      <c r="HJ25" s="31">
        <f t="shared" si="120"/>
        <v>225.0398066764815</v>
      </c>
      <c r="HK25" s="31">
        <f t="shared" si="121"/>
        <v>0</v>
      </c>
      <c r="HL25" s="31">
        <f t="shared" si="122"/>
        <v>356.29974657730236</v>
      </c>
      <c r="HM25" s="31">
        <f t="shared" si="123"/>
        <v>509.95250456416318</v>
      </c>
      <c r="HN25" s="31">
        <f t="shared" si="124"/>
        <v>1074.4599339867655</v>
      </c>
      <c r="HO25" s="31">
        <f t="shared" si="125"/>
        <v>40.585383359349606</v>
      </c>
      <c r="HP25" s="31">
        <f t="shared" si="126"/>
        <v>77.307595978643803</v>
      </c>
      <c r="HQ25" s="31">
        <f t="shared" si="127"/>
        <v>186.21457708710568</v>
      </c>
      <c r="HR25" s="31">
        <f t="shared" si="128"/>
        <v>1233.2875597068753</v>
      </c>
      <c r="HS25" s="42">
        <v>0</v>
      </c>
      <c r="HU25" s="30">
        <f t="shared" si="129"/>
        <v>0</v>
      </c>
      <c r="HV25" s="30">
        <f t="shared" si="130"/>
        <v>4.7153930039320604E-3</v>
      </c>
      <c r="HW25" s="30">
        <f t="shared" si="131"/>
        <v>0</v>
      </c>
      <c r="HX25" s="30">
        <f t="shared" si="132"/>
        <v>4.2191817382556829E-3</v>
      </c>
      <c r="HY25" s="30">
        <f t="shared" si="133"/>
        <v>3.1372858628068425E-3</v>
      </c>
      <c r="HZ25" s="30">
        <f t="shared" si="134"/>
        <v>2.3843911485164153E-3</v>
      </c>
      <c r="IA25" s="30">
        <f t="shared" si="135"/>
        <v>1.9751667704124396E-3</v>
      </c>
      <c r="IB25" s="30">
        <f t="shared" si="136"/>
        <v>2.2306128641822677E-3</v>
      </c>
      <c r="IC25" s="30">
        <f t="shared" si="137"/>
        <v>2.3341004239665402E-3</v>
      </c>
      <c r="ID25" s="30">
        <f t="shared" si="138"/>
        <v>5.0840750417718034E-3</v>
      </c>
      <c r="IE25" s="30">
        <f t="shared" si="139"/>
        <v>0</v>
      </c>
      <c r="IF25" s="30"/>
      <c r="IH25" s="30">
        <f t="shared" si="140"/>
        <v>0</v>
      </c>
      <c r="II25" s="30">
        <f t="shared" si="141"/>
        <v>-2.0772656404987054E-4</v>
      </c>
      <c r="IJ25" s="30">
        <f t="shared" si="142"/>
        <v>0</v>
      </c>
      <c r="IK25" s="30">
        <f t="shared" si="143"/>
        <v>-3.3432501887921417E-4</v>
      </c>
      <c r="IL25" s="30">
        <f t="shared" si="144"/>
        <v>-5.1116673935753046E-4</v>
      </c>
      <c r="IM25" s="30">
        <f t="shared" si="145"/>
        <v>-7.4280098084623545E-4</v>
      </c>
      <c r="IN25" s="30">
        <f t="shared" si="146"/>
        <v>-8.7011752000547998E-5</v>
      </c>
      <c r="IO25" s="30">
        <f t="shared" si="147"/>
        <v>-1.6873017126946049E-4</v>
      </c>
      <c r="IP25" s="30">
        <f t="shared" si="148"/>
        <v>-4.3324369818404458E-4</v>
      </c>
      <c r="IQ25" s="30">
        <f t="shared" si="149"/>
        <v>-1.9479214719432198E-3</v>
      </c>
      <c r="IR25" s="30">
        <f t="shared" si="150"/>
        <v>0</v>
      </c>
      <c r="IT25" s="43"/>
      <c r="IU25" s="43"/>
      <c r="IW25" s="43">
        <f t="shared" si="151"/>
        <v>0</v>
      </c>
      <c r="IX25" s="43">
        <f t="shared" si="152"/>
        <v>50.041606248365881</v>
      </c>
      <c r="IY25" s="43">
        <f t="shared" si="153"/>
        <v>0</v>
      </c>
      <c r="IZ25" s="43">
        <f t="shared" si="154"/>
        <v>69.646885147859692</v>
      </c>
      <c r="JA25" s="43">
        <f t="shared" si="155"/>
        <v>84.887413821272361</v>
      </c>
      <c r="JB25" s="43">
        <f t="shared" si="156"/>
        <v>100.95452698740036</v>
      </c>
      <c r="JC25" s="43">
        <f t="shared" si="157"/>
        <v>20.961247072601349</v>
      </c>
      <c r="JD25" s="43">
        <f t="shared" si="158"/>
        <v>35.150019279976277</v>
      </c>
      <c r="JE25" s="43">
        <f t="shared" si="159"/>
        <v>71.947046357967665</v>
      </c>
      <c r="JF25" s="43">
        <f t="shared" si="160"/>
        <v>264.74317600468612</v>
      </c>
      <c r="JG25" s="43">
        <f t="shared" si="161"/>
        <v>0</v>
      </c>
      <c r="JH25" s="43"/>
      <c r="JI25" s="31"/>
      <c r="JJ25" s="43">
        <f t="shared" si="162"/>
        <v>0</v>
      </c>
      <c r="JK25" s="43">
        <f t="shared" si="163"/>
        <v>0</v>
      </c>
      <c r="JL25" s="43">
        <f t="shared" si="164"/>
        <v>0</v>
      </c>
      <c r="JM25" s="43">
        <f t="shared" si="165"/>
        <v>0</v>
      </c>
      <c r="JN25" s="43">
        <f t="shared" si="166"/>
        <v>0</v>
      </c>
      <c r="JO25" s="43">
        <f t="shared" si="167"/>
        <v>0</v>
      </c>
      <c r="JP25" s="43">
        <f t="shared" si="168"/>
        <v>257.34595771682075</v>
      </c>
      <c r="JQ25" s="43">
        <f t="shared" si="169"/>
        <v>299.4218127279338</v>
      </c>
      <c r="JR25" s="43">
        <f t="shared" si="170"/>
        <v>480.51058565592382</v>
      </c>
      <c r="JS25" s="43">
        <f t="shared" si="171"/>
        <v>1728.3517636257798</v>
      </c>
      <c r="JT25" s="43">
        <f t="shared" si="172"/>
        <v>0</v>
      </c>
      <c r="JU25" s="43"/>
      <c r="JV25" s="31"/>
      <c r="JW25" s="43">
        <f t="shared" si="173"/>
        <v>0</v>
      </c>
      <c r="JX25" s="43">
        <f t="shared" si="174"/>
        <v>188.43796830377121</v>
      </c>
      <c r="JY25" s="43">
        <f t="shared" si="175"/>
        <v>0</v>
      </c>
      <c r="JZ25" s="43">
        <f t="shared" si="176"/>
        <v>296.48558439912608</v>
      </c>
      <c r="KA25" s="43">
        <f t="shared" si="177"/>
        <v>420.61917431447682</v>
      </c>
      <c r="KB25" s="43">
        <f t="shared" si="178"/>
        <v>862.22079741649236</v>
      </c>
      <c r="KC25" s="43">
        <f t="shared" si="179"/>
        <v>35.278265643499097</v>
      </c>
      <c r="KD25" s="43">
        <f t="shared" si="180"/>
        <v>66.453012282167279</v>
      </c>
      <c r="KE25" s="43">
        <f t="shared" si="181"/>
        <v>156.85971080182529</v>
      </c>
      <c r="KF25" s="43">
        <f t="shared" si="182"/>
        <v>994.87873224033467</v>
      </c>
      <c r="KG25" s="43">
        <f t="shared" si="183"/>
        <v>0</v>
      </c>
      <c r="KH25" s="43"/>
      <c r="KJ25" s="7">
        <f t="array" ref="KJ25">AVERAGE(EW25:EW26)/((1+discount_EFFECT)^($B25-1))</f>
        <v>0</v>
      </c>
      <c r="KK25" s="7">
        <f t="array" ref="KK25">AVERAGE(EX25:EX26)/((1+discount_EFFECT)^($B25-1))</f>
        <v>4.715056071397934E-3</v>
      </c>
      <c r="KL25" s="7">
        <f t="array" ref="KL25">AVERAGE(EY25:EY26)/((1+discount_EFFECT)^($B25-1))</f>
        <v>0</v>
      </c>
      <c r="KM25" s="7">
        <f t="array" ref="KM25">AVERAGE(EZ25:EZ26)/((1+discount_EFFECT)^($B25-1))</f>
        <v>4.5531813919809077E-3</v>
      </c>
      <c r="KN25" s="7">
        <f t="array" ref="KN25">AVERAGE(FA25:FA26)/((1+discount_EFFECT)^($B25-1))</f>
        <v>4.3509959515681731E-3</v>
      </c>
      <c r="KO25" s="7">
        <f t="array" ref="KO25">AVERAGE(FB25:FB26)/((1+discount_EFFECT)^($B25-1))</f>
        <v>5.0581132325549089E-3</v>
      </c>
      <c r="KP25" s="7">
        <f t="array" ref="KP25">AVERAGE(FC25:FC26)/((1+discount_EFFECT)^($B25-1))</f>
        <v>1.9750256373309077E-3</v>
      </c>
      <c r="KQ25" s="7">
        <f t="array" ref="KQ25">AVERAGE(FD25:FD26)/((1+discount_EFFECT)^($B25-1))</f>
        <v>2.2979407244643505E-3</v>
      </c>
      <c r="KR25" s="7">
        <f t="array" ref="KR25">AVERAGE(FE25:FE26)/((1+discount_EFFECT)^($B25-1))</f>
        <v>3.6877234602753135E-3</v>
      </c>
      <c r="KS25" s="7">
        <f t="array" ref="KS25">AVERAGE(FF25:FF26)/((1+discount_EFFECT)^($B25-1))</f>
        <v>1.3264397365212189E-2</v>
      </c>
      <c r="KT25" s="7">
        <f t="array" ref="KT25">AVERAGE(FG25:FG26)/((1+discount_EFFECT)^($B25-1))</f>
        <v>0.64104890615839283</v>
      </c>
      <c r="KU25" s="44">
        <f t="shared" si="184"/>
        <v>1.775935180442437E-2</v>
      </c>
      <c r="KV25" s="44">
        <f t="shared" si="185"/>
        <v>-3.0186071698083171E-3</v>
      </c>
      <c r="KW25" s="43"/>
      <c r="KX25" s="43"/>
      <c r="KY25" s="43">
        <f t="shared" si="186"/>
        <v>475.53005731057232</v>
      </c>
      <c r="KZ25" s="43">
        <f t="shared" si="187"/>
        <v>1883.2595359532249</v>
      </c>
      <c r="LA25" s="43">
        <f t="shared" si="188"/>
        <v>2057.3128268882206</v>
      </c>
      <c r="LB25" s="30">
        <f t="shared" si="189"/>
        <v>6.6900817087288417E-3</v>
      </c>
      <c r="LC25" s="30">
        <f t="shared" si="190"/>
        <v>6.8511221164452582E-3</v>
      </c>
      <c r="LD25" s="30">
        <f t="shared" si="191"/>
        <v>8.0387194118434861E-3</v>
      </c>
      <c r="LE25" s="30">
        <f t="shared" si="192"/>
        <v>1.83225105977671E-2</v>
      </c>
      <c r="LF25" s="30">
        <f t="shared" si="193"/>
        <v>1.8677346647501925E-2</v>
      </c>
      <c r="LG25" s="30">
        <f t="shared" si="194"/>
        <v>2.1225087187282762E-2</v>
      </c>
      <c r="LH25" s="30">
        <f t="shared" si="195"/>
        <v>0</v>
      </c>
      <c r="LI25" s="17">
        <f t="shared" si="196"/>
        <v>3.9902433834784687E-2</v>
      </c>
      <c r="LJ25" s="30">
        <f t="shared" si="197"/>
        <v>1.4740744634616054E-2</v>
      </c>
      <c r="LK25" s="31">
        <f t="shared" si="198"/>
        <v>4416.1024201520177</v>
      </c>
      <c r="LL25">
        <f t="shared" si="199"/>
        <v>-2.9420279566904121E-2</v>
      </c>
    </row>
    <row r="26" spans="2:324" ht="15.6" thickTop="1" thickBot="1" x14ac:dyDescent="0.35">
      <c r="B26">
        <v>15</v>
      </c>
      <c r="C26">
        <f t="shared" si="200"/>
        <v>85</v>
      </c>
      <c r="E26">
        <f t="shared" si="4"/>
        <v>0</v>
      </c>
      <c r="S26" s="35">
        <f t="shared" si="5"/>
        <v>0.64121882199217495</v>
      </c>
      <c r="T26" s="36">
        <v>0</v>
      </c>
      <c r="U26" s="37">
        <f t="shared" si="6"/>
        <v>2.23716733451641E-2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8">
        <v>0</v>
      </c>
      <c r="AD26" s="35">
        <f t="shared" si="7"/>
        <v>0</v>
      </c>
      <c r="AE26" s="37">
        <f t="shared" si="8"/>
        <v>0.64121882199217495</v>
      </c>
      <c r="AF26" s="37">
        <f t="shared" si="9"/>
        <v>0</v>
      </c>
      <c r="AG26" s="37">
        <f t="shared" si="10"/>
        <v>2.23716733451641E-2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8">
        <v>0</v>
      </c>
      <c r="AO26" s="35">
        <f t="shared" si="11"/>
        <v>0.19153289488077954</v>
      </c>
      <c r="AP26" s="36">
        <v>0</v>
      </c>
      <c r="AQ26" s="37">
        <f t="shared" si="12"/>
        <v>0.43251901800650588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0</v>
      </c>
      <c r="AY26" s="38">
        <v>0</v>
      </c>
      <c r="AZ26" s="35">
        <f t="shared" si="13"/>
        <v>0</v>
      </c>
      <c r="BA26" s="37">
        <f t="shared" si="14"/>
        <v>0.19153289488077954</v>
      </c>
      <c r="BB26" s="37">
        <f t="shared" si="15"/>
        <v>0</v>
      </c>
      <c r="BC26" s="37">
        <f t="shared" si="16"/>
        <v>0.43251901800650588</v>
      </c>
      <c r="BD26" s="37">
        <f t="shared" si="17"/>
        <v>1.9084849697882423E-2</v>
      </c>
      <c r="BE26" s="37">
        <f t="shared" si="18"/>
        <v>0</v>
      </c>
      <c r="BF26" s="36">
        <v>0</v>
      </c>
      <c r="BG26" s="36">
        <v>0</v>
      </c>
      <c r="BH26" s="36">
        <v>0</v>
      </c>
      <c r="BI26" s="36">
        <v>0</v>
      </c>
      <c r="BJ26" s="38">
        <v>0</v>
      </c>
      <c r="BK26" s="35">
        <f t="shared" si="19"/>
        <v>0</v>
      </c>
      <c r="BL26" s="37">
        <f t="shared" si="20"/>
        <v>0</v>
      </c>
      <c r="BM26" s="37">
        <f t="shared" si="21"/>
        <v>0.26100285569358117</v>
      </c>
      <c r="BN26" s="37">
        <f t="shared" si="22"/>
        <v>0.26100285569358117</v>
      </c>
      <c r="BO26" s="37">
        <f t="shared" si="23"/>
        <v>0.34988891112784448</v>
      </c>
      <c r="BP26" s="37">
        <f t="shared" si="24"/>
        <v>6.460541016201673E-3</v>
      </c>
      <c r="BQ26" s="36">
        <v>0</v>
      </c>
      <c r="BR26" s="36">
        <v>0</v>
      </c>
      <c r="BS26" s="36">
        <v>0</v>
      </c>
      <c r="BT26" s="36">
        <v>0</v>
      </c>
      <c r="BU26" s="38">
        <v>0</v>
      </c>
      <c r="BV26" s="35">
        <f t="shared" si="25"/>
        <v>0</v>
      </c>
      <c r="BW26" s="37">
        <f t="shared" si="26"/>
        <v>0</v>
      </c>
      <c r="BX26" s="37">
        <f t="shared" si="27"/>
        <v>2.9828897793552137E-2</v>
      </c>
      <c r="BY26" s="37">
        <f t="shared" si="28"/>
        <v>2.9828897793552137E-2</v>
      </c>
      <c r="BZ26" s="37">
        <f t="shared" si="29"/>
        <v>0.2671878957703539</v>
      </c>
      <c r="CA26" s="37">
        <f t="shared" si="30"/>
        <v>0.31656650979388196</v>
      </c>
      <c r="CB26" s="36">
        <v>0</v>
      </c>
      <c r="CC26" s="36">
        <v>0</v>
      </c>
      <c r="CD26" s="36">
        <v>0</v>
      </c>
      <c r="CE26" s="36">
        <v>0</v>
      </c>
      <c r="CF26" s="38">
        <v>0</v>
      </c>
      <c r="CG26" s="37">
        <f t="shared" si="31"/>
        <v>1.5767675950627252E-2</v>
      </c>
      <c r="CH26" s="37">
        <f t="shared" si="32"/>
        <v>1.5767675950627252E-2</v>
      </c>
      <c r="CI26" s="37">
        <f t="shared" si="33"/>
        <v>8.837043525116797E-4</v>
      </c>
      <c r="CJ26" s="37">
        <f t="shared" si="34"/>
        <v>8.837043525116797E-4</v>
      </c>
      <c r="CK26" s="36">
        <v>0</v>
      </c>
      <c r="CL26" s="36">
        <v>0</v>
      </c>
      <c r="CM26" s="37">
        <f t="shared" si="35"/>
        <v>0.65698649794280228</v>
      </c>
      <c r="CN26" s="37">
        <f t="shared" si="36"/>
        <v>2.3255377697675782E-2</v>
      </c>
      <c r="CO26" s="36">
        <v>0</v>
      </c>
      <c r="CP26" s="36">
        <v>0</v>
      </c>
      <c r="CQ26" s="38">
        <v>0</v>
      </c>
      <c r="CR26" s="37">
        <f t="shared" si="37"/>
        <v>4.7098252839535958E-3</v>
      </c>
      <c r="CS26" s="37">
        <f t="shared" si="38"/>
        <v>4.7098252839535958E-3</v>
      </c>
      <c r="CT26" s="37">
        <f t="shared" si="39"/>
        <v>1.7084950815225805E-2</v>
      </c>
      <c r="CU26" s="37">
        <f t="shared" si="40"/>
        <v>1.7084950815225805E-2</v>
      </c>
      <c r="CV26" s="37">
        <f t="shared" si="41"/>
        <v>2.3588016480528837E-3</v>
      </c>
      <c r="CW26" s="37">
        <f t="shared" si="42"/>
        <v>0</v>
      </c>
      <c r="CX26" s="37">
        <f t="shared" si="43"/>
        <v>0.19624272016473315</v>
      </c>
      <c r="CY26" s="37">
        <f t="shared" si="44"/>
        <v>0.44960396882173176</v>
      </c>
      <c r="CZ26" s="37">
        <f t="shared" si="45"/>
        <v>2.1443651345935306E-2</v>
      </c>
      <c r="DA26" s="37">
        <f t="shared" si="46"/>
        <v>0</v>
      </c>
      <c r="DB26" s="38">
        <v>0</v>
      </c>
      <c r="DC26" s="37">
        <f t="shared" si="47"/>
        <v>0</v>
      </c>
      <c r="DD26" s="37">
        <f t="shared" si="48"/>
        <v>0</v>
      </c>
      <c r="DE26" s="37">
        <f t="shared" si="49"/>
        <v>1.0309884112636263E-2</v>
      </c>
      <c r="DF26" s="37">
        <f t="shared" si="50"/>
        <v>1.0309884112636263E-2</v>
      </c>
      <c r="DG26" s="37">
        <f t="shared" si="51"/>
        <v>4.324469688096954E-2</v>
      </c>
      <c r="DH26" s="37">
        <f t="shared" si="52"/>
        <v>2.2581378180785874E-3</v>
      </c>
      <c r="DI26" s="37">
        <f t="shared" si="53"/>
        <v>0</v>
      </c>
      <c r="DJ26" s="37">
        <f t="shared" si="54"/>
        <v>0.27131273980621745</v>
      </c>
      <c r="DK26" s="37">
        <f t="shared" si="55"/>
        <v>0.39313360800881397</v>
      </c>
      <c r="DL26" s="37">
        <f t="shared" si="56"/>
        <v>8.71867883428026E-3</v>
      </c>
      <c r="DM26" s="38">
        <v>0</v>
      </c>
      <c r="DN26" s="37">
        <f t="shared" si="57"/>
        <v>0</v>
      </c>
      <c r="DO26" s="37">
        <f t="shared" si="58"/>
        <v>0</v>
      </c>
      <c r="DP26" s="37">
        <f t="shared" si="59"/>
        <v>1.1782724700155731E-3</v>
      </c>
      <c r="DQ26" s="37">
        <f t="shared" si="60"/>
        <v>1.1782724700155731E-3</v>
      </c>
      <c r="DR26" s="37">
        <f t="shared" si="61"/>
        <v>3.3023223072740374E-2</v>
      </c>
      <c r="DS26" s="37">
        <f t="shared" si="62"/>
        <v>0.11064875308585077</v>
      </c>
      <c r="DT26" s="37">
        <f t="shared" si="63"/>
        <v>0</v>
      </c>
      <c r="DU26" s="37">
        <f t="shared" si="64"/>
        <v>3.100717026356771E-2</v>
      </c>
      <c r="DV26" s="37">
        <f t="shared" si="65"/>
        <v>0.30021111884309432</v>
      </c>
      <c r="DW26" s="37">
        <f t="shared" si="66"/>
        <v>0.42721526287973272</v>
      </c>
      <c r="DX26" s="38">
        <v>0</v>
      </c>
      <c r="DY26" s="35">
        <f t="array" ref="DY26">1-EXP(-INDEX(m.r.mortality, C26) * hr.mort_mci)</f>
        <v>0.14677078189246462</v>
      </c>
      <c r="DZ26" s="37">
        <f t="array" ref="DZ26">1-EXP(-INDEX(m.r.mortality, C26) * hr.mort_mci)</f>
        <v>0.14677078189246462</v>
      </c>
      <c r="EA26" s="37">
        <f t="array" ref="EA26">1-EXP(-INDEX(m.r.mortality, C26) * hr.mort_mil)</f>
        <v>0.22482074341080727</v>
      </c>
      <c r="EB26" s="37">
        <f t="array" ref="EB26">1-EXP(-INDEX(m.r.mortality, C26) * hr.mort_mil)</f>
        <v>0.22482074341080727</v>
      </c>
      <c r="EC26" s="37">
        <f t="array" ref="EC26">1-EXP(-INDEX(m.r.mortality, C26) * hr.mort_mod)</f>
        <v>0.28521162180215642</v>
      </c>
      <c r="ED26" s="37">
        <f t="array" ref="ED26">1-EXP(-INDEX(m.r.mortality, C26) * hr.mort_sev)</f>
        <v>0.56406605828598699</v>
      </c>
      <c r="EE26" s="37">
        <f t="array" ref="EE26">1-EXP(-INDEX(m.r.mortality, C26) * hr.mort_mci)</f>
        <v>0.14677078189246462</v>
      </c>
      <c r="EF26" s="37">
        <f t="array" ref="EF26">1-EXP(-INDEX(m.r.mortality, C26) * hr.mort_mil)</f>
        <v>0.22482074341080727</v>
      </c>
      <c r="EG26" s="37">
        <f t="array" ref="EG26">1-EXP(-INDEX(m.r.mortality, C26) * hr.mort_mod)</f>
        <v>0.28521162180215642</v>
      </c>
      <c r="EH26" s="37">
        <f t="array" ref="EH26">1-EXP(-INDEX(m.r.mortality, C26) * hr.mort_sev)</f>
        <v>0.56406605828598699</v>
      </c>
      <c r="EI26" s="38">
        <v>1</v>
      </c>
      <c r="EJ26" s="39" t="b">
        <f t="shared" si="67"/>
        <v>1</v>
      </c>
      <c r="EK26" s="39" t="b">
        <f t="shared" si="68"/>
        <v>1</v>
      </c>
      <c r="EL26" s="39" t="b">
        <f t="shared" si="69"/>
        <v>1</v>
      </c>
      <c r="EM26" s="39" t="b">
        <f t="shared" si="70"/>
        <v>1</v>
      </c>
      <c r="EN26" s="39" t="b">
        <f t="shared" si="71"/>
        <v>1</v>
      </c>
      <c r="EO26" s="39" t="b">
        <f t="shared" si="72"/>
        <v>1</v>
      </c>
      <c r="EP26" s="39" t="b">
        <f t="shared" si="73"/>
        <v>1</v>
      </c>
      <c r="EQ26" s="39" t="b">
        <f t="shared" si="74"/>
        <v>1</v>
      </c>
      <c r="ER26" s="39" t="b">
        <f t="shared" si="75"/>
        <v>1</v>
      </c>
      <c r="ES26" s="39" t="b">
        <f t="shared" si="76"/>
        <v>1</v>
      </c>
      <c r="ET26" s="39" t="b">
        <f t="shared" si="77"/>
        <v>1</v>
      </c>
      <c r="EV26">
        <v>15</v>
      </c>
      <c r="EW26" s="7">
        <f t="array" ref="EW26">MMULT(EW25:FG25,TRANSPOSE(S25:AC25))</f>
        <v>0</v>
      </c>
      <c r="EX26" s="7">
        <f t="array" ref="EX26">MMULT(EW25:FG25,TRANSPOSE(AD25:AN25))</f>
        <v>5.5792714976924266E-3</v>
      </c>
      <c r="EY26" s="7">
        <f t="array" ref="EY26">MMULT(EW25:FG25,TRANSPOSE(AO25:AY25))</f>
        <v>0</v>
      </c>
      <c r="EZ26" s="7">
        <f t="array" ref="EZ26">MMULT(EW25:FG25,TRANSPOSE(AZ25:BJ25))</f>
        <v>5.3375396218705825E-3</v>
      </c>
      <c r="FA26" s="7">
        <f t="array" ref="FA26">MMULT(EW25:FG25,TRANSPOSE(BK25:BU25))</f>
        <v>5.0325304648171209E-3</v>
      </c>
      <c r="FB26" s="7">
        <f t="array" ref="FB26">MMULT(EW25:FG25,TRANSPOSE(BV25:CF25))</f>
        <v>5.5995751512291445E-3</v>
      </c>
      <c r="FC26" s="7">
        <f t="array" ref="FC26">MMULT(EW25:FG25,TRANSPOSE(CG25:CQ25))</f>
        <v>2.4640686865633533E-3</v>
      </c>
      <c r="FD26" s="7">
        <f t="array" ref="FD26">MMULT(EW25:FG25,TRANSPOSE(CR25:DB25))</f>
        <v>2.8233881521406677E-3</v>
      </c>
      <c r="FE26" s="7">
        <f t="array" ref="FE26">MMULT(EW25:FG25,TRANSPOSE(DC25:DM25))</f>
        <v>4.4020760726538564E-3</v>
      </c>
      <c r="FF26" s="7">
        <f t="array" ref="FF26">MMULT(EW25:FG25,TRANSPOSE(DN25:DX25))</f>
        <v>1.4811292297599837E-2</v>
      </c>
      <c r="FG26" s="7">
        <f t="array" ref="FG26">MMULT(EW25:FG25,TRANSPOSE(DY25:EI25))</f>
        <v>0.95395025805543243</v>
      </c>
      <c r="FH26" s="39" t="b">
        <f t="shared" si="78"/>
        <v>1</v>
      </c>
      <c r="FJ26" s="30">
        <f t="shared" si="79"/>
        <v>0</v>
      </c>
      <c r="FK26" s="30">
        <f t="shared" si="80"/>
        <v>3.7994838899285421E-3</v>
      </c>
      <c r="FL26" s="30">
        <f t="shared" si="81"/>
        <v>0</v>
      </c>
      <c r="FM26" s="30">
        <f t="shared" si="82"/>
        <v>3.3679875014003377E-3</v>
      </c>
      <c r="FN26" s="30">
        <f t="shared" si="83"/>
        <v>2.4709724582252061E-3</v>
      </c>
      <c r="FO26" s="30">
        <f t="shared" si="84"/>
        <v>1.7974636235445552E-3</v>
      </c>
      <c r="FP26" s="30">
        <f t="shared" si="85"/>
        <v>1.6780307755496434E-3</v>
      </c>
      <c r="FQ26" s="30">
        <f t="shared" si="86"/>
        <v>1.8662595685649814E-3</v>
      </c>
      <c r="FR26" s="30">
        <f t="shared" si="87"/>
        <v>1.8972947873138121E-3</v>
      </c>
      <c r="FS26" s="30">
        <f t="shared" si="88"/>
        <v>3.8657472896735578E-3</v>
      </c>
      <c r="FT26" s="41">
        <v>0</v>
      </c>
      <c r="FV26" s="30">
        <f t="shared" si="89"/>
        <v>0</v>
      </c>
      <c r="FW26" s="30">
        <f t="shared" si="90"/>
        <v>-1.673781449307728E-4</v>
      </c>
      <c r="FX26" s="30">
        <f t="shared" si="91"/>
        <v>0</v>
      </c>
      <c r="FY26" s="30">
        <f t="shared" si="92"/>
        <v>-2.6687698109352916E-4</v>
      </c>
      <c r="FZ26" s="30">
        <f t="shared" si="93"/>
        <v>-4.0260243718536967E-4</v>
      </c>
      <c r="GA26" s="30">
        <f t="shared" si="94"/>
        <v>-5.5995751512291452E-4</v>
      </c>
      <c r="GB26" s="30">
        <f t="shared" si="95"/>
        <v>-7.39220605969006E-5</v>
      </c>
      <c r="GC26" s="30">
        <f t="shared" si="96"/>
        <v>-1.411694076070334E-4</v>
      </c>
      <c r="GD26" s="30">
        <f t="shared" si="97"/>
        <v>-3.5216608581230854E-4</v>
      </c>
      <c r="GE26" s="30">
        <f t="shared" si="98"/>
        <v>-1.4811292297599839E-3</v>
      </c>
      <c r="GF26" s="41">
        <v>0</v>
      </c>
      <c r="GH26" s="31"/>
      <c r="GI26" s="31"/>
      <c r="GK26" s="31">
        <f t="shared" si="99"/>
        <v>0</v>
      </c>
      <c r="GL26" s="31">
        <f t="shared" si="100"/>
        <v>40.321618284683076</v>
      </c>
      <c r="GM26" s="31">
        <f t="shared" si="101"/>
        <v>0</v>
      </c>
      <c r="GN26" s="31">
        <f t="shared" si="102"/>
        <v>55.596049955040186</v>
      </c>
      <c r="GO26" s="31">
        <f t="shared" si="103"/>
        <v>66.858574823866462</v>
      </c>
      <c r="GP26" s="31">
        <f t="shared" si="104"/>
        <v>76.104161854864373</v>
      </c>
      <c r="GQ26" s="31">
        <f t="shared" si="105"/>
        <v>17.807922960540818</v>
      </c>
      <c r="GR26" s="31">
        <f t="shared" si="106"/>
        <v>29.408536492300563</v>
      </c>
      <c r="GS26" s="31">
        <f t="shared" si="107"/>
        <v>58.482811885883997</v>
      </c>
      <c r="GT26" s="31">
        <f t="shared" si="108"/>
        <v>201.30116229421725</v>
      </c>
      <c r="GU26" s="42">
        <v>0</v>
      </c>
      <c r="GW26" s="31">
        <f t="shared" si="109"/>
        <v>0</v>
      </c>
      <c r="GX26" s="31">
        <f t="shared" si="110"/>
        <v>0</v>
      </c>
      <c r="GY26" s="31">
        <f t="shared" si="111"/>
        <v>0</v>
      </c>
      <c r="GZ26" s="31">
        <f t="shared" si="112"/>
        <v>0</v>
      </c>
      <c r="HA26" s="31">
        <f t="shared" si="113"/>
        <v>0</v>
      </c>
      <c r="HB26" s="31">
        <f t="shared" si="114"/>
        <v>0</v>
      </c>
      <c r="HC26" s="31">
        <f t="shared" si="115"/>
        <v>218.6318864213932</v>
      </c>
      <c r="HD26" s="31">
        <f t="shared" si="116"/>
        <v>250.51358396313717</v>
      </c>
      <c r="HE26" s="31">
        <f t="shared" si="117"/>
        <v>390.58740577443137</v>
      </c>
      <c r="HF26" s="31">
        <f t="shared" si="118"/>
        <v>1314.1763429814384</v>
      </c>
      <c r="HG26" s="42">
        <v>0</v>
      </c>
      <c r="HI26" s="31">
        <f t="shared" si="119"/>
        <v>0</v>
      </c>
      <c r="HJ26" s="31">
        <f t="shared" si="120"/>
        <v>151.83612993106092</v>
      </c>
      <c r="HK26" s="31">
        <f t="shared" si="121"/>
        <v>0</v>
      </c>
      <c r="HL26" s="31">
        <f t="shared" si="122"/>
        <v>236.67142222094975</v>
      </c>
      <c r="HM26" s="31">
        <f t="shared" si="123"/>
        <v>331.28584406479052</v>
      </c>
      <c r="HN26" s="31">
        <f t="shared" si="124"/>
        <v>649.98166084621937</v>
      </c>
      <c r="HO26" s="31">
        <f t="shared" si="125"/>
        <v>29.971147927648584</v>
      </c>
      <c r="HP26" s="31">
        <f t="shared" si="126"/>
        <v>55.598428585690748</v>
      </c>
      <c r="HQ26" s="31">
        <f t="shared" si="127"/>
        <v>127.50484451654488</v>
      </c>
      <c r="HR26" s="31">
        <f t="shared" si="128"/>
        <v>756.46990477379404</v>
      </c>
      <c r="HS26" s="42">
        <v>0</v>
      </c>
      <c r="HU26" s="30">
        <f t="shared" si="129"/>
        <v>0</v>
      </c>
      <c r="HV26" s="30">
        <f t="shared" si="130"/>
        <v>3.1585512374315301E-3</v>
      </c>
      <c r="HW26" s="30">
        <f t="shared" si="131"/>
        <v>0</v>
      </c>
      <c r="HX26" s="30">
        <f t="shared" si="132"/>
        <v>2.7798030229084676E-3</v>
      </c>
      <c r="HY26" s="30">
        <f t="shared" si="133"/>
        <v>2.0186597005273717E-3</v>
      </c>
      <c r="HZ26" s="30">
        <f t="shared" si="134"/>
        <v>1.4246071906034519E-3</v>
      </c>
      <c r="IA26" s="30">
        <f t="shared" si="135"/>
        <v>1.4441546324222118E-3</v>
      </c>
      <c r="IB26" s="30">
        <f t="shared" si="136"/>
        <v>1.5864285995285481E-3</v>
      </c>
      <c r="IC26" s="30">
        <f t="shared" si="137"/>
        <v>1.5759817733193571E-3</v>
      </c>
      <c r="ID26" s="30">
        <f t="shared" si="138"/>
        <v>3.0458785282680484E-3</v>
      </c>
      <c r="IE26" s="30">
        <f t="shared" si="139"/>
        <v>0</v>
      </c>
      <c r="IF26" s="30"/>
      <c r="IH26" s="30">
        <f t="shared" si="140"/>
        <v>0</v>
      </c>
      <c r="II26" s="30">
        <f t="shared" si="141"/>
        <v>-1.3914322631856962E-4</v>
      </c>
      <c r="IJ26" s="30">
        <f t="shared" si="142"/>
        <v>0</v>
      </c>
      <c r="IK26" s="30">
        <f t="shared" si="143"/>
        <v>-2.2026965316231914E-4</v>
      </c>
      <c r="IL26" s="30">
        <f t="shared" si="144"/>
        <v>-3.2890585751973469E-4</v>
      </c>
      <c r="IM26" s="30">
        <f t="shared" si="145"/>
        <v>-4.438028631163402E-4</v>
      </c>
      <c r="IN26" s="30">
        <f t="shared" si="146"/>
        <v>-6.361914680274062E-5</v>
      </c>
      <c r="IO26" s="30">
        <f t="shared" si="147"/>
        <v>-1.2000216335314283E-4</v>
      </c>
      <c r="IP26" s="30">
        <f t="shared" si="148"/>
        <v>-2.9252561917760689E-4</v>
      </c>
      <c r="IQ26" s="30">
        <f t="shared" si="149"/>
        <v>-1.1670032675356505E-3</v>
      </c>
      <c r="IR26" s="30">
        <f t="shared" si="150"/>
        <v>0</v>
      </c>
      <c r="IT26" s="43"/>
      <c r="IU26" s="43"/>
      <c r="IW26" s="43">
        <f t="shared" si="151"/>
        <v>0</v>
      </c>
      <c r="IX26" s="43">
        <f t="shared" si="152"/>
        <v>33.519788744445179</v>
      </c>
      <c r="IY26" s="43">
        <f t="shared" si="153"/>
        <v>0</v>
      </c>
      <c r="IZ26" s="43">
        <f t="shared" si="154"/>
        <v>45.88676996649599</v>
      </c>
      <c r="JA26" s="43">
        <f t="shared" si="155"/>
        <v>54.620078901475296</v>
      </c>
      <c r="JB26" s="43">
        <f t="shared" si="156"/>
        <v>60.317513407859664</v>
      </c>
      <c r="JC26" s="43">
        <f t="shared" si="157"/>
        <v>15.325937290309287</v>
      </c>
      <c r="JD26" s="43">
        <f t="shared" si="158"/>
        <v>24.998957351649935</v>
      </c>
      <c r="JE26" s="43">
        <f t="shared" si="159"/>
        <v>48.578558377377384</v>
      </c>
      <c r="JF26" s="43">
        <f t="shared" si="160"/>
        <v>158.60811429273079</v>
      </c>
      <c r="JG26" s="43">
        <f t="shared" si="161"/>
        <v>0</v>
      </c>
      <c r="JH26" s="43"/>
      <c r="JI26" s="31"/>
      <c r="JJ26" s="43">
        <f t="shared" si="162"/>
        <v>0</v>
      </c>
      <c r="JK26" s="43">
        <f t="shared" si="163"/>
        <v>0</v>
      </c>
      <c r="JL26" s="43">
        <f t="shared" si="164"/>
        <v>0</v>
      </c>
      <c r="JM26" s="43">
        <f t="shared" si="165"/>
        <v>0</v>
      </c>
      <c r="JN26" s="43">
        <f t="shared" si="166"/>
        <v>0</v>
      </c>
      <c r="JO26" s="43">
        <f t="shared" si="167"/>
        <v>0</v>
      </c>
      <c r="JP26" s="43">
        <f t="shared" si="168"/>
        <v>188.15998858378566</v>
      </c>
      <c r="JQ26" s="43">
        <f t="shared" si="169"/>
        <v>212.95103899995311</v>
      </c>
      <c r="JR26" s="43">
        <f t="shared" si="170"/>
        <v>324.44016422988375</v>
      </c>
      <c r="JS26" s="43">
        <f t="shared" si="171"/>
        <v>1035.4586592190321</v>
      </c>
      <c r="JT26" s="43">
        <f t="shared" si="172"/>
        <v>0</v>
      </c>
      <c r="JU26" s="43"/>
      <c r="JV26" s="31"/>
      <c r="JW26" s="43">
        <f t="shared" si="173"/>
        <v>0</v>
      </c>
      <c r="JX26" s="43">
        <f t="shared" si="174"/>
        <v>126.22298448266001</v>
      </c>
      <c r="JY26" s="43">
        <f t="shared" si="175"/>
        <v>0</v>
      </c>
      <c r="JZ26" s="43">
        <f t="shared" si="176"/>
        <v>195.339185389584</v>
      </c>
      <c r="KA26" s="43">
        <f t="shared" si="177"/>
        <v>270.64380282454647</v>
      </c>
      <c r="KB26" s="43">
        <f t="shared" si="178"/>
        <v>515.15287189840899</v>
      </c>
      <c r="KC26" s="43">
        <f t="shared" si="179"/>
        <v>25.793908401082589</v>
      </c>
      <c r="KD26" s="43">
        <f t="shared" si="180"/>
        <v>47.261880760245504</v>
      </c>
      <c r="KE26" s="43">
        <f t="shared" si="181"/>
        <v>105.91148634972609</v>
      </c>
      <c r="KF26" s="43">
        <f t="shared" si="182"/>
        <v>596.0336430646621</v>
      </c>
      <c r="KG26" s="43">
        <f t="shared" si="183"/>
        <v>0</v>
      </c>
      <c r="KH26" s="43"/>
      <c r="KJ26" s="7">
        <f t="array" ref="KJ26">AVERAGE(EW26:EW27)/((1+discount_EFFECT)^($B26-1))</f>
        <v>0</v>
      </c>
      <c r="KK26" s="7">
        <f t="array" ref="KK26">AVERAGE(EX26:EX27)/((1+discount_EFFECT)^($B26-1))</f>
        <v>3.0663354826085433E-3</v>
      </c>
      <c r="KL26" s="7">
        <f t="array" ref="KL26">AVERAGE(EY26:EY27)/((1+discount_EFFECT)^($B26-1))</f>
        <v>0</v>
      </c>
      <c r="KM26" s="7">
        <f t="array" ref="KM26">AVERAGE(EZ26:EZ27)/((1+discount_EFFECT)^($B26-1))</f>
        <v>2.9124837957420144E-3</v>
      </c>
      <c r="KN26" s="7">
        <f t="array" ref="KN26">AVERAGE(FA26:FA27)/((1+discount_EFFECT)^($B26-1))</f>
        <v>2.7180689855542304E-3</v>
      </c>
      <c r="KO26" s="7">
        <f t="array" ref="KO26">AVERAGE(FB26:FB27)/((1+discount_EFFECT)^($B26-1))</f>
        <v>2.9340597507949585E-3</v>
      </c>
      <c r="KP26" s="7">
        <f t="array" ref="KP26">AVERAGE(FC26:FC27)/((1+discount_EFFECT)^($B26-1))</f>
        <v>1.4019916914093501E-3</v>
      </c>
      <c r="KQ26" s="7">
        <f t="array" ref="KQ26">AVERAGE(FD26:FD27)/((1+discount_EFFECT)^($B26-1))</f>
        <v>1.5867113385903461E-3</v>
      </c>
      <c r="KR26" s="7">
        <f t="array" ref="KR26">AVERAGE(FE26:FE27)/((1+discount_EFFECT)^($B26-1))</f>
        <v>2.4174236937054058E-3</v>
      </c>
      <c r="KS26" s="7">
        <f t="array" ref="KS26">AVERAGE(FF26:FF27)/((1+discount_EFFECT)^($B26-1))</f>
        <v>7.7152663961632837E-3</v>
      </c>
      <c r="KT26" s="7">
        <f t="array" ref="KT26">AVERAGE(FG26:FG27)/((1+discount_EFFECT)^($B26-1))</f>
        <v>0.63636546468405064</v>
      </c>
      <c r="KU26" s="44">
        <f t="shared" si="184"/>
        <v>1.1261523468725569E-2</v>
      </c>
      <c r="KV26" s="44">
        <f t="shared" si="185"/>
        <v>-1.8347816009737499E-3</v>
      </c>
      <c r="KW26" s="43"/>
      <c r="KX26" s="43"/>
      <c r="KY26" s="43">
        <f t="shared" si="186"/>
        <v>292.11868299228877</v>
      </c>
      <c r="KZ26" s="43">
        <f t="shared" si="187"/>
        <v>1164.2349687396822</v>
      </c>
      <c r="LA26" s="43">
        <f t="shared" si="188"/>
        <v>1244.4615563888117</v>
      </c>
      <c r="LB26" s="30">
        <f t="shared" si="189"/>
        <v>4.4683271740178932E-3</v>
      </c>
      <c r="LC26" s="30">
        <f t="shared" si="190"/>
        <v>4.4991951343323604E-3</v>
      </c>
      <c r="LD26" s="30">
        <f t="shared" si="191"/>
        <v>5.1354926792596366E-3</v>
      </c>
      <c r="LE26" s="30">
        <f t="shared" si="192"/>
        <v>1.0649326146958241E-2</v>
      </c>
      <c r="LF26" s="30">
        <f t="shared" si="193"/>
        <v>1.1630948014699747E-2</v>
      </c>
      <c r="LG26" s="30">
        <f t="shared" si="194"/>
        <v>1.3121393119868385E-2</v>
      </c>
      <c r="LH26" s="30">
        <f t="shared" si="195"/>
        <v>0</v>
      </c>
      <c r="LI26" s="17">
        <f t="shared" si="196"/>
        <v>2.4752341134568135E-2</v>
      </c>
      <c r="LJ26" s="30">
        <f t="shared" si="197"/>
        <v>9.426741867751819E-3</v>
      </c>
      <c r="LK26" s="31">
        <f t="shared" si="198"/>
        <v>2700.8152081207827</v>
      </c>
      <c r="LL26">
        <f t="shared" si="199"/>
        <v>-1.7581410213456009E-2</v>
      </c>
    </row>
    <row r="27" spans="2:324" ht="15.6" thickTop="1" thickBot="1" x14ac:dyDescent="0.35">
      <c r="B27">
        <v>16</v>
      </c>
      <c r="C27">
        <f t="shared" si="200"/>
        <v>86</v>
      </c>
      <c r="E27">
        <f t="shared" si="4"/>
        <v>0</v>
      </c>
      <c r="S27" s="35">
        <f t="shared" si="5"/>
        <v>0.62878662113226302</v>
      </c>
      <c r="T27" s="36">
        <v>0</v>
      </c>
      <c r="U27" s="37">
        <f t="shared" si="6"/>
        <v>2.1679853478721915E-2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8">
        <v>0</v>
      </c>
      <c r="AD27" s="35">
        <f t="shared" si="7"/>
        <v>0</v>
      </c>
      <c r="AE27" s="37">
        <f t="shared" si="8"/>
        <v>0.62878662113226302</v>
      </c>
      <c r="AF27" s="37">
        <f t="shared" si="9"/>
        <v>0</v>
      </c>
      <c r="AG27" s="37">
        <f t="shared" si="10"/>
        <v>2.1679853478721915E-2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8">
        <v>0</v>
      </c>
      <c r="AO27" s="35">
        <f t="shared" si="11"/>
        <v>0.18781938033820844</v>
      </c>
      <c r="AP27" s="36">
        <v>0</v>
      </c>
      <c r="AQ27" s="37">
        <f t="shared" si="12"/>
        <v>0.41914383392195703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8">
        <v>0</v>
      </c>
      <c r="AZ27" s="35">
        <f t="shared" si="13"/>
        <v>0</v>
      </c>
      <c r="BA27" s="37">
        <f t="shared" si="14"/>
        <v>0.18781938033820844</v>
      </c>
      <c r="BB27" s="37">
        <f t="shared" si="15"/>
        <v>0</v>
      </c>
      <c r="BC27" s="37">
        <f t="shared" si="16"/>
        <v>0.41914383392195703</v>
      </c>
      <c r="BD27" s="37">
        <f t="shared" si="17"/>
        <v>1.8310562810775713E-2</v>
      </c>
      <c r="BE27" s="37">
        <f t="shared" si="18"/>
        <v>0</v>
      </c>
      <c r="BF27" s="36">
        <v>0</v>
      </c>
      <c r="BG27" s="36">
        <v>0</v>
      </c>
      <c r="BH27" s="36">
        <v>0</v>
      </c>
      <c r="BI27" s="36">
        <v>0</v>
      </c>
      <c r="BJ27" s="38">
        <v>0</v>
      </c>
      <c r="BK27" s="35">
        <f t="shared" si="19"/>
        <v>0</v>
      </c>
      <c r="BL27" s="37">
        <f t="shared" si="20"/>
        <v>0</v>
      </c>
      <c r="BM27" s="37">
        <f t="shared" si="21"/>
        <v>0.25293162391842233</v>
      </c>
      <c r="BN27" s="37">
        <f t="shared" si="22"/>
        <v>0.25293162391842233</v>
      </c>
      <c r="BO27" s="37">
        <f t="shared" si="23"/>
        <v>0.33569365153088809</v>
      </c>
      <c r="BP27" s="37">
        <f t="shared" si="24"/>
        <v>5.8316549211057103E-3</v>
      </c>
      <c r="BQ27" s="36">
        <v>0</v>
      </c>
      <c r="BR27" s="36">
        <v>0</v>
      </c>
      <c r="BS27" s="36">
        <v>0</v>
      </c>
      <c r="BT27" s="36">
        <v>0</v>
      </c>
      <c r="BU27" s="38">
        <v>0</v>
      </c>
      <c r="BV27" s="35">
        <f t="shared" si="25"/>
        <v>0</v>
      </c>
      <c r="BW27" s="37">
        <f t="shared" si="26"/>
        <v>0</v>
      </c>
      <c r="BX27" s="37">
        <f t="shared" si="27"/>
        <v>2.8906471304962558E-2</v>
      </c>
      <c r="BY27" s="37">
        <f t="shared" si="28"/>
        <v>2.8906471304962558E-2</v>
      </c>
      <c r="BZ27" s="37">
        <f t="shared" si="29"/>
        <v>0.25634787935085995</v>
      </c>
      <c r="CA27" s="37">
        <f t="shared" si="30"/>
        <v>0.28575109113417979</v>
      </c>
      <c r="CB27" s="36">
        <v>0</v>
      </c>
      <c r="CC27" s="36">
        <v>0</v>
      </c>
      <c r="CD27" s="36">
        <v>0</v>
      </c>
      <c r="CE27" s="36">
        <v>0</v>
      </c>
      <c r="CF27" s="38">
        <v>0</v>
      </c>
      <c r="CG27" s="37">
        <f t="shared" si="31"/>
        <v>1.5461966093416305E-2</v>
      </c>
      <c r="CH27" s="37">
        <f t="shared" si="32"/>
        <v>1.5461966093416305E-2</v>
      </c>
      <c r="CI27" s="37">
        <f t="shared" si="33"/>
        <v>8.5637674863974314E-4</v>
      </c>
      <c r="CJ27" s="37">
        <f t="shared" si="34"/>
        <v>8.5637674863974314E-4</v>
      </c>
      <c r="CK27" s="36">
        <v>0</v>
      </c>
      <c r="CL27" s="36">
        <v>0</v>
      </c>
      <c r="CM27" s="37">
        <f t="shared" si="35"/>
        <v>0.64424858722567935</v>
      </c>
      <c r="CN27" s="37">
        <f t="shared" si="36"/>
        <v>2.2536230227361662E-2</v>
      </c>
      <c r="CO27" s="36">
        <v>0</v>
      </c>
      <c r="CP27" s="36">
        <v>0</v>
      </c>
      <c r="CQ27" s="38">
        <v>0</v>
      </c>
      <c r="CR27" s="37">
        <f t="shared" si="37"/>
        <v>4.6185093525788964E-3</v>
      </c>
      <c r="CS27" s="37">
        <f t="shared" si="38"/>
        <v>4.6185093525788964E-3</v>
      </c>
      <c r="CT27" s="37">
        <f t="shared" si="39"/>
        <v>1.6556617140368365E-2</v>
      </c>
      <c r="CU27" s="37">
        <f t="shared" si="40"/>
        <v>1.6556617140368365E-2</v>
      </c>
      <c r="CV27" s="37">
        <f t="shared" si="41"/>
        <v>2.26310326874756E-3</v>
      </c>
      <c r="CW27" s="37">
        <f t="shared" si="42"/>
        <v>0</v>
      </c>
      <c r="CX27" s="37">
        <f t="shared" si="43"/>
        <v>0.19243788969078734</v>
      </c>
      <c r="CY27" s="37">
        <f t="shared" si="44"/>
        <v>0.43570045106232541</v>
      </c>
      <c r="CZ27" s="37">
        <f t="shared" si="45"/>
        <v>2.0573666079523271E-2</v>
      </c>
      <c r="DA27" s="37">
        <f t="shared" si="46"/>
        <v>0</v>
      </c>
      <c r="DB27" s="38">
        <v>0</v>
      </c>
      <c r="DC27" s="37">
        <f t="shared" si="47"/>
        <v>0</v>
      </c>
      <c r="DD27" s="37">
        <f t="shared" si="48"/>
        <v>0</v>
      </c>
      <c r="DE27" s="37">
        <f t="shared" si="49"/>
        <v>9.9910620674636685E-3</v>
      </c>
      <c r="DF27" s="37">
        <f t="shared" si="50"/>
        <v>9.9910620674636685E-3</v>
      </c>
      <c r="DG27" s="37">
        <f t="shared" si="51"/>
        <v>4.1490226593705271E-2</v>
      </c>
      <c r="DH27" s="37">
        <f t="shared" si="52"/>
        <v>2.0383247295092835E-3</v>
      </c>
      <c r="DI27" s="37">
        <f t="shared" si="53"/>
        <v>0</v>
      </c>
      <c r="DJ27" s="37">
        <f t="shared" si="54"/>
        <v>0.26292268598588603</v>
      </c>
      <c r="DK27" s="37">
        <f t="shared" si="55"/>
        <v>0.37718387812459336</v>
      </c>
      <c r="DL27" s="37">
        <f t="shared" si="56"/>
        <v>7.8699796506149933E-3</v>
      </c>
      <c r="DM27" s="38">
        <v>0</v>
      </c>
      <c r="DN27" s="37">
        <f t="shared" si="57"/>
        <v>0</v>
      </c>
      <c r="DO27" s="37">
        <f t="shared" si="58"/>
        <v>0</v>
      </c>
      <c r="DP27" s="37">
        <f t="shared" si="59"/>
        <v>1.1418356648529909E-3</v>
      </c>
      <c r="DQ27" s="37">
        <f t="shared" si="60"/>
        <v>1.1418356648529909E-3</v>
      </c>
      <c r="DR27" s="37">
        <f t="shared" si="61"/>
        <v>3.1683445762465838E-2</v>
      </c>
      <c r="DS27" s="37">
        <f t="shared" si="62"/>
        <v>9.9877911745954881E-2</v>
      </c>
      <c r="DT27" s="37">
        <f t="shared" si="63"/>
        <v>0</v>
      </c>
      <c r="DU27" s="37">
        <f t="shared" si="64"/>
        <v>3.0048306969815548E-2</v>
      </c>
      <c r="DV27" s="37">
        <f t="shared" si="65"/>
        <v>0.2880313251133258</v>
      </c>
      <c r="DW27" s="37">
        <f t="shared" si="66"/>
        <v>0.38562900288013469</v>
      </c>
      <c r="DX27" s="38">
        <v>0</v>
      </c>
      <c r="DY27" s="35">
        <f t="array" ref="DY27">1-EXP(-INDEX(m.r.mortality, C27) * hr.mort_mci)</f>
        <v>0.16331352308353331</v>
      </c>
      <c r="DZ27" s="37">
        <f t="array" ref="DZ27">1-EXP(-INDEX(m.r.mortality, C27) * hr.mort_mci)</f>
        <v>0.16331352308353331</v>
      </c>
      <c r="EA27" s="37">
        <f t="array" ref="EA27">1-EXP(-INDEX(m.r.mortality, C27) * hr.mort_mil)</f>
        <v>0.2487923257546113</v>
      </c>
      <c r="EB27" s="37">
        <f t="array" ref="EB27">1-EXP(-INDEX(m.r.mortality, C27) * hr.mort_mil)</f>
        <v>0.2487923257546113</v>
      </c>
      <c r="EC27" s="37">
        <f t="array" ref="EC27">1-EXP(-INDEX(m.r.mortality, C27) * hr.mort_mod)</f>
        <v>0.31421113068255757</v>
      </c>
      <c r="ED27" s="37">
        <f t="array" ref="ED27">1-EXP(-INDEX(m.r.mortality, C27) * hr.mort_sev)</f>
        <v>0.60650101746925034</v>
      </c>
      <c r="EE27" s="37">
        <f t="array" ref="EE27">1-EXP(-INDEX(m.r.mortality, C27) * hr.mort_mci)</f>
        <v>0.16331352308353331</v>
      </c>
      <c r="EF27" s="37">
        <f t="array" ref="EF27">1-EXP(-INDEX(m.r.mortality, C27) * hr.mort_mil)</f>
        <v>0.2487923257546113</v>
      </c>
      <c r="EG27" s="37">
        <f t="array" ref="EG27">1-EXP(-INDEX(m.r.mortality, C27) * hr.mort_mod)</f>
        <v>0.31421113068255757</v>
      </c>
      <c r="EH27" s="37">
        <f t="array" ref="EH27">1-EXP(-INDEX(m.r.mortality, C27) * hr.mort_sev)</f>
        <v>0.60650101746925034</v>
      </c>
      <c r="EI27" s="38">
        <v>1</v>
      </c>
      <c r="EJ27" s="39" t="b">
        <f t="shared" si="67"/>
        <v>1</v>
      </c>
      <c r="EK27" s="39" t="b">
        <f t="shared" si="68"/>
        <v>1</v>
      </c>
      <c r="EL27" s="39" t="b">
        <f t="shared" si="69"/>
        <v>1</v>
      </c>
      <c r="EM27" s="39" t="b">
        <f t="shared" si="70"/>
        <v>1</v>
      </c>
      <c r="EN27" s="39" t="b">
        <f t="shared" si="71"/>
        <v>1</v>
      </c>
      <c r="EO27" s="39" t="b">
        <f t="shared" si="72"/>
        <v>1</v>
      </c>
      <c r="EP27" s="39" t="b">
        <f t="shared" si="73"/>
        <v>1</v>
      </c>
      <c r="EQ27" s="39" t="b">
        <f t="shared" si="74"/>
        <v>1</v>
      </c>
      <c r="ER27" s="39" t="b">
        <f t="shared" si="75"/>
        <v>1</v>
      </c>
      <c r="ES27" s="39" t="b">
        <f t="shared" si="76"/>
        <v>1</v>
      </c>
      <c r="ET27" s="39" t="b">
        <f t="shared" si="77"/>
        <v>1</v>
      </c>
      <c r="EV27">
        <v>16</v>
      </c>
      <c r="EW27" s="7">
        <f t="array" ref="EW27">MMULT(EW26:FG26,TRANSPOSE(S26:AC26))</f>
        <v>0</v>
      </c>
      <c r="EX27" s="7">
        <f t="array" ref="EX27">MMULT(EW26:FG26,TRANSPOSE(AD26:AN26))</f>
        <v>3.6969435902122149E-3</v>
      </c>
      <c r="EY27" s="7">
        <f t="array" ref="EY27">MMULT(EW26:FG26,TRANSPOSE(AO26:AY26))</f>
        <v>0</v>
      </c>
      <c r="EZ27" s="7">
        <f t="array" ref="EZ27">MMULT(EW26:FG26,TRANSPOSE(AZ26:BJ26))</f>
        <v>3.4732465046221827E-3</v>
      </c>
      <c r="FA27" s="7">
        <f t="array" ref="FA27">MMULT(EW26:FG26,TRANSPOSE(BK26:BU26))</f>
        <v>3.1901159731762465E-3</v>
      </c>
      <c r="FB27" s="7">
        <f t="array" ref="FB27">MMULT(EW26:FG26,TRANSPOSE(BV26:CF26))</f>
        <v>3.2764821110976591E-3</v>
      </c>
      <c r="FC27" s="7">
        <f t="array" ref="FC27">MMULT(EW26:FG26,TRANSPOSE(CG26:CQ26))</f>
        <v>1.7772077669526878E-3</v>
      </c>
      <c r="FD27" s="7">
        <f t="array" ref="FD27">MMULT(EW26:FG26,TRANSPOSE(CR26:DB26))</f>
        <v>1.976698381985045E-3</v>
      </c>
      <c r="FE27" s="7">
        <f t="array" ref="FE27">MMULT(EW26:FG26,TRANSPOSE(DC26:DM26))</f>
        <v>2.9110644067863152E-3</v>
      </c>
      <c r="FF27" s="7">
        <f t="array" ref="FF27">MMULT(EW26:FG26,TRANSPOSE(DN26:DX26))</f>
        <v>8.5287730531131735E-3</v>
      </c>
      <c r="FG27" s="7">
        <f t="array" ref="FG27">MMULT(EW26:FG26,TRANSPOSE(DY26:EI26))</f>
        <v>0.97116946821205385</v>
      </c>
      <c r="FH27" s="39" t="b">
        <f t="shared" si="78"/>
        <v>1</v>
      </c>
      <c r="FJ27" s="30">
        <f t="shared" si="79"/>
        <v>0</v>
      </c>
      <c r="FK27" s="30">
        <f t="shared" si="80"/>
        <v>2.517618584934518E-3</v>
      </c>
      <c r="FL27" s="30">
        <f t="shared" si="81"/>
        <v>0</v>
      </c>
      <c r="FM27" s="30">
        <f t="shared" si="82"/>
        <v>2.1916185444165975E-3</v>
      </c>
      <c r="FN27" s="30">
        <f t="shared" si="83"/>
        <v>1.566346942829537E-3</v>
      </c>
      <c r="FO27" s="30">
        <f t="shared" si="84"/>
        <v>1.0517507576623484E-3</v>
      </c>
      <c r="FP27" s="30">
        <f t="shared" si="85"/>
        <v>1.2102784892947802E-3</v>
      </c>
      <c r="FQ27" s="30">
        <f t="shared" si="86"/>
        <v>1.3065976304921147E-3</v>
      </c>
      <c r="FR27" s="30">
        <f t="shared" si="87"/>
        <v>1.2546687593249018E-3</v>
      </c>
      <c r="FS27" s="30">
        <f t="shared" si="88"/>
        <v>2.2260097668625385E-3</v>
      </c>
      <c r="FT27" s="41">
        <v>0</v>
      </c>
      <c r="FV27" s="30">
        <f t="shared" si="89"/>
        <v>0</v>
      </c>
      <c r="FW27" s="30">
        <f t="shared" si="90"/>
        <v>-1.1090830770636644E-4</v>
      </c>
      <c r="FX27" s="30">
        <f t="shared" si="91"/>
        <v>0</v>
      </c>
      <c r="FY27" s="30">
        <f t="shared" si="92"/>
        <v>-1.7366232523110915E-4</v>
      </c>
      <c r="FZ27" s="30">
        <f t="shared" si="93"/>
        <v>-2.552092778540997E-4</v>
      </c>
      <c r="GA27" s="30">
        <f t="shared" si="94"/>
        <v>-3.2764821110976594E-4</v>
      </c>
      <c r="GB27" s="30">
        <f t="shared" si="95"/>
        <v>-5.3316233008580633E-5</v>
      </c>
      <c r="GC27" s="30">
        <f t="shared" si="96"/>
        <v>-9.8834919099252254E-5</v>
      </c>
      <c r="GD27" s="30">
        <f t="shared" si="97"/>
        <v>-2.3288515254290523E-4</v>
      </c>
      <c r="GE27" s="30">
        <f t="shared" si="98"/>
        <v>-8.5287730531131739E-4</v>
      </c>
      <c r="GF27" s="41">
        <v>0</v>
      </c>
      <c r="GH27" s="31"/>
      <c r="GI27" s="31"/>
      <c r="GK27" s="31">
        <f t="shared" si="99"/>
        <v>0</v>
      </c>
      <c r="GL27" s="31">
        <f t="shared" si="100"/>
        <v>26.71795920420729</v>
      </c>
      <c r="GM27" s="31">
        <f t="shared" si="101"/>
        <v>0</v>
      </c>
      <c r="GN27" s="31">
        <f t="shared" si="102"/>
        <v>36.177489977951787</v>
      </c>
      <c r="GO27" s="31">
        <f t="shared" si="103"/>
        <v>42.381582979084129</v>
      </c>
      <c r="GP27" s="31">
        <f t="shared" si="104"/>
        <v>44.530864960854949</v>
      </c>
      <c r="GQ27" s="31">
        <f t="shared" si="105"/>
        <v>12.843951620077755</v>
      </c>
      <c r="GR27" s="31">
        <f t="shared" si="106"/>
        <v>20.58937821099931</v>
      </c>
      <c r="GS27" s="31">
        <f t="shared" si="107"/>
        <v>38.67430486887077</v>
      </c>
      <c r="GT27" s="31">
        <f t="shared" si="108"/>
        <v>115.91506629124433</v>
      </c>
      <c r="GU27" s="42">
        <v>0</v>
      </c>
      <c r="GW27" s="31">
        <f t="shared" si="109"/>
        <v>0</v>
      </c>
      <c r="GX27" s="31">
        <f t="shared" si="110"/>
        <v>0</v>
      </c>
      <c r="GY27" s="31">
        <f t="shared" si="111"/>
        <v>0</v>
      </c>
      <c r="GZ27" s="31">
        <f t="shared" si="112"/>
        <v>0</v>
      </c>
      <c r="HA27" s="31">
        <f t="shared" si="113"/>
        <v>0</v>
      </c>
      <c r="HB27" s="31">
        <f t="shared" si="114"/>
        <v>0</v>
      </c>
      <c r="HC27" s="31">
        <f t="shared" si="115"/>
        <v>157.68809074617809</v>
      </c>
      <c r="HD27" s="31">
        <f t="shared" si="116"/>
        <v>175.38849403676906</v>
      </c>
      <c r="HE27" s="31">
        <f t="shared" si="117"/>
        <v>258.29292268533618</v>
      </c>
      <c r="HF27" s="31">
        <f t="shared" si="118"/>
        <v>756.74097545662562</v>
      </c>
      <c r="HG27" s="42">
        <v>0</v>
      </c>
      <c r="HI27" s="31">
        <f t="shared" si="119"/>
        <v>0</v>
      </c>
      <c r="HJ27" s="31">
        <f t="shared" si="120"/>
        <v>100.6098390342591</v>
      </c>
      <c r="HK27" s="31">
        <f t="shared" si="121"/>
        <v>0</v>
      </c>
      <c r="HL27" s="31">
        <f t="shared" si="122"/>
        <v>154.00694855821826</v>
      </c>
      <c r="HM27" s="31">
        <f t="shared" si="123"/>
        <v>210.00176158430236</v>
      </c>
      <c r="HN27" s="31">
        <f t="shared" si="124"/>
        <v>380.32408295059855</v>
      </c>
      <c r="HO27" s="31">
        <f t="shared" si="125"/>
        <v>21.616668874516591</v>
      </c>
      <c r="HP27" s="31">
        <f t="shared" si="126"/>
        <v>38.925332934800259</v>
      </c>
      <c r="HQ27" s="31">
        <f t="shared" si="127"/>
        <v>84.318128182907316</v>
      </c>
      <c r="HR27" s="31">
        <f t="shared" si="128"/>
        <v>435.59738135553016</v>
      </c>
      <c r="HS27" s="42">
        <v>0</v>
      </c>
      <c r="HU27" s="30">
        <f t="shared" si="129"/>
        <v>0</v>
      </c>
      <c r="HV27" s="30">
        <f t="shared" si="130"/>
        <v>2.0759712054726344E-3</v>
      </c>
      <c r="HW27" s="30">
        <f t="shared" si="131"/>
        <v>0</v>
      </c>
      <c r="HX27" s="30">
        <f t="shared" si="132"/>
        <v>1.792610056090728E-3</v>
      </c>
      <c r="HY27" s="30">
        <f t="shared" si="133"/>
        <v>1.2664409263809606E-3</v>
      </c>
      <c r="HZ27" s="30">
        <f t="shared" si="134"/>
        <v>8.2351253391976971E-4</v>
      </c>
      <c r="IA27" s="30">
        <f t="shared" si="135"/>
        <v>1.0306441662607888E-3</v>
      </c>
      <c r="IB27" s="30">
        <f t="shared" si="136"/>
        <v>1.0978017823476426E-3</v>
      </c>
      <c r="IC27" s="30">
        <f t="shared" si="137"/>
        <v>1.0278595056219366E-3</v>
      </c>
      <c r="ID27" s="30">
        <f t="shared" si="138"/>
        <v>1.7157980025263495E-3</v>
      </c>
      <c r="IE27" s="30">
        <f t="shared" si="139"/>
        <v>0</v>
      </c>
      <c r="IF27" s="30"/>
      <c r="IH27" s="30">
        <f t="shared" si="140"/>
        <v>0</v>
      </c>
      <c r="II27" s="30">
        <f t="shared" si="141"/>
        <v>-9.1452476012010331E-5</v>
      </c>
      <c r="IJ27" s="30">
        <f t="shared" si="142"/>
        <v>0</v>
      </c>
      <c r="IK27" s="30">
        <f t="shared" si="143"/>
        <v>-1.4204517084712582E-4</v>
      </c>
      <c r="IL27" s="30">
        <f t="shared" si="144"/>
        <v>-2.0634475378915855E-4</v>
      </c>
      <c r="IM27" s="30">
        <f t="shared" si="145"/>
        <v>-2.5654596072266977E-4</v>
      </c>
      <c r="IN27" s="30">
        <f t="shared" si="146"/>
        <v>-4.5402826707523744E-5</v>
      </c>
      <c r="IO27" s="30">
        <f t="shared" si="147"/>
        <v>-8.3040982023270988E-5</v>
      </c>
      <c r="IP27" s="30">
        <f t="shared" si="148"/>
        <v>-1.9078598712240125E-4</v>
      </c>
      <c r="IQ27" s="30">
        <f t="shared" si="149"/>
        <v>-6.5739387069975073E-4</v>
      </c>
      <c r="IR27" s="30">
        <f t="shared" si="150"/>
        <v>0</v>
      </c>
      <c r="IT27" s="43"/>
      <c r="IU27" s="43"/>
      <c r="IW27" s="43">
        <f t="shared" si="151"/>
        <v>0</v>
      </c>
      <c r="IX27" s="43">
        <f t="shared" si="152"/>
        <v>22.031023407927975</v>
      </c>
      <c r="IY27" s="43">
        <f t="shared" si="153"/>
        <v>0</v>
      </c>
      <c r="IZ27" s="43">
        <f t="shared" si="154"/>
        <v>29.590976269030136</v>
      </c>
      <c r="JA27" s="43">
        <f t="shared" si="155"/>
        <v>34.266847108957577</v>
      </c>
      <c r="JB27" s="43">
        <f t="shared" si="156"/>
        <v>34.867315449394475</v>
      </c>
      <c r="JC27" s="43">
        <f t="shared" si="157"/>
        <v>10.937601490944747</v>
      </c>
      <c r="JD27" s="43">
        <f t="shared" si="158"/>
        <v>17.299171198520835</v>
      </c>
      <c r="JE27" s="43">
        <f t="shared" si="159"/>
        <v>31.683065022021232</v>
      </c>
      <c r="JF27" s="43">
        <f t="shared" si="160"/>
        <v>89.34679540312554</v>
      </c>
      <c r="JG27" s="43">
        <f t="shared" si="161"/>
        <v>0</v>
      </c>
      <c r="JH27" s="43"/>
      <c r="JI27" s="31"/>
      <c r="JJ27" s="43">
        <f t="shared" si="162"/>
        <v>0</v>
      </c>
      <c r="JK27" s="43">
        <f t="shared" si="163"/>
        <v>0</v>
      </c>
      <c r="JL27" s="43">
        <f t="shared" si="164"/>
        <v>0</v>
      </c>
      <c r="JM27" s="43">
        <f t="shared" si="165"/>
        <v>0</v>
      </c>
      <c r="JN27" s="43">
        <f t="shared" si="166"/>
        <v>0</v>
      </c>
      <c r="JO27" s="43">
        <f t="shared" si="167"/>
        <v>0</v>
      </c>
      <c r="JP27" s="43">
        <f t="shared" si="168"/>
        <v>134.28340027017222</v>
      </c>
      <c r="JQ27" s="43">
        <f t="shared" si="169"/>
        <v>147.36120505921576</v>
      </c>
      <c r="JR27" s="43">
        <f t="shared" si="170"/>
        <v>211.60073831745524</v>
      </c>
      <c r="JS27" s="43">
        <f t="shared" si="171"/>
        <v>583.2924335944748</v>
      </c>
      <c r="JT27" s="43">
        <f t="shared" si="172"/>
        <v>0</v>
      </c>
      <c r="JU27" s="43"/>
      <c r="JV27" s="31"/>
      <c r="JW27" s="43">
        <f t="shared" si="173"/>
        <v>0</v>
      </c>
      <c r="JX27" s="43">
        <f t="shared" si="174"/>
        <v>82.960592232755147</v>
      </c>
      <c r="JY27" s="43">
        <f t="shared" si="175"/>
        <v>0</v>
      </c>
      <c r="JZ27" s="43">
        <f t="shared" si="176"/>
        <v>125.9682737201878</v>
      </c>
      <c r="KA27" s="43">
        <f t="shared" si="177"/>
        <v>169.79305044770081</v>
      </c>
      <c r="KB27" s="43">
        <f t="shared" si="178"/>
        <v>297.79075220966905</v>
      </c>
      <c r="KC27" s="43">
        <f t="shared" si="179"/>
        <v>18.408237332627095</v>
      </c>
      <c r="KD27" s="43">
        <f t="shared" si="180"/>
        <v>32.705018650772004</v>
      </c>
      <c r="KE27" s="43">
        <f t="shared" si="181"/>
        <v>69.075753185791541</v>
      </c>
      <c r="KF27" s="43">
        <f t="shared" si="182"/>
        <v>335.75644094722463</v>
      </c>
      <c r="KG27" s="43">
        <f t="shared" si="183"/>
        <v>0</v>
      </c>
      <c r="KH27" s="43"/>
      <c r="KJ27" s="7">
        <f t="array" ref="KJ27">AVERAGE(EW27:EW28)/((1+discount_EFFECT)^($B27-1))</f>
        <v>0</v>
      </c>
      <c r="KK27" s="7">
        <f t="array" ref="KK27">AVERAGE(EX27:EX28)/((1+discount_EFFECT)^($B27-1))</f>
        <v>1.9566621449106855E-3</v>
      </c>
      <c r="KL27" s="7">
        <f t="array" ref="KL27">AVERAGE(EY27:EY28)/((1+discount_EFFECT)^($B27-1))</f>
        <v>0</v>
      </c>
      <c r="KM27" s="7">
        <f t="array" ref="KM27">AVERAGE(EZ27:EZ28)/((1+discount_EFFECT)^($B27-1))</f>
        <v>1.8234677995647131E-3</v>
      </c>
      <c r="KN27" s="7">
        <f t="array" ref="KN27">AVERAGE(FA27:FA28)/((1+discount_EFFECT)^($B27-1))</f>
        <v>1.6555605687775695E-3</v>
      </c>
      <c r="KO27" s="7">
        <f t="array" ref="KO27">AVERAGE(FB27:FB28)/((1+discount_EFFECT)^($B27-1))</f>
        <v>1.6466708994621463E-3</v>
      </c>
      <c r="KP27" s="7">
        <f t="array" ref="KP27">AVERAGE(FC27:FC28)/((1+discount_EFFECT)^($B27-1))</f>
        <v>9.7141155892689656E-4</v>
      </c>
      <c r="KQ27" s="7">
        <f t="array" ref="KQ27">AVERAGE(FD27:FD28)/((1+discount_EFFECT)^($B27-1))</f>
        <v>1.0660169287038509E-3</v>
      </c>
      <c r="KR27" s="7">
        <f t="array" ref="KR27">AVERAGE(FE27:FE28)/((1+discount_EFFECT)^($B27-1))</f>
        <v>1.5307283153798694E-3</v>
      </c>
      <c r="KS27" s="7">
        <f t="array" ref="KS27">AVERAGE(FF27:FF28)/((1+discount_EFFECT)^($B27-1))</f>
        <v>4.2195611005400799E-3</v>
      </c>
      <c r="KT27" s="7">
        <f t="array" ref="KT27">AVERAGE(FG27:FG28)/((1+discount_EFFECT)^($B27-1))</f>
        <v>0.62699186808045149</v>
      </c>
      <c r="KU27" s="44">
        <f t="shared" si="184"/>
        <v>6.9517745128787932E-3</v>
      </c>
      <c r="KV27" s="44">
        <f t="shared" si="185"/>
        <v>-1.0738427582613734E-3</v>
      </c>
      <c r="KW27" s="43"/>
      <c r="KX27" s="43"/>
      <c r="KY27" s="43">
        <f t="shared" si="186"/>
        <v>173.31735726480665</v>
      </c>
      <c r="KZ27" s="43">
        <f t="shared" si="187"/>
        <v>690.98863414624623</v>
      </c>
      <c r="LA27" s="43">
        <f t="shared" si="188"/>
        <v>726.88177343116104</v>
      </c>
      <c r="LB27" s="30">
        <f t="shared" si="189"/>
        <v>2.9280737038375822E-3</v>
      </c>
      <c r="LC27" s="30">
        <f t="shared" si="190"/>
        <v>2.8894847282685638E-3</v>
      </c>
      <c r="LD27" s="30">
        <f t="shared" si="191"/>
        <v>3.1862888841574389E-3</v>
      </c>
      <c r="LE27" s="30">
        <f t="shared" si="192"/>
        <v>5.8662320000022264E-3</v>
      </c>
      <c r="LF27" s="30">
        <f t="shared" si="193"/>
        <v>7.0823614127151144E-3</v>
      </c>
      <c r="LG27" s="30">
        <f t="shared" si="194"/>
        <v>7.7877179035506965E-3</v>
      </c>
      <c r="LH27" s="30">
        <f t="shared" si="195"/>
        <v>0</v>
      </c>
      <c r="LI27" s="17">
        <f t="shared" si="196"/>
        <v>1.4870079316265812E-2</v>
      </c>
      <c r="LJ27" s="30">
        <f t="shared" si="197"/>
        <v>5.8779317546174201E-3</v>
      </c>
      <c r="LK27" s="31">
        <f t="shared" si="198"/>
        <v>1591.1877648422139</v>
      </c>
      <c r="LL27">
        <f t="shared" si="199"/>
        <v>-1.003394589380472E-2</v>
      </c>
    </row>
    <row r="28" spans="2:324" ht="15.6" thickTop="1" thickBot="1" x14ac:dyDescent="0.35">
      <c r="B28">
        <v>17</v>
      </c>
      <c r="C28">
        <f t="shared" si="200"/>
        <v>87</v>
      </c>
      <c r="E28">
        <f t="shared" si="4"/>
        <v>0</v>
      </c>
      <c r="S28" s="35">
        <f t="shared" si="5"/>
        <v>0.6149858748144994</v>
      </c>
      <c r="T28" s="36">
        <v>0</v>
      </c>
      <c r="U28" s="37">
        <f t="shared" si="6"/>
        <v>2.0921505581525258E-2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8">
        <v>0</v>
      </c>
      <c r="AD28" s="35">
        <f t="shared" si="7"/>
        <v>0</v>
      </c>
      <c r="AE28" s="37">
        <f t="shared" si="8"/>
        <v>0.6149858748144994</v>
      </c>
      <c r="AF28" s="37">
        <f t="shared" si="9"/>
        <v>0</v>
      </c>
      <c r="AG28" s="37">
        <f t="shared" si="10"/>
        <v>2.0921505581525258E-2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8">
        <v>0</v>
      </c>
      <c r="AO28" s="35">
        <f t="shared" si="11"/>
        <v>0.1836970794900453</v>
      </c>
      <c r="AP28" s="36">
        <v>0</v>
      </c>
      <c r="AQ28" s="37">
        <f t="shared" si="12"/>
        <v>0.40448244124282162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8">
        <v>0</v>
      </c>
      <c r="AZ28" s="35">
        <f t="shared" si="13"/>
        <v>0</v>
      </c>
      <c r="BA28" s="37">
        <f t="shared" si="14"/>
        <v>0.1836970794900453</v>
      </c>
      <c r="BB28" s="37">
        <f t="shared" si="15"/>
        <v>0</v>
      </c>
      <c r="BC28" s="37">
        <f t="shared" si="16"/>
        <v>0.40448244124282162</v>
      </c>
      <c r="BD28" s="37">
        <f t="shared" si="17"/>
        <v>1.7470820258815307E-2</v>
      </c>
      <c r="BE28" s="37">
        <f t="shared" si="18"/>
        <v>0</v>
      </c>
      <c r="BF28" s="36">
        <v>0</v>
      </c>
      <c r="BG28" s="36">
        <v>0</v>
      </c>
      <c r="BH28" s="36">
        <v>0</v>
      </c>
      <c r="BI28" s="36">
        <v>0</v>
      </c>
      <c r="BJ28" s="38">
        <v>0</v>
      </c>
      <c r="BK28" s="35">
        <f t="shared" si="19"/>
        <v>0</v>
      </c>
      <c r="BL28" s="37">
        <f t="shared" si="20"/>
        <v>0</v>
      </c>
      <c r="BM28" s="37">
        <f t="shared" si="21"/>
        <v>0.24408423178446131</v>
      </c>
      <c r="BN28" s="37">
        <f t="shared" si="22"/>
        <v>0.24408423178446131</v>
      </c>
      <c r="BO28" s="37">
        <f t="shared" si="23"/>
        <v>0.32029837141161399</v>
      </c>
      <c r="BP28" s="37">
        <f t="shared" si="24"/>
        <v>5.1925043653468653E-3</v>
      </c>
      <c r="BQ28" s="36">
        <v>0</v>
      </c>
      <c r="BR28" s="36">
        <v>0</v>
      </c>
      <c r="BS28" s="36">
        <v>0</v>
      </c>
      <c r="BT28" s="36">
        <v>0</v>
      </c>
      <c r="BU28" s="38">
        <v>0</v>
      </c>
      <c r="BV28" s="35">
        <f t="shared" si="25"/>
        <v>0</v>
      </c>
      <c r="BW28" s="37">
        <f t="shared" si="26"/>
        <v>0</v>
      </c>
      <c r="BX28" s="37">
        <f t="shared" si="27"/>
        <v>2.7895340775367011E-2</v>
      </c>
      <c r="BY28" s="37">
        <f t="shared" si="28"/>
        <v>2.7895340775367011E-2</v>
      </c>
      <c r="BZ28" s="37">
        <f t="shared" si="29"/>
        <v>0.24459148362341429</v>
      </c>
      <c r="CA28" s="37">
        <f t="shared" si="30"/>
        <v>0.25443271390199634</v>
      </c>
      <c r="CB28" s="36">
        <v>0</v>
      </c>
      <c r="CC28" s="36">
        <v>0</v>
      </c>
      <c r="CD28" s="36">
        <v>0</v>
      </c>
      <c r="CE28" s="36">
        <v>0</v>
      </c>
      <c r="CF28" s="38">
        <v>0</v>
      </c>
      <c r="CG28" s="37">
        <f t="shared" si="31"/>
        <v>1.5122603479045068E-2</v>
      </c>
      <c r="CH28" s="37">
        <f t="shared" si="32"/>
        <v>1.5122603479045068E-2</v>
      </c>
      <c r="CI28" s="37">
        <f t="shared" si="33"/>
        <v>8.2642121839704766E-4</v>
      </c>
      <c r="CJ28" s="37">
        <f t="shared" si="34"/>
        <v>8.2642121839704766E-4</v>
      </c>
      <c r="CK28" s="36">
        <v>0</v>
      </c>
      <c r="CL28" s="36">
        <v>0</v>
      </c>
      <c r="CM28" s="37">
        <f t="shared" si="35"/>
        <v>0.63010847829354455</v>
      </c>
      <c r="CN28" s="37">
        <f t="shared" si="36"/>
        <v>2.1747926799922306E-2</v>
      </c>
      <c r="CO28" s="36">
        <v>0</v>
      </c>
      <c r="CP28" s="36">
        <v>0</v>
      </c>
      <c r="CQ28" s="38">
        <v>0</v>
      </c>
      <c r="CR28" s="37">
        <f t="shared" si="37"/>
        <v>4.5171412989355401E-3</v>
      </c>
      <c r="CS28" s="37">
        <f t="shared" si="38"/>
        <v>4.5171412989355401E-3</v>
      </c>
      <c r="CT28" s="37">
        <f t="shared" si="39"/>
        <v>1.5977476889009586E-2</v>
      </c>
      <c r="CU28" s="37">
        <f t="shared" si="40"/>
        <v>1.5977476889009586E-2</v>
      </c>
      <c r="CV28" s="37">
        <f t="shared" si="41"/>
        <v>2.1593148634490829E-3</v>
      </c>
      <c r="CW28" s="37">
        <f t="shared" si="42"/>
        <v>0</v>
      </c>
      <c r="CX28" s="37">
        <f t="shared" si="43"/>
        <v>0.18821422078898084</v>
      </c>
      <c r="CY28" s="37">
        <f t="shared" si="44"/>
        <v>0.42045991813183126</v>
      </c>
      <c r="CZ28" s="37">
        <f t="shared" si="45"/>
        <v>1.963013512226439E-2</v>
      </c>
      <c r="DA28" s="37">
        <f t="shared" si="46"/>
        <v>0</v>
      </c>
      <c r="DB28" s="38">
        <v>0</v>
      </c>
      <c r="DC28" s="37">
        <f t="shared" si="47"/>
        <v>0</v>
      </c>
      <c r="DD28" s="37">
        <f t="shared" si="48"/>
        <v>0</v>
      </c>
      <c r="DE28" s="37">
        <f t="shared" si="49"/>
        <v>9.6415808812988883E-3</v>
      </c>
      <c r="DF28" s="37">
        <f t="shared" si="50"/>
        <v>9.6415808812988883E-3</v>
      </c>
      <c r="DG28" s="37">
        <f t="shared" si="51"/>
        <v>3.9587439163233193E-2</v>
      </c>
      <c r="DH28" s="37">
        <f t="shared" si="52"/>
        <v>1.8149239279687424E-3</v>
      </c>
      <c r="DI28" s="37">
        <f t="shared" si="53"/>
        <v>0</v>
      </c>
      <c r="DJ28" s="37">
        <f t="shared" si="54"/>
        <v>0.25372581266576022</v>
      </c>
      <c r="DK28" s="37">
        <f t="shared" si="55"/>
        <v>0.3598858105748472</v>
      </c>
      <c r="DL28" s="37">
        <f t="shared" si="56"/>
        <v>7.0074282933156075E-3</v>
      </c>
      <c r="DM28" s="38">
        <v>0</v>
      </c>
      <c r="DN28" s="37">
        <f t="shared" si="57"/>
        <v>0</v>
      </c>
      <c r="DO28" s="37">
        <f t="shared" si="58"/>
        <v>0</v>
      </c>
      <c r="DP28" s="37">
        <f t="shared" si="59"/>
        <v>1.1018949578627303E-3</v>
      </c>
      <c r="DQ28" s="37">
        <f t="shared" si="60"/>
        <v>1.1018949578627303E-3</v>
      </c>
      <c r="DR28" s="37">
        <f t="shared" si="61"/>
        <v>3.0230408088287159E-2</v>
      </c>
      <c r="DS28" s="37">
        <f t="shared" si="62"/>
        <v>8.8931272470468364E-2</v>
      </c>
      <c r="DT28" s="37">
        <f t="shared" si="63"/>
        <v>0</v>
      </c>
      <c r="DU28" s="37">
        <f t="shared" si="64"/>
        <v>2.8997235733229744E-2</v>
      </c>
      <c r="DV28" s="37">
        <f t="shared" si="65"/>
        <v>0.27482189171170146</v>
      </c>
      <c r="DW28" s="37">
        <f t="shared" si="66"/>
        <v>0.34336398637246474</v>
      </c>
      <c r="DX28" s="38">
        <v>0</v>
      </c>
      <c r="DY28" s="35">
        <f t="array" ref="DY28">1-EXP(-INDEX(m.r.mortality, C28) * hr.mort_mci)</f>
        <v>0.18167730091747469</v>
      </c>
      <c r="DZ28" s="37">
        <f t="array" ref="DZ28">1-EXP(-INDEX(m.r.mortality, C28) * hr.mort_mci)</f>
        <v>0.18167730091747469</v>
      </c>
      <c r="EA28" s="37">
        <f t="array" ref="EA28">1-EXP(-INDEX(m.r.mortality, C28) * hr.mort_mil)</f>
        <v>0.27506910666925644</v>
      </c>
      <c r="EB28" s="37">
        <f t="array" ref="EB28">1-EXP(-INDEX(m.r.mortality, C28) * hr.mort_mil)</f>
        <v>0.27506910666925644</v>
      </c>
      <c r="EC28" s="37">
        <f t="array" ref="EC28">1-EXP(-INDEX(m.r.mortality, C28) * hr.mort_mod)</f>
        <v>0.34566216259118698</v>
      </c>
      <c r="ED28" s="37">
        <f t="array" ref="ED28">1-EXP(-INDEX(m.r.mortality, C28) * hr.mort_sev)</f>
        <v>0.64962858533421963</v>
      </c>
      <c r="EE28" s="37">
        <f t="array" ref="EE28">1-EXP(-INDEX(m.r.mortality, C28) * hr.mort_mci)</f>
        <v>0.18167730091747469</v>
      </c>
      <c r="EF28" s="37">
        <f t="array" ref="EF28">1-EXP(-INDEX(m.r.mortality, C28) * hr.mort_mil)</f>
        <v>0.27506910666925644</v>
      </c>
      <c r="EG28" s="37">
        <f t="array" ref="EG28">1-EXP(-INDEX(m.r.mortality, C28) * hr.mort_mod)</f>
        <v>0.34566216259118698</v>
      </c>
      <c r="EH28" s="37">
        <f t="array" ref="EH28">1-EXP(-INDEX(m.r.mortality, C28) * hr.mort_sev)</f>
        <v>0.64962858533421963</v>
      </c>
      <c r="EI28" s="38">
        <v>1</v>
      </c>
      <c r="EJ28" s="39" t="b">
        <f t="shared" si="67"/>
        <v>1</v>
      </c>
      <c r="EK28" s="39" t="b">
        <f t="shared" si="68"/>
        <v>1</v>
      </c>
      <c r="EL28" s="39" t="b">
        <f t="shared" si="69"/>
        <v>1</v>
      </c>
      <c r="EM28" s="39" t="b">
        <f t="shared" si="70"/>
        <v>1</v>
      </c>
      <c r="EN28" s="39" t="b">
        <f t="shared" si="71"/>
        <v>1</v>
      </c>
      <c r="EO28" s="39" t="b">
        <f t="shared" si="72"/>
        <v>1</v>
      </c>
      <c r="EP28" s="39" t="b">
        <f t="shared" si="73"/>
        <v>1</v>
      </c>
      <c r="EQ28" s="39" t="b">
        <f t="shared" si="74"/>
        <v>1</v>
      </c>
      <c r="ER28" s="39" t="b">
        <f t="shared" si="75"/>
        <v>1</v>
      </c>
      <c r="ES28" s="39" t="b">
        <f t="shared" si="76"/>
        <v>1</v>
      </c>
      <c r="ET28" s="39" t="b">
        <f t="shared" si="77"/>
        <v>1</v>
      </c>
      <c r="EV28">
        <v>17</v>
      </c>
      <c r="EW28" s="7">
        <f t="array" ref="EW28">MMULT(EW27:FG27,TRANSPOSE(S27:AC27))</f>
        <v>0</v>
      </c>
      <c r="EX28" s="7">
        <f t="array" ref="EX28">MMULT(EW27:FG27,TRANSPOSE(AD27:AN27))</f>
        <v>2.3998881439218078E-3</v>
      </c>
      <c r="EY28" s="7">
        <f t="array" ref="EY28">MMULT(EW27:FG27,TRANSPOSE(AO27:AY27))</f>
        <v>0</v>
      </c>
      <c r="EZ28" s="7">
        <f t="array" ref="EZ28">MMULT(EW27:FG27,TRANSPOSE(AZ27:BJ27))</f>
        <v>2.2085603292628501E-3</v>
      </c>
      <c r="FA28" s="7">
        <f t="array" ref="FA28">MMULT(EW27:FG27,TRANSPOSE(BK27:BU27))</f>
        <v>1.9685028715527172E-3</v>
      </c>
      <c r="FB28" s="7">
        <f t="array" ref="FB28">MMULT(EW27:FG27,TRANSPOSE(BV27:CF27))</f>
        <v>1.8544371033557352E-3</v>
      </c>
      <c r="FC28" s="7">
        <f t="array" ref="FC28">MMULT(EW27:FG27,TRANSPOSE(CG27:CQ27))</f>
        <v>1.2496473468822285E-3</v>
      </c>
      <c r="FD28" s="7">
        <f t="array" ref="FD28">MMULT(EW27:FG27,TRANSPOSE(CR27:DB27))</f>
        <v>1.3449408989457947E-3</v>
      </c>
      <c r="FE28" s="7">
        <f t="array" ref="FE28">MMULT(EW27:FG27,TRANSPOSE(DC27:DM27))</f>
        <v>1.858585271273716E-3</v>
      </c>
      <c r="FF28" s="7">
        <f t="array" ref="FF28">MMULT(EW27:FG27,TRANSPOSE(DN27:DX27))</f>
        <v>4.6191043608818406E-3</v>
      </c>
      <c r="FG28" s="7">
        <f t="array" ref="FG28">MMULT(EW27:FG27,TRANSPOSE(DY27:EI27))</f>
        <v>0.98249633367392264</v>
      </c>
      <c r="FH28" s="39" t="b">
        <f t="shared" si="78"/>
        <v>1</v>
      </c>
      <c r="FJ28" s="30">
        <f t="shared" si="79"/>
        <v>0</v>
      </c>
      <c r="FK28" s="30">
        <f t="shared" si="80"/>
        <v>1.6343238260107509E-3</v>
      </c>
      <c r="FL28" s="30">
        <f t="shared" si="81"/>
        <v>0</v>
      </c>
      <c r="FM28" s="30">
        <f t="shared" si="82"/>
        <v>1.3936015677648585E-3</v>
      </c>
      <c r="FN28" s="30">
        <f t="shared" si="83"/>
        <v>9.6653490993238412E-4</v>
      </c>
      <c r="FO28" s="30">
        <f t="shared" si="84"/>
        <v>5.9527431017719092E-4</v>
      </c>
      <c r="FP28" s="30">
        <f t="shared" si="85"/>
        <v>8.5100984322679753E-4</v>
      </c>
      <c r="FQ28" s="30">
        <f t="shared" si="86"/>
        <v>8.8900593420317034E-4</v>
      </c>
      <c r="FR28" s="30">
        <f t="shared" si="87"/>
        <v>8.0105025191897156E-4</v>
      </c>
      <c r="FS28" s="30">
        <f t="shared" si="88"/>
        <v>1.2055862381901605E-3</v>
      </c>
      <c r="FT28" s="41">
        <v>0</v>
      </c>
      <c r="FV28" s="30">
        <f t="shared" si="89"/>
        <v>0</v>
      </c>
      <c r="FW28" s="30">
        <f t="shared" si="90"/>
        <v>-7.1996644317654236E-5</v>
      </c>
      <c r="FX28" s="30">
        <f t="shared" si="91"/>
        <v>0</v>
      </c>
      <c r="FY28" s="30">
        <f t="shared" si="92"/>
        <v>-1.1042801646314252E-4</v>
      </c>
      <c r="FZ28" s="30">
        <f t="shared" si="93"/>
        <v>-1.5748022972421737E-4</v>
      </c>
      <c r="GA28" s="30">
        <f t="shared" si="94"/>
        <v>-1.8544371033557354E-4</v>
      </c>
      <c r="GB28" s="30">
        <f t="shared" si="95"/>
        <v>-3.7489420406466854E-5</v>
      </c>
      <c r="GC28" s="30">
        <f t="shared" si="96"/>
        <v>-6.7247044947289734E-5</v>
      </c>
      <c r="GD28" s="30">
        <f t="shared" si="97"/>
        <v>-1.4868682170189729E-4</v>
      </c>
      <c r="GE28" s="30">
        <f t="shared" si="98"/>
        <v>-4.6191043608818406E-4</v>
      </c>
      <c r="GF28" s="41">
        <v>0</v>
      </c>
      <c r="GH28" s="31"/>
      <c r="GI28" s="31"/>
      <c r="GK28" s="31">
        <f t="shared" si="99"/>
        <v>0</v>
      </c>
      <c r="GL28" s="31">
        <f t="shared" si="100"/>
        <v>17.344087611648664</v>
      </c>
      <c r="GM28" s="31">
        <f t="shared" si="101"/>
        <v>0</v>
      </c>
      <c r="GN28" s="31">
        <f t="shared" si="102"/>
        <v>23.004462560108486</v>
      </c>
      <c r="GO28" s="31">
        <f t="shared" si="103"/>
        <v>26.152111238831019</v>
      </c>
      <c r="GP28" s="31">
        <f t="shared" si="104"/>
        <v>25.203765937933998</v>
      </c>
      <c r="GQ28" s="31">
        <f t="shared" si="105"/>
        <v>9.0312513618117407</v>
      </c>
      <c r="GR28" s="31">
        <f t="shared" si="106"/>
        <v>14.008964186042357</v>
      </c>
      <c r="GS28" s="31">
        <f t="shared" si="107"/>
        <v>24.69182517517169</v>
      </c>
      <c r="GT28" s="31">
        <f t="shared" si="108"/>
        <v>62.778524515006744</v>
      </c>
      <c r="GU28" s="42">
        <v>0</v>
      </c>
      <c r="GW28" s="31">
        <f t="shared" si="109"/>
        <v>0</v>
      </c>
      <c r="GX28" s="31">
        <f t="shared" si="110"/>
        <v>0</v>
      </c>
      <c r="GY28" s="31">
        <f t="shared" si="111"/>
        <v>0</v>
      </c>
      <c r="GZ28" s="31">
        <f t="shared" si="112"/>
        <v>0</v>
      </c>
      <c r="HA28" s="31">
        <f t="shared" si="113"/>
        <v>0</v>
      </c>
      <c r="HB28" s="31">
        <f t="shared" si="114"/>
        <v>0</v>
      </c>
      <c r="HC28" s="31">
        <f t="shared" si="115"/>
        <v>110.87870979416637</v>
      </c>
      <c r="HD28" s="31">
        <f t="shared" si="116"/>
        <v>119.33391608166248</v>
      </c>
      <c r="HE28" s="31">
        <f t="shared" si="117"/>
        <v>164.90855394957427</v>
      </c>
      <c r="HF28" s="31">
        <f t="shared" si="118"/>
        <v>409.84389173232398</v>
      </c>
      <c r="HG28" s="42">
        <v>0</v>
      </c>
      <c r="HI28" s="31">
        <f t="shared" si="119"/>
        <v>0</v>
      </c>
      <c r="HJ28" s="31">
        <f t="shared" si="120"/>
        <v>65.311345431251183</v>
      </c>
      <c r="HK28" s="31">
        <f t="shared" si="121"/>
        <v>0</v>
      </c>
      <c r="HL28" s="31">
        <f t="shared" si="122"/>
        <v>97.929598882157322</v>
      </c>
      <c r="HM28" s="31">
        <f t="shared" si="123"/>
        <v>129.58433931109923</v>
      </c>
      <c r="HN28" s="31">
        <f t="shared" si="124"/>
        <v>215.25742146873955</v>
      </c>
      <c r="HO28" s="31">
        <f t="shared" si="125"/>
        <v>15.199805790737601</v>
      </c>
      <c r="HP28" s="31">
        <f t="shared" si="126"/>
        <v>26.484704366743742</v>
      </c>
      <c r="HQ28" s="31">
        <f t="shared" si="127"/>
        <v>53.833378188675759</v>
      </c>
      <c r="HR28" s="31">
        <f t="shared" si="128"/>
        <v>235.9155005389191</v>
      </c>
      <c r="HS28" s="42">
        <v>0</v>
      </c>
      <c r="HU28" s="30">
        <f t="shared" si="129"/>
        <v>0</v>
      </c>
      <c r="HV28" s="30">
        <f t="shared" si="130"/>
        <v>1.3354382286106786E-3</v>
      </c>
      <c r="HW28" s="30">
        <f t="shared" si="131"/>
        <v>0</v>
      </c>
      <c r="HX28" s="30">
        <f t="shared" si="132"/>
        <v>1.1285838858501611E-3</v>
      </c>
      <c r="HY28" s="30">
        <f t="shared" si="133"/>
        <v>7.7276404710782285E-4</v>
      </c>
      <c r="HZ28" s="30">
        <f t="shared" si="134"/>
        <v>4.6053134094673897E-4</v>
      </c>
      <c r="IA28" s="30">
        <f t="shared" si="135"/>
        <v>7.1655779160001952E-4</v>
      </c>
      <c r="IB28" s="30">
        <f t="shared" si="136"/>
        <v>7.378408513675262E-4</v>
      </c>
      <c r="IC28" s="30">
        <f t="shared" si="137"/>
        <v>6.4728995108701264E-4</v>
      </c>
      <c r="ID28" s="30">
        <f t="shared" si="138"/>
        <v>9.1112198124958504E-4</v>
      </c>
      <c r="IE28" s="30">
        <f t="shared" si="139"/>
        <v>0</v>
      </c>
      <c r="IF28" s="30"/>
      <c r="IH28" s="30">
        <f t="shared" si="140"/>
        <v>0</v>
      </c>
      <c r="II28" s="30">
        <f t="shared" si="141"/>
        <v>-5.8829877912364708E-5</v>
      </c>
      <c r="IJ28" s="30">
        <f t="shared" si="142"/>
        <v>0</v>
      </c>
      <c r="IK28" s="30">
        <f t="shared" si="143"/>
        <v>-8.9428200146605464E-5</v>
      </c>
      <c r="IL28" s="30">
        <f t="shared" si="144"/>
        <v>-1.2590860238009336E-4</v>
      </c>
      <c r="IM28" s="30">
        <f t="shared" si="145"/>
        <v>-1.4346770746004333E-4</v>
      </c>
      <c r="IN28" s="30">
        <f t="shared" si="146"/>
        <v>-3.1566422537445797E-5</v>
      </c>
      <c r="IO28" s="30">
        <f t="shared" si="147"/>
        <v>-5.5812469846257651E-5</v>
      </c>
      <c r="IP28" s="30">
        <f t="shared" si="148"/>
        <v>-1.2014662665188171E-4</v>
      </c>
      <c r="IQ28" s="30">
        <f t="shared" si="149"/>
        <v>-3.4908888170482179E-4</v>
      </c>
      <c r="IR28" s="30">
        <f t="shared" si="150"/>
        <v>0</v>
      </c>
      <c r="IT28" s="43"/>
      <c r="IU28" s="43"/>
      <c r="IW28" s="43">
        <f t="shared" si="151"/>
        <v>0</v>
      </c>
      <c r="IX28" s="43">
        <f t="shared" si="152"/>
        <v>14.172196028925876</v>
      </c>
      <c r="IY28" s="43">
        <f t="shared" si="153"/>
        <v>0</v>
      </c>
      <c r="IZ28" s="43">
        <f t="shared" si="154"/>
        <v>18.629762156210784</v>
      </c>
      <c r="JA28" s="43">
        <f t="shared" si="155"/>
        <v>20.909137490695322</v>
      </c>
      <c r="JB28" s="43">
        <f t="shared" si="156"/>
        <v>19.498782201518964</v>
      </c>
      <c r="JC28" s="43">
        <f t="shared" si="157"/>
        <v>7.6043932778340766</v>
      </c>
      <c r="JD28" s="43">
        <f t="shared" si="158"/>
        <v>11.626903335658088</v>
      </c>
      <c r="JE28" s="43">
        <f t="shared" si="159"/>
        <v>19.952269251021537</v>
      </c>
      <c r="JF28" s="43">
        <f t="shared" si="160"/>
        <v>47.444879365831355</v>
      </c>
      <c r="JG28" s="43">
        <f t="shared" si="161"/>
        <v>0</v>
      </c>
      <c r="JH28" s="43"/>
      <c r="JI28" s="31"/>
      <c r="JJ28" s="43">
        <f t="shared" si="162"/>
        <v>0</v>
      </c>
      <c r="JK28" s="43">
        <f t="shared" si="163"/>
        <v>0</v>
      </c>
      <c r="JL28" s="43">
        <f t="shared" si="164"/>
        <v>0</v>
      </c>
      <c r="JM28" s="43">
        <f t="shared" si="165"/>
        <v>0</v>
      </c>
      <c r="JN28" s="43">
        <f t="shared" si="166"/>
        <v>0</v>
      </c>
      <c r="JO28" s="43">
        <f t="shared" si="167"/>
        <v>0</v>
      </c>
      <c r="JP28" s="43">
        <f t="shared" si="168"/>
        <v>93.360851296749701</v>
      </c>
      <c r="JQ28" s="43">
        <f t="shared" si="169"/>
        <v>99.042576490374984</v>
      </c>
      <c r="JR28" s="43">
        <f t="shared" si="170"/>
        <v>133.254623619602</v>
      </c>
      <c r="JS28" s="43">
        <f t="shared" si="171"/>
        <v>309.7395829590543</v>
      </c>
      <c r="JT28" s="43">
        <f t="shared" si="172"/>
        <v>0</v>
      </c>
      <c r="JU28" s="43"/>
      <c r="JV28" s="31"/>
      <c r="JW28" s="43">
        <f t="shared" si="173"/>
        <v>0</v>
      </c>
      <c r="JX28" s="43">
        <f t="shared" si="174"/>
        <v>53.367188352008078</v>
      </c>
      <c r="JY28" s="43">
        <f t="shared" si="175"/>
        <v>0</v>
      </c>
      <c r="JZ28" s="43">
        <f t="shared" si="176"/>
        <v>79.306574994339385</v>
      </c>
      <c r="KA28" s="43">
        <f t="shared" si="177"/>
        <v>103.60527846308599</v>
      </c>
      <c r="KB28" s="43">
        <f t="shared" si="178"/>
        <v>166.53295340131149</v>
      </c>
      <c r="KC28" s="43">
        <f t="shared" si="179"/>
        <v>12.798370496940876</v>
      </c>
      <c r="KD28" s="43">
        <f t="shared" si="180"/>
        <v>21.981289512640636</v>
      </c>
      <c r="KE28" s="43">
        <f t="shared" si="181"/>
        <v>43.500148275493373</v>
      </c>
      <c r="KF28" s="43">
        <f t="shared" si="182"/>
        <v>178.29317509561949</v>
      </c>
      <c r="KG28" s="43">
        <f t="shared" si="183"/>
        <v>0</v>
      </c>
      <c r="KH28" s="43"/>
      <c r="KJ28" s="7">
        <f t="array" ref="KJ28">AVERAGE(EW28:EW29)/((1+discount_EFFECT)^($B28-1))</f>
        <v>0</v>
      </c>
      <c r="KK28" s="7">
        <f t="array" ref="KK28">AVERAGE(EX28:EX29)/((1+discount_EFFECT)^($B28-1))</f>
        <v>1.2220278317780443E-3</v>
      </c>
      <c r="KL28" s="7">
        <f t="array" ref="KL28">AVERAGE(EY28:EY29)/((1+discount_EFFECT)^($B28-1))</f>
        <v>0</v>
      </c>
      <c r="KM28" s="7">
        <f t="array" ref="KM28">AVERAGE(EZ28:EZ29)/((1+discount_EFFECT)^($B28-1))</f>
        <v>1.1145739553064782E-3</v>
      </c>
      <c r="KN28" s="7">
        <f t="array" ref="KN28">AVERAGE(FA28:FA29)/((1+discount_EFFECT)^($B28-1))</f>
        <v>9.8077597958356479E-4</v>
      </c>
      <c r="KO28" s="7">
        <f t="array" ref="KO28">AVERAGE(FB28:FB29)/((1+discount_EFFECT)^($B28-1))</f>
        <v>8.9404332134801956E-4</v>
      </c>
      <c r="KP28" s="7">
        <f t="array" ref="KP28">AVERAGE(FC28:FC29)/((1+discount_EFFECT)^($B28-1))</f>
        <v>6.5570503049296441E-4</v>
      </c>
      <c r="KQ28" s="7">
        <f t="array" ref="KQ28">AVERAGE(FD28:FD29)/((1+discount_EFFECT)^($B28-1))</f>
        <v>6.9560972008814615E-4</v>
      </c>
      <c r="KR28" s="7">
        <f t="array" ref="KR28">AVERAGE(FE28:FE29)/((1+discount_EFFECT)^($B28-1))</f>
        <v>9.3589256985343681E-4</v>
      </c>
      <c r="KS28" s="7">
        <f t="array" ref="KS28">AVERAGE(FF28:FF29)/((1+discount_EFFECT)^($B28-1))</f>
        <v>2.1754064992776639E-3</v>
      </c>
      <c r="KT28" s="7">
        <f t="array" ref="KT28">AVERAGE(FG28:FG29)/((1+discount_EFFECT)^($B28-1))</f>
        <v>0.61449290431238568</v>
      </c>
      <c r="KU28" s="44">
        <f t="shared" si="184"/>
        <v>4.1815299760297551E-3</v>
      </c>
      <c r="KV28" s="44">
        <f t="shared" si="185"/>
        <v>-6.0711963565538991E-4</v>
      </c>
      <c r="KW28" s="43"/>
      <c r="KX28" s="43"/>
      <c r="KY28" s="43">
        <f t="shared" si="186"/>
        <v>99.605958581098591</v>
      </c>
      <c r="KZ28" s="43">
        <f t="shared" si="187"/>
        <v>395.95879899542507</v>
      </c>
      <c r="LA28" s="43">
        <f t="shared" si="188"/>
        <v>410.90691887654788</v>
      </c>
      <c r="LB28" s="30">
        <f t="shared" si="189"/>
        <v>1.8777328622710087E-3</v>
      </c>
      <c r="LC28" s="30">
        <f t="shared" si="190"/>
        <v>1.8101836753946243E-3</v>
      </c>
      <c r="LD28" s="30">
        <f t="shared" si="191"/>
        <v>1.9166685494370016E-3</v>
      </c>
      <c r="LE28" s="30">
        <f t="shared" si="192"/>
        <v>3.0694498206256834E-3</v>
      </c>
      <c r="LF28" s="30">
        <f t="shared" si="193"/>
        <v>4.2114210880161065E-3</v>
      </c>
      <c r="LG28" s="30">
        <f t="shared" si="194"/>
        <v>4.4626138197122111E-3</v>
      </c>
      <c r="LH28" s="30">
        <f t="shared" si="195"/>
        <v>0</v>
      </c>
      <c r="LI28" s="17">
        <f t="shared" si="196"/>
        <v>8.6740349077283167E-3</v>
      </c>
      <c r="LJ28" s="30">
        <f t="shared" si="197"/>
        <v>3.5744103403743651E-3</v>
      </c>
      <c r="LK28" s="31">
        <f t="shared" si="198"/>
        <v>906.4716764530715</v>
      </c>
      <c r="LL28">
        <f t="shared" si="199"/>
        <v>-5.4903064241563502E-3</v>
      </c>
    </row>
    <row r="29" spans="2:324" ht="15.6" thickTop="1" thickBot="1" x14ac:dyDescent="0.35">
      <c r="B29">
        <v>18</v>
      </c>
      <c r="C29">
        <f t="shared" si="200"/>
        <v>88</v>
      </c>
      <c r="E29">
        <f t="shared" si="4"/>
        <v>0</v>
      </c>
      <c r="S29" s="35">
        <f t="shared" si="5"/>
        <v>0.59979665632195256</v>
      </c>
      <c r="T29" s="36">
        <v>0</v>
      </c>
      <c r="U29" s="37">
        <f t="shared" si="6"/>
        <v>2.0098675235195651E-2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8">
        <v>0</v>
      </c>
      <c r="AD29" s="35">
        <f t="shared" si="7"/>
        <v>0</v>
      </c>
      <c r="AE29" s="37">
        <f t="shared" si="8"/>
        <v>0.59979665632195256</v>
      </c>
      <c r="AF29" s="37">
        <f t="shared" si="9"/>
        <v>0</v>
      </c>
      <c r="AG29" s="37">
        <f t="shared" si="10"/>
        <v>2.0098675235195651E-2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8">
        <v>0</v>
      </c>
      <c r="AO29" s="35">
        <f t="shared" si="11"/>
        <v>0.17916004020006376</v>
      </c>
      <c r="AP29" s="36">
        <v>0</v>
      </c>
      <c r="AQ29" s="37">
        <f t="shared" si="12"/>
        <v>0.38857438788044923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8">
        <v>0</v>
      </c>
      <c r="AZ29" s="35">
        <f t="shared" si="13"/>
        <v>0</v>
      </c>
      <c r="BA29" s="37">
        <f t="shared" si="14"/>
        <v>0.17916004020006376</v>
      </c>
      <c r="BB29" s="37">
        <f t="shared" si="15"/>
        <v>0</v>
      </c>
      <c r="BC29" s="37">
        <f t="shared" si="16"/>
        <v>0.38857438788044923</v>
      </c>
      <c r="BD29" s="37">
        <f t="shared" si="17"/>
        <v>1.6570586905948741E-2</v>
      </c>
      <c r="BE29" s="37">
        <f t="shared" si="18"/>
        <v>0</v>
      </c>
      <c r="BF29" s="36">
        <v>0</v>
      </c>
      <c r="BG29" s="36">
        <v>0</v>
      </c>
      <c r="BH29" s="36">
        <v>0</v>
      </c>
      <c r="BI29" s="36">
        <v>0</v>
      </c>
      <c r="BJ29" s="38">
        <v>0</v>
      </c>
      <c r="BK29" s="35">
        <f t="shared" si="19"/>
        <v>0</v>
      </c>
      <c r="BL29" s="37">
        <f t="shared" si="20"/>
        <v>0</v>
      </c>
      <c r="BM29" s="37">
        <f t="shared" si="21"/>
        <v>0.23448454441061592</v>
      </c>
      <c r="BN29" s="37">
        <f t="shared" si="22"/>
        <v>0.23448454441061592</v>
      </c>
      <c r="BO29" s="37">
        <f t="shared" si="23"/>
        <v>0.30379409327572698</v>
      </c>
      <c r="BP29" s="37">
        <f t="shared" si="24"/>
        <v>4.5558032490245638E-3</v>
      </c>
      <c r="BQ29" s="36">
        <v>0</v>
      </c>
      <c r="BR29" s="36">
        <v>0</v>
      </c>
      <c r="BS29" s="36">
        <v>0</v>
      </c>
      <c r="BT29" s="36">
        <v>0</v>
      </c>
      <c r="BU29" s="38">
        <v>0</v>
      </c>
      <c r="BV29" s="35">
        <f t="shared" si="25"/>
        <v>0</v>
      </c>
      <c r="BW29" s="37">
        <f t="shared" si="26"/>
        <v>0</v>
      </c>
      <c r="BX29" s="37">
        <f t="shared" si="27"/>
        <v>2.6798233646927537E-2</v>
      </c>
      <c r="BY29" s="37">
        <f t="shared" si="28"/>
        <v>2.6798233646927537E-2</v>
      </c>
      <c r="BZ29" s="37">
        <f t="shared" si="29"/>
        <v>0.23198821668328237</v>
      </c>
      <c r="CA29" s="37">
        <f t="shared" si="30"/>
        <v>0.22323435920220361</v>
      </c>
      <c r="CB29" s="36">
        <v>0</v>
      </c>
      <c r="CC29" s="36">
        <v>0</v>
      </c>
      <c r="CD29" s="36">
        <v>0</v>
      </c>
      <c r="CE29" s="36">
        <v>0</v>
      </c>
      <c r="CF29" s="38">
        <v>0</v>
      </c>
      <c r="CG29" s="37">
        <f t="shared" si="31"/>
        <v>1.4749098106277524E-2</v>
      </c>
      <c r="CH29" s="37">
        <f t="shared" si="32"/>
        <v>1.4749098106277524E-2</v>
      </c>
      <c r="CI29" s="37">
        <f t="shared" si="33"/>
        <v>7.939185643840278E-4</v>
      </c>
      <c r="CJ29" s="37">
        <f t="shared" si="34"/>
        <v>7.939185643840278E-4</v>
      </c>
      <c r="CK29" s="36">
        <v>0</v>
      </c>
      <c r="CL29" s="36">
        <v>0</v>
      </c>
      <c r="CM29" s="37">
        <f t="shared" si="35"/>
        <v>0.61454575442823012</v>
      </c>
      <c r="CN29" s="37">
        <f t="shared" si="36"/>
        <v>2.0892593799579681E-2</v>
      </c>
      <c r="CO29" s="36">
        <v>0</v>
      </c>
      <c r="CP29" s="36">
        <v>0</v>
      </c>
      <c r="CQ29" s="38">
        <v>0</v>
      </c>
      <c r="CR29" s="37">
        <f t="shared" si="37"/>
        <v>4.405574759017962E-3</v>
      </c>
      <c r="CS29" s="37">
        <f t="shared" si="38"/>
        <v>4.405574759017962E-3</v>
      </c>
      <c r="CT29" s="37">
        <f t="shared" si="39"/>
        <v>1.534909224475787E-2</v>
      </c>
      <c r="CU29" s="37">
        <f t="shared" si="40"/>
        <v>1.534909224475787E-2</v>
      </c>
      <c r="CV29" s="37">
        <f t="shared" si="41"/>
        <v>2.0480500670273728E-3</v>
      </c>
      <c r="CW29" s="37">
        <f t="shared" si="42"/>
        <v>0</v>
      </c>
      <c r="CX29" s="37">
        <f t="shared" si="43"/>
        <v>0.18356561495908175</v>
      </c>
      <c r="CY29" s="37">
        <f t="shared" si="44"/>
        <v>0.40392348012520712</v>
      </c>
      <c r="CZ29" s="37">
        <f t="shared" si="45"/>
        <v>1.8618636972976114E-2</v>
      </c>
      <c r="DA29" s="37">
        <f t="shared" si="46"/>
        <v>0</v>
      </c>
      <c r="DB29" s="38">
        <v>0</v>
      </c>
      <c r="DC29" s="37">
        <f t="shared" si="47"/>
        <v>0</v>
      </c>
      <c r="DD29" s="37">
        <f t="shared" si="48"/>
        <v>0</v>
      </c>
      <c r="DE29" s="37">
        <f t="shared" si="49"/>
        <v>9.2623832511469911E-3</v>
      </c>
      <c r="DF29" s="37">
        <f t="shared" si="50"/>
        <v>9.2623832511469911E-3</v>
      </c>
      <c r="DG29" s="37">
        <f t="shared" si="51"/>
        <v>3.7547584562168501E-2</v>
      </c>
      <c r="DH29" s="37">
        <f t="shared" si="52"/>
        <v>1.5923792732757925E-3</v>
      </c>
      <c r="DI29" s="37">
        <f t="shared" si="53"/>
        <v>0</v>
      </c>
      <c r="DJ29" s="37">
        <f t="shared" si="54"/>
        <v>0.24374692766176292</v>
      </c>
      <c r="DK29" s="37">
        <f t="shared" si="55"/>
        <v>0.34134167783789549</v>
      </c>
      <c r="DL29" s="37">
        <f t="shared" si="56"/>
        <v>6.148182522300356E-3</v>
      </c>
      <c r="DM29" s="38">
        <v>0</v>
      </c>
      <c r="DN29" s="37">
        <f t="shared" si="57"/>
        <v>0</v>
      </c>
      <c r="DO29" s="37">
        <f t="shared" si="58"/>
        <v>0</v>
      </c>
      <c r="DP29" s="37">
        <f t="shared" si="59"/>
        <v>1.0585580858453706E-3</v>
      </c>
      <c r="DQ29" s="37">
        <f t="shared" si="60"/>
        <v>1.0585580858453706E-3</v>
      </c>
      <c r="DR29" s="37">
        <f t="shared" si="61"/>
        <v>2.8672700938383217E-2</v>
      </c>
      <c r="DS29" s="37">
        <f t="shared" si="62"/>
        <v>7.8026584390513812E-2</v>
      </c>
      <c r="DT29" s="37">
        <f t="shared" si="63"/>
        <v>0</v>
      </c>
      <c r="DU29" s="37">
        <f t="shared" si="64"/>
        <v>2.7856791732772907E-2</v>
      </c>
      <c r="DV29" s="37">
        <f t="shared" si="65"/>
        <v>0.2606609176216656</v>
      </c>
      <c r="DW29" s="37">
        <f t="shared" si="66"/>
        <v>0.30126094359271743</v>
      </c>
      <c r="DX29" s="38">
        <v>0</v>
      </c>
      <c r="DY29" s="35">
        <f t="array" ref="DY29">1-EXP(-INDEX(m.r.mortality, C29) * hr.mort_mci)</f>
        <v>0.20188863061268814</v>
      </c>
      <c r="DZ29" s="37">
        <f t="array" ref="DZ29">1-EXP(-INDEX(m.r.mortality, C29) * hr.mort_mci)</f>
        <v>0.20188863061268814</v>
      </c>
      <c r="EA29" s="37">
        <f t="array" ref="EA29">1-EXP(-INDEX(m.r.mortality, C29) * hr.mort_mil)</f>
        <v>0.30358020668067731</v>
      </c>
      <c r="EB29" s="37">
        <f t="array" ref="EB29">1-EXP(-INDEX(m.r.mortality, C29) * hr.mort_mil)</f>
        <v>0.30358020668067731</v>
      </c>
      <c r="EC29" s="37">
        <f t="array" ref="EC29">1-EXP(-INDEX(m.r.mortality, C29) * hr.mort_mod)</f>
        <v>0.3793787675674628</v>
      </c>
      <c r="ED29" s="37">
        <f t="array" ref="ED29">1-EXP(-INDEX(m.r.mortality, C29) * hr.mort_sev)</f>
        <v>0.69259087388498219</v>
      </c>
      <c r="EE29" s="37">
        <f t="array" ref="EE29">1-EXP(-INDEX(m.r.mortality, C29) * hr.mort_mci)</f>
        <v>0.20188863061268814</v>
      </c>
      <c r="EF29" s="37">
        <f t="array" ref="EF29">1-EXP(-INDEX(m.r.mortality, C29) * hr.mort_mil)</f>
        <v>0.30358020668067731</v>
      </c>
      <c r="EG29" s="37">
        <f t="array" ref="EG29">1-EXP(-INDEX(m.r.mortality, C29) * hr.mort_mod)</f>
        <v>0.3793787675674628</v>
      </c>
      <c r="EH29" s="37">
        <f t="array" ref="EH29">1-EXP(-INDEX(m.r.mortality, C29) * hr.mort_sev)</f>
        <v>0.69259087388498219</v>
      </c>
      <c r="EI29" s="38">
        <v>1</v>
      </c>
      <c r="EJ29" s="39" t="b">
        <f t="shared" si="67"/>
        <v>1</v>
      </c>
      <c r="EK29" s="39" t="b">
        <f t="shared" si="68"/>
        <v>1</v>
      </c>
      <c r="EL29" s="39" t="b">
        <f t="shared" si="69"/>
        <v>1</v>
      </c>
      <c r="EM29" s="39" t="b">
        <f t="shared" si="70"/>
        <v>1</v>
      </c>
      <c r="EN29" s="39" t="b">
        <f t="shared" si="71"/>
        <v>1</v>
      </c>
      <c r="EO29" s="39" t="b">
        <f t="shared" si="72"/>
        <v>1</v>
      </c>
      <c r="EP29" s="39" t="b">
        <f t="shared" si="73"/>
        <v>1</v>
      </c>
      <c r="EQ29" s="39" t="b">
        <f t="shared" si="74"/>
        <v>1</v>
      </c>
      <c r="ER29" s="39" t="b">
        <f t="shared" si="75"/>
        <v>1</v>
      </c>
      <c r="ES29" s="39" t="b">
        <f t="shared" si="76"/>
        <v>1</v>
      </c>
      <c r="ET29" s="39" t="b">
        <f t="shared" si="77"/>
        <v>1</v>
      </c>
      <c r="EV29">
        <v>18</v>
      </c>
      <c r="EW29" s="7">
        <f t="array" ref="EW29">MMULT(EW28:FG28,TRANSPOSE(S28:AC28))</f>
        <v>0</v>
      </c>
      <c r="EX29" s="7">
        <f t="array" ref="EX29">MMULT(EW28:FG28,TRANSPOSE(AD28:AN28))</f>
        <v>1.522103716902506E-3</v>
      </c>
      <c r="EY29" s="7">
        <f t="array" ref="EY29">MMULT(EW28:FG28,TRANSPOSE(AO28:AY28))</f>
        <v>0</v>
      </c>
      <c r="EZ29" s="7">
        <f t="array" ref="EZ29">MMULT(EW28:FG28,TRANSPOSE(AZ28:BJ28))</f>
        <v>1.3685676766013685E-3</v>
      </c>
      <c r="FA29" s="7">
        <f t="array" ref="FA29">MMULT(EW28:FG28,TRANSPOSE(BK28:BU28))</f>
        <v>1.1792121879496166E-3</v>
      </c>
      <c r="FB29" s="7">
        <f t="array" ref="FB29">MMULT(EW28:FG28,TRANSPOSE(BV28:CF28))</f>
        <v>1.014917045845131E-3</v>
      </c>
      <c r="FC29" s="7">
        <f t="array" ref="FC29">MMULT(EW28:FG28,TRANSPOSE(CG28:CQ28))</f>
        <v>8.5478082228082478E-4</v>
      </c>
      <c r="FD29" s="7">
        <f t="array" ref="FD29">MMULT(EW28:FG28,TRANSPOSE(CR28:DB28))</f>
        <v>8.8755789490451125E-4</v>
      </c>
      <c r="FE29" s="7">
        <f t="array" ref="FE29">MMULT(EW28:FG28,TRANSPOSE(DC28:DM28))</f>
        <v>1.1450803950233267E-3</v>
      </c>
      <c r="FF29" s="7">
        <f t="array" ref="FF29">MMULT(EW28:FG28,TRANSPOSE(DN28:DX28))</f>
        <v>2.3626732732145955E-3</v>
      </c>
      <c r="FG29" s="7">
        <f t="array" ref="FG29">MMULT(EW28:FG28,TRANSPOSE(DY28:EI28))</f>
        <v>0.9896651069872775</v>
      </c>
      <c r="FH29" s="39" t="b">
        <f t="shared" si="78"/>
        <v>1</v>
      </c>
      <c r="FJ29" s="30">
        <f t="shared" si="79"/>
        <v>0</v>
      </c>
      <c r="FK29" s="30">
        <f t="shared" si="80"/>
        <v>1.0365526312106064E-3</v>
      </c>
      <c r="FL29" s="30">
        <f t="shared" si="81"/>
        <v>0</v>
      </c>
      <c r="FM29" s="30">
        <f t="shared" si="82"/>
        <v>8.6356620393546353E-4</v>
      </c>
      <c r="FN29" s="30">
        <f t="shared" si="83"/>
        <v>5.789931842832617E-4</v>
      </c>
      <c r="FO29" s="30">
        <f t="shared" si="84"/>
        <v>3.2578837171628702E-4</v>
      </c>
      <c r="FP29" s="30">
        <f t="shared" si="85"/>
        <v>5.8210573997324161E-4</v>
      </c>
      <c r="FQ29" s="30">
        <f t="shared" si="86"/>
        <v>5.8667576853188195E-4</v>
      </c>
      <c r="FR29" s="30">
        <f t="shared" si="87"/>
        <v>4.9352965025505383E-4</v>
      </c>
      <c r="FS29" s="30">
        <f t="shared" si="88"/>
        <v>6.1665772430900942E-4</v>
      </c>
      <c r="FT29" s="41">
        <v>0</v>
      </c>
      <c r="FV29" s="30">
        <f t="shared" si="89"/>
        <v>0</v>
      </c>
      <c r="FW29" s="30">
        <f t="shared" si="90"/>
        <v>-4.566311150707518E-5</v>
      </c>
      <c r="FX29" s="30">
        <f t="shared" si="91"/>
        <v>0</v>
      </c>
      <c r="FY29" s="30">
        <f t="shared" si="92"/>
        <v>-6.8428383830068426E-5</v>
      </c>
      <c r="FZ29" s="30">
        <f t="shared" si="93"/>
        <v>-9.4336975035969335E-5</v>
      </c>
      <c r="GA29" s="30">
        <f t="shared" si="94"/>
        <v>-1.0149170458451311E-4</v>
      </c>
      <c r="GB29" s="30">
        <f t="shared" si="95"/>
        <v>-2.5643424668424742E-5</v>
      </c>
      <c r="GC29" s="30">
        <f t="shared" si="96"/>
        <v>-4.4377894745225568E-5</v>
      </c>
      <c r="GD29" s="30">
        <f t="shared" si="97"/>
        <v>-9.1606431601866134E-5</v>
      </c>
      <c r="GE29" s="30">
        <f t="shared" si="98"/>
        <v>-2.3626732732145956E-4</v>
      </c>
      <c r="GF29" s="41">
        <v>0</v>
      </c>
      <c r="GH29" s="31"/>
      <c r="GI29" s="31"/>
      <c r="GK29" s="31">
        <f t="shared" si="99"/>
        <v>0</v>
      </c>
      <c r="GL29" s="31">
        <f t="shared" si="100"/>
        <v>11.000304446203089</v>
      </c>
      <c r="GM29" s="31">
        <f t="shared" si="101"/>
        <v>0</v>
      </c>
      <c r="GN29" s="31">
        <f t="shared" si="102"/>
        <v>14.255061752313081</v>
      </c>
      <c r="GO29" s="31">
        <f t="shared" si="103"/>
        <v>15.666163742559625</v>
      </c>
      <c r="GP29" s="31">
        <f t="shared" si="104"/>
        <v>13.793798465103926</v>
      </c>
      <c r="GQ29" s="31">
        <f t="shared" si="105"/>
        <v>6.1775351938564125</v>
      </c>
      <c r="GR29" s="31">
        <f t="shared" si="106"/>
        <v>9.2448424852738196</v>
      </c>
      <c r="GS29" s="31">
        <f t="shared" si="107"/>
        <v>15.212713326871382</v>
      </c>
      <c r="GT29" s="31">
        <f t="shared" si="108"/>
        <v>32.111234216655959</v>
      </c>
      <c r="GU29" s="42">
        <v>0</v>
      </c>
      <c r="GW29" s="31">
        <f t="shared" si="109"/>
        <v>0</v>
      </c>
      <c r="GX29" s="31">
        <f t="shared" si="110"/>
        <v>0</v>
      </c>
      <c r="GY29" s="31">
        <f t="shared" si="111"/>
        <v>0</v>
      </c>
      <c r="GZ29" s="31">
        <f t="shared" si="112"/>
        <v>0</v>
      </c>
      <c r="HA29" s="31">
        <f t="shared" si="113"/>
        <v>0</v>
      </c>
      <c r="HB29" s="31">
        <f t="shared" si="114"/>
        <v>0</v>
      </c>
      <c r="HC29" s="31">
        <f t="shared" si="115"/>
        <v>75.842992799333018</v>
      </c>
      <c r="HD29" s="31">
        <f t="shared" si="116"/>
        <v>78.751236899087473</v>
      </c>
      <c r="HE29" s="31">
        <f t="shared" si="117"/>
        <v>101.60069328962973</v>
      </c>
      <c r="HF29" s="31">
        <f t="shared" si="118"/>
        <v>209.63527418578462</v>
      </c>
      <c r="HG29" s="42">
        <v>0</v>
      </c>
      <c r="HI29" s="31">
        <f t="shared" si="119"/>
        <v>0</v>
      </c>
      <c r="HJ29" s="31">
        <f t="shared" si="120"/>
        <v>41.423031272764973</v>
      </c>
      <c r="HK29" s="31">
        <f t="shared" si="121"/>
        <v>0</v>
      </c>
      <c r="HL29" s="31">
        <f t="shared" si="122"/>
        <v>60.683551106521456</v>
      </c>
      <c r="HM29" s="31">
        <f t="shared" si="123"/>
        <v>77.626217615072761</v>
      </c>
      <c r="HN29" s="31">
        <f t="shared" si="124"/>
        <v>117.80848533388345</v>
      </c>
      <c r="HO29" s="31">
        <f t="shared" si="125"/>
        <v>10.39693520314415</v>
      </c>
      <c r="HP29" s="31">
        <f t="shared" si="126"/>
        <v>17.47787465853753</v>
      </c>
      <c r="HQ29" s="31">
        <f t="shared" si="127"/>
        <v>33.166918362310994</v>
      </c>
      <c r="HR29" s="31">
        <f t="shared" si="128"/>
        <v>120.67084965231987</v>
      </c>
      <c r="HS29" s="42">
        <v>0</v>
      </c>
      <c r="HU29" s="30">
        <f t="shared" si="129"/>
        <v>0</v>
      </c>
      <c r="HV29" s="30">
        <f t="shared" si="130"/>
        <v>8.3850264502645486E-4</v>
      </c>
      <c r="HW29" s="30">
        <f t="shared" si="131"/>
        <v>0</v>
      </c>
      <c r="HX29" s="30">
        <f t="shared" si="132"/>
        <v>6.9176480307475588E-4</v>
      </c>
      <c r="HY29" s="30">
        <f t="shared" si="133"/>
        <v>4.5736198669985955E-4</v>
      </c>
      <c r="HZ29" s="30">
        <f t="shared" si="134"/>
        <v>2.4905104894966835E-4</v>
      </c>
      <c r="IA29" s="30">
        <f t="shared" si="135"/>
        <v>4.8424627080635415E-4</v>
      </c>
      <c r="IB29" s="30">
        <f t="shared" si="136"/>
        <v>4.8068537074291891E-4</v>
      </c>
      <c r="IC29" s="30">
        <f t="shared" si="137"/>
        <v>3.9336909161580356E-4</v>
      </c>
      <c r="ID29" s="30">
        <f t="shared" si="138"/>
        <v>4.5832997552767432E-4</v>
      </c>
      <c r="IE29" s="30">
        <f t="shared" si="139"/>
        <v>0</v>
      </c>
      <c r="IF29" s="30"/>
      <c r="IH29" s="30">
        <f t="shared" si="140"/>
        <v>0</v>
      </c>
      <c r="II29" s="30">
        <f t="shared" si="141"/>
        <v>-3.6938442512178631E-5</v>
      </c>
      <c r="IJ29" s="30">
        <f t="shared" si="142"/>
        <v>0</v>
      </c>
      <c r="IK29" s="30">
        <f t="shared" si="143"/>
        <v>-5.4814960623990165E-5</v>
      </c>
      <c r="IL29" s="30">
        <f t="shared" si="144"/>
        <v>-7.4519264635415004E-5</v>
      </c>
      <c r="IM29" s="30">
        <f t="shared" si="145"/>
        <v>-7.7585996557529095E-5</v>
      </c>
      <c r="IN29" s="30">
        <f t="shared" si="146"/>
        <v>-2.1332434837284322E-5</v>
      </c>
      <c r="IO29" s="30">
        <f t="shared" si="147"/>
        <v>-3.6360466773291904E-5</v>
      </c>
      <c r="IP29" s="30">
        <f t="shared" si="148"/>
        <v>-7.3015144615462378E-5</v>
      </c>
      <c r="IQ29" s="30">
        <f t="shared" si="149"/>
        <v>-1.7560535460830435E-4</v>
      </c>
      <c r="IR29" s="30">
        <f t="shared" si="150"/>
        <v>0</v>
      </c>
      <c r="IT29" s="43"/>
      <c r="IU29" s="43"/>
      <c r="IW29" s="43">
        <f t="shared" si="151"/>
        <v>0</v>
      </c>
      <c r="IX29" s="43">
        <f t="shared" si="152"/>
        <v>8.8985200524405172</v>
      </c>
      <c r="IY29" s="43">
        <f t="shared" si="153"/>
        <v>0</v>
      </c>
      <c r="IZ29" s="43">
        <f t="shared" si="154"/>
        <v>11.419101327689626</v>
      </c>
      <c r="JA29" s="43">
        <f t="shared" si="155"/>
        <v>12.375115921497585</v>
      </c>
      <c r="JB29" s="43">
        <f t="shared" si="156"/>
        <v>10.544759343731712</v>
      </c>
      <c r="JC29" s="43">
        <f t="shared" si="157"/>
        <v>5.1390119955482447</v>
      </c>
      <c r="JD29" s="43">
        <f t="shared" si="158"/>
        <v>7.5746447626671305</v>
      </c>
      <c r="JE29" s="43">
        <f t="shared" si="159"/>
        <v>12.125332731904582</v>
      </c>
      <c r="JF29" s="43">
        <f t="shared" si="160"/>
        <v>23.866629108027407</v>
      </c>
      <c r="JG29" s="43">
        <f t="shared" si="161"/>
        <v>0</v>
      </c>
      <c r="JH29" s="43"/>
      <c r="JI29" s="31"/>
      <c r="JJ29" s="43">
        <f t="shared" si="162"/>
        <v>0</v>
      </c>
      <c r="JK29" s="43">
        <f t="shared" si="163"/>
        <v>0</v>
      </c>
      <c r="JL29" s="43">
        <f t="shared" si="164"/>
        <v>0</v>
      </c>
      <c r="JM29" s="43">
        <f t="shared" si="165"/>
        <v>0</v>
      </c>
      <c r="JN29" s="43">
        <f t="shared" si="166"/>
        <v>0</v>
      </c>
      <c r="JO29" s="43">
        <f t="shared" si="167"/>
        <v>0</v>
      </c>
      <c r="JP29" s="43">
        <f t="shared" si="168"/>
        <v>63.092809274752121</v>
      </c>
      <c r="JQ29" s="43">
        <f t="shared" si="169"/>
        <v>64.523829917212879</v>
      </c>
      <c r="JR29" s="43">
        <f t="shared" si="170"/>
        <v>80.981096893009322</v>
      </c>
      <c r="JS29" s="43">
        <f t="shared" si="171"/>
        <v>155.81111903685627</v>
      </c>
      <c r="JT29" s="43">
        <f t="shared" si="172"/>
        <v>0</v>
      </c>
      <c r="JU29" s="43"/>
      <c r="JV29" s="31"/>
      <c r="JW29" s="43">
        <f t="shared" si="173"/>
        <v>0</v>
      </c>
      <c r="JX29" s="43">
        <f t="shared" si="174"/>
        <v>33.508497534429466</v>
      </c>
      <c r="JY29" s="43">
        <f t="shared" si="175"/>
        <v>0</v>
      </c>
      <c r="JZ29" s="43">
        <f t="shared" si="176"/>
        <v>48.610916672946679</v>
      </c>
      <c r="KA29" s="43">
        <f t="shared" si="177"/>
        <v>61.318996617162227</v>
      </c>
      <c r="KB29" s="43">
        <f t="shared" si="178"/>
        <v>90.059466189684429</v>
      </c>
      <c r="KC29" s="43">
        <f t="shared" si="179"/>
        <v>8.6490765409207153</v>
      </c>
      <c r="KD29" s="43">
        <f t="shared" si="180"/>
        <v>14.320275543442396</v>
      </c>
      <c r="KE29" s="43">
        <f t="shared" si="181"/>
        <v>26.435778561906556</v>
      </c>
      <c r="KF29" s="43">
        <f t="shared" si="182"/>
        <v>89.688437179677436</v>
      </c>
      <c r="KG29" s="43">
        <f t="shared" si="183"/>
        <v>0</v>
      </c>
      <c r="KH29" s="43"/>
      <c r="KJ29" s="7">
        <f t="array" ref="KJ29">AVERAGE(EW29:EW30)/((1+discount_EFFECT)^($B29-1))</f>
        <v>0</v>
      </c>
      <c r="KK29" s="7">
        <f t="array" ref="KK29">AVERAGE(EX29:EX30)/((1+discount_EFFECT)^($B29-1))</f>
        <v>7.4494550679199065E-4</v>
      </c>
      <c r="KL29" s="7">
        <f t="array" ref="KL29">AVERAGE(EY29:EY30)/((1+discount_EFFECT)^($B29-1))</f>
        <v>0</v>
      </c>
      <c r="KM29" s="7">
        <f t="array" ref="KM29">AVERAGE(EZ29:EZ30)/((1+discount_EFFECT)^($B29-1))</f>
        <v>6.6327905311695215E-4</v>
      </c>
      <c r="KN29" s="7">
        <f t="array" ref="KN29">AVERAGE(FA29:FA30)/((1+discount_EFFECT)^($B29-1))</f>
        <v>5.635672579585592E-4</v>
      </c>
      <c r="KO29" s="7">
        <f t="array" ref="KO29">AVERAGE(FB29:FB30)/((1+discount_EFFECT)^($B29-1))</f>
        <v>4.6940803884560906E-4</v>
      </c>
      <c r="KP29" s="7">
        <f t="array" ref="KP29">AVERAGE(FC29:FC30)/((1+discount_EFFECT)^($B29-1))</f>
        <v>4.3021579688229812E-4</v>
      </c>
      <c r="KQ29" s="7">
        <f t="array" ref="KQ29">AVERAGE(FD29:FD30)/((1+discount_EFFECT)^($B29-1))</f>
        <v>4.3997360752867924E-4</v>
      </c>
      <c r="KR29" s="7">
        <f t="array" ref="KR29">AVERAGE(FE29:FE30)/((1+discount_EFFECT)^($B29-1))</f>
        <v>5.5219204110111293E-4</v>
      </c>
      <c r="KS29" s="7">
        <f t="array" ref="KS29">AVERAGE(FF29:FF30)/((1+discount_EFFECT)^($B29-1))</f>
        <v>1.0624412751642702E-3</v>
      </c>
      <c r="KT29" s="7">
        <f t="array" ref="KT29">AVERAGE(FG29:FG30)/((1+discount_EFFECT)^($B29-1))</f>
        <v>0.60009042326738138</v>
      </c>
      <c r="KU29" s="44">
        <f t="shared" si="184"/>
        <v>2.4523199315549917E-3</v>
      </c>
      <c r="KV29" s="44">
        <f t="shared" si="185"/>
        <v>-3.3286314746827194E-4</v>
      </c>
      <c r="KW29" s="43"/>
      <c r="KX29" s="43"/>
      <c r="KY29" s="43">
        <f t="shared" si="186"/>
        <v>55.627096804522701</v>
      </c>
      <c r="KZ29" s="43">
        <f t="shared" si="187"/>
        <v>220.47335036017211</v>
      </c>
      <c r="LA29" s="43">
        <f t="shared" si="188"/>
        <v>225.42395170936769</v>
      </c>
      <c r="LB29" s="30">
        <f t="shared" si="189"/>
        <v>1.1751613036742887E-3</v>
      </c>
      <c r="LC29" s="30">
        <f t="shared" si="190"/>
        <v>1.1032526606456314E-3</v>
      </c>
      <c r="LD29" s="30">
        <f t="shared" si="191"/>
        <v>1.115759299059672E-3</v>
      </c>
      <c r="LE29" s="30">
        <f t="shared" si="192"/>
        <v>1.5318493140098794E-3</v>
      </c>
      <c r="LF29" s="30">
        <f t="shared" si="193"/>
        <v>2.4411998567131113E-3</v>
      </c>
      <c r="LG29" s="30">
        <f t="shared" si="194"/>
        <v>2.4848227206763604E-3</v>
      </c>
      <c r="LH29" s="30">
        <f t="shared" si="195"/>
        <v>0</v>
      </c>
      <c r="LI29" s="17">
        <f t="shared" si="196"/>
        <v>4.9260225773894717E-3</v>
      </c>
      <c r="LJ29" s="30">
        <f t="shared" si="197"/>
        <v>2.1194567840867196E-3</v>
      </c>
      <c r="LK29" s="31">
        <f t="shared" si="198"/>
        <v>501.52439887406251</v>
      </c>
      <c r="LL29">
        <f t="shared" si="199"/>
        <v>-2.8957872046539053E-3</v>
      </c>
    </row>
    <row r="30" spans="2:324" ht="15.6" thickTop="1" thickBot="1" x14ac:dyDescent="0.35">
      <c r="B30">
        <v>19</v>
      </c>
      <c r="C30">
        <f t="shared" si="200"/>
        <v>89</v>
      </c>
      <c r="E30">
        <f t="shared" si="4"/>
        <v>0</v>
      </c>
      <c r="S30" s="35">
        <f t="shared" si="5"/>
        <v>0.58324394146236791</v>
      </c>
      <c r="T30" s="36">
        <v>0</v>
      </c>
      <c r="U30" s="37">
        <f t="shared" si="6"/>
        <v>1.921621825228572E-2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8">
        <v>0</v>
      </c>
      <c r="AD30" s="35">
        <f t="shared" si="7"/>
        <v>0</v>
      </c>
      <c r="AE30" s="37">
        <f t="shared" si="8"/>
        <v>0.58324394146236791</v>
      </c>
      <c r="AF30" s="37">
        <f t="shared" si="9"/>
        <v>0</v>
      </c>
      <c r="AG30" s="37">
        <f t="shared" si="10"/>
        <v>1.921621825228572E-2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8">
        <v>0</v>
      </c>
      <c r="AO30" s="35">
        <f t="shared" si="11"/>
        <v>0.17421572277447356</v>
      </c>
      <c r="AP30" s="36">
        <v>0</v>
      </c>
      <c r="AQ30" s="37">
        <f t="shared" si="12"/>
        <v>0.37151355287752391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6">
        <v>0</v>
      </c>
      <c r="AY30" s="38">
        <v>0</v>
      </c>
      <c r="AZ30" s="35">
        <f t="shared" si="13"/>
        <v>0</v>
      </c>
      <c r="BA30" s="37">
        <f t="shared" si="14"/>
        <v>0.17421572277447356</v>
      </c>
      <c r="BB30" s="37">
        <f t="shared" si="15"/>
        <v>0</v>
      </c>
      <c r="BC30" s="37">
        <f t="shared" si="16"/>
        <v>0.37151355287752391</v>
      </c>
      <c r="BD30" s="37">
        <f t="shared" si="17"/>
        <v>1.5618089972213586E-2</v>
      </c>
      <c r="BE30" s="37">
        <f t="shared" si="18"/>
        <v>0</v>
      </c>
      <c r="BF30" s="36">
        <v>0</v>
      </c>
      <c r="BG30" s="36">
        <v>0</v>
      </c>
      <c r="BH30" s="36">
        <v>0</v>
      </c>
      <c r="BI30" s="36">
        <v>0</v>
      </c>
      <c r="BJ30" s="38">
        <v>0</v>
      </c>
      <c r="BK30" s="35">
        <f t="shared" si="19"/>
        <v>0</v>
      </c>
      <c r="BL30" s="37">
        <f t="shared" si="20"/>
        <v>0</v>
      </c>
      <c r="BM30" s="37">
        <f t="shared" si="21"/>
        <v>0.22418921294333341</v>
      </c>
      <c r="BN30" s="37">
        <f t="shared" si="22"/>
        <v>0.22418921294333341</v>
      </c>
      <c r="BO30" s="37">
        <f t="shared" si="23"/>
        <v>0.28633164949058243</v>
      </c>
      <c r="BP30" s="37">
        <f t="shared" si="24"/>
        <v>3.9354211472560638E-3</v>
      </c>
      <c r="BQ30" s="36">
        <v>0</v>
      </c>
      <c r="BR30" s="36">
        <v>0</v>
      </c>
      <c r="BS30" s="36">
        <v>0</v>
      </c>
      <c r="BT30" s="36">
        <v>0</v>
      </c>
      <c r="BU30" s="38">
        <v>0</v>
      </c>
      <c r="BV30" s="35">
        <f t="shared" si="25"/>
        <v>0</v>
      </c>
      <c r="BW30" s="37">
        <f t="shared" si="26"/>
        <v>0</v>
      </c>
      <c r="BX30" s="37">
        <f t="shared" si="27"/>
        <v>2.5621624336380964E-2</v>
      </c>
      <c r="BY30" s="37">
        <f t="shared" si="28"/>
        <v>2.5621624336380964E-2</v>
      </c>
      <c r="BZ30" s="37">
        <f t="shared" si="29"/>
        <v>0.21865325961099019</v>
      </c>
      <c r="CA30" s="37">
        <f t="shared" si="30"/>
        <v>0.19283563621554711</v>
      </c>
      <c r="CB30" s="36">
        <v>0</v>
      </c>
      <c r="CC30" s="36">
        <v>0</v>
      </c>
      <c r="CD30" s="36">
        <v>0</v>
      </c>
      <c r="CE30" s="36">
        <v>0</v>
      </c>
      <c r="CF30" s="38">
        <v>0</v>
      </c>
      <c r="CG30" s="37">
        <f t="shared" si="31"/>
        <v>1.4342064134320523E-2</v>
      </c>
      <c r="CH30" s="37">
        <f t="shared" si="32"/>
        <v>1.4342064134320523E-2</v>
      </c>
      <c r="CI30" s="37">
        <f t="shared" si="33"/>
        <v>7.5906059624413456E-4</v>
      </c>
      <c r="CJ30" s="37">
        <f t="shared" si="34"/>
        <v>7.5906059624413456E-4</v>
      </c>
      <c r="CK30" s="36">
        <v>0</v>
      </c>
      <c r="CL30" s="36">
        <v>0</v>
      </c>
      <c r="CM30" s="37">
        <f t="shared" si="35"/>
        <v>0.59758600559668851</v>
      </c>
      <c r="CN30" s="37">
        <f t="shared" si="36"/>
        <v>1.9975278848529857E-2</v>
      </c>
      <c r="CO30" s="36">
        <v>0</v>
      </c>
      <c r="CP30" s="36">
        <v>0</v>
      </c>
      <c r="CQ30" s="38">
        <v>0</v>
      </c>
      <c r="CR30" s="37">
        <f t="shared" si="37"/>
        <v>4.2839931829788585E-3</v>
      </c>
      <c r="CS30" s="37">
        <f t="shared" si="38"/>
        <v>4.2839931829788585E-3</v>
      </c>
      <c r="CT30" s="37">
        <f t="shared" si="39"/>
        <v>1.46751715273866E-2</v>
      </c>
      <c r="CU30" s="37">
        <f t="shared" si="40"/>
        <v>1.46751715273866E-2</v>
      </c>
      <c r="CV30" s="37">
        <f t="shared" si="41"/>
        <v>1.9303257269028028E-3</v>
      </c>
      <c r="CW30" s="37">
        <f t="shared" si="42"/>
        <v>0</v>
      </c>
      <c r="CX30" s="37">
        <f t="shared" si="43"/>
        <v>0.17849971595745243</v>
      </c>
      <c r="CY30" s="37">
        <f t="shared" si="44"/>
        <v>0.38618872440491059</v>
      </c>
      <c r="CZ30" s="37">
        <f t="shared" si="45"/>
        <v>1.7548415699116388E-2</v>
      </c>
      <c r="DA30" s="37">
        <f t="shared" si="46"/>
        <v>0</v>
      </c>
      <c r="DB30" s="38">
        <v>0</v>
      </c>
      <c r="DC30" s="37">
        <f t="shared" si="47"/>
        <v>0</v>
      </c>
      <c r="DD30" s="37">
        <f t="shared" si="48"/>
        <v>0</v>
      </c>
      <c r="DE30" s="37">
        <f t="shared" si="49"/>
        <v>8.8557069561815693E-3</v>
      </c>
      <c r="DF30" s="37">
        <f t="shared" si="50"/>
        <v>8.8557069561815693E-3</v>
      </c>
      <c r="DG30" s="37">
        <f t="shared" si="51"/>
        <v>3.5389304993218053E-2</v>
      </c>
      <c r="DH30" s="37">
        <f t="shared" si="52"/>
        <v>1.3755385656401089E-3</v>
      </c>
      <c r="DI30" s="37">
        <f t="shared" si="53"/>
        <v>0</v>
      </c>
      <c r="DJ30" s="37">
        <f t="shared" si="54"/>
        <v>0.23304491989951501</v>
      </c>
      <c r="DK30" s="37">
        <f t="shared" si="55"/>
        <v>0.3217209544838005</v>
      </c>
      <c r="DL30" s="37">
        <f t="shared" si="56"/>
        <v>5.3109597128961732E-3</v>
      </c>
      <c r="DM30" s="38">
        <v>0</v>
      </c>
      <c r="DN30" s="37">
        <f t="shared" si="57"/>
        <v>0</v>
      </c>
      <c r="DO30" s="37">
        <f t="shared" si="58"/>
        <v>0</v>
      </c>
      <c r="DP30" s="37">
        <f t="shared" si="59"/>
        <v>1.0120807949921796E-3</v>
      </c>
      <c r="DQ30" s="37">
        <f t="shared" si="60"/>
        <v>1.0120807949921796E-3</v>
      </c>
      <c r="DR30" s="37">
        <f t="shared" si="61"/>
        <v>2.7024560176639238E-2</v>
      </c>
      <c r="DS30" s="37">
        <f t="shared" si="62"/>
        <v>6.740138971636532E-2</v>
      </c>
      <c r="DT30" s="37">
        <f t="shared" si="63"/>
        <v>0</v>
      </c>
      <c r="DU30" s="37">
        <f t="shared" si="64"/>
        <v>2.6633705131373146E-2</v>
      </c>
      <c r="DV30" s="37">
        <f t="shared" si="65"/>
        <v>0.24567781978762943</v>
      </c>
      <c r="DW30" s="37">
        <f t="shared" si="66"/>
        <v>0.26023702593191245</v>
      </c>
      <c r="DX30" s="38">
        <v>0</v>
      </c>
      <c r="DY30" s="35">
        <f t="array" ref="DY30">1-EXP(-INDEX(m.r.mortality, C30) * hr.mort_mci)</f>
        <v>0.22391427844585909</v>
      </c>
      <c r="DZ30" s="37">
        <f t="array" ref="DZ30">1-EXP(-INDEX(m.r.mortality, C30) * hr.mort_mci)</f>
        <v>0.22391427844585909</v>
      </c>
      <c r="EA30" s="37">
        <f t="array" ref="EA30">1-EXP(-INDEX(m.r.mortality, C30) * hr.mort_mil)</f>
        <v>0.33415737171567139</v>
      </c>
      <c r="EB30" s="37">
        <f t="array" ref="EB30">1-EXP(-INDEX(m.r.mortality, C30) * hr.mort_mil)</f>
        <v>0.33415737171567139</v>
      </c>
      <c r="EC30" s="37">
        <f t="array" ref="EC30">1-EXP(-INDEX(m.r.mortality, C30) * hr.mort_mod)</f>
        <v>0.41505281002945371</v>
      </c>
      <c r="ED30" s="37">
        <f t="array" ref="ED30">1-EXP(-INDEX(m.r.mortality, C30) * hr.mort_sev)</f>
        <v>0.73445201435519136</v>
      </c>
      <c r="EE30" s="37">
        <f t="array" ref="EE30">1-EXP(-INDEX(m.r.mortality, C30) * hr.mort_mci)</f>
        <v>0.22391427844585909</v>
      </c>
      <c r="EF30" s="37">
        <f t="array" ref="EF30">1-EXP(-INDEX(m.r.mortality, C30) * hr.mort_mil)</f>
        <v>0.33415737171567139</v>
      </c>
      <c r="EG30" s="37">
        <f t="array" ref="EG30">1-EXP(-INDEX(m.r.mortality, C30) * hr.mort_mod)</f>
        <v>0.41505281002945371</v>
      </c>
      <c r="EH30" s="37">
        <f t="array" ref="EH30">1-EXP(-INDEX(m.r.mortality, C30) * hr.mort_sev)</f>
        <v>0.73445201435519136</v>
      </c>
      <c r="EI30" s="38">
        <v>1</v>
      </c>
      <c r="EJ30" s="39" t="b">
        <f t="shared" si="67"/>
        <v>1</v>
      </c>
      <c r="EK30" s="39" t="b">
        <f t="shared" si="68"/>
        <v>1</v>
      </c>
      <c r="EL30" s="39" t="b">
        <f t="shared" si="69"/>
        <v>1</v>
      </c>
      <c r="EM30" s="39" t="b">
        <f t="shared" si="70"/>
        <v>1</v>
      </c>
      <c r="EN30" s="39" t="b">
        <f t="shared" si="71"/>
        <v>1</v>
      </c>
      <c r="EO30" s="39" t="b">
        <f t="shared" si="72"/>
        <v>1</v>
      </c>
      <c r="EP30" s="39" t="b">
        <f t="shared" si="73"/>
        <v>1</v>
      </c>
      <c r="EQ30" s="39" t="b">
        <f t="shared" si="74"/>
        <v>1</v>
      </c>
      <c r="ER30" s="39" t="b">
        <f t="shared" si="75"/>
        <v>1</v>
      </c>
      <c r="ES30" s="39" t="b">
        <f t="shared" si="76"/>
        <v>1</v>
      </c>
      <c r="ET30" s="39" t="b">
        <f t="shared" si="77"/>
        <v>1</v>
      </c>
      <c r="EV30">
        <v>19</v>
      </c>
      <c r="EW30" s="7">
        <f t="array" ref="EW30">MMULT(EW29:FG29,TRANSPOSE(S29:AC29))</f>
        <v>0</v>
      </c>
      <c r="EX30" s="7">
        <f t="array" ref="EX30">MMULT(EW29:FG29,TRANSPOSE(AD29:AN29))</f>
        <v>9.4045911724273607E-4</v>
      </c>
      <c r="EY30" s="7">
        <f t="array" ref="EY30">MMULT(EW29:FG29,TRANSPOSE(AO29:AY29))</f>
        <v>0</v>
      </c>
      <c r="EZ30" s="7">
        <f t="array" ref="EZ30">MMULT(EW29:FG29,TRANSPOSE(AZ29:BJ29))</f>
        <v>8.2403074835823791E-4</v>
      </c>
      <c r="FA30" s="7">
        <f t="array" ref="FA30">MMULT(EW29:FG29,TRANSPOSE(BK29:BU29))</f>
        <v>6.8376942793575853E-4</v>
      </c>
      <c r="FB30" s="7">
        <f t="array" ref="FB30">MMULT(EW29:FG29,TRANSPOSE(BV29:CF29))</f>
        <v>5.3680288530545076E-4</v>
      </c>
      <c r="FC30" s="7">
        <f t="array" ref="FC30">MMULT(EW29:FG29,TRANSPOSE(CG29:CQ29))</f>
        <v>5.673815002047969E-4</v>
      </c>
      <c r="FD30" s="7">
        <f t="array" ref="FD30">MMULT(EW29:FG29,TRANSPOSE(CR29:DB29))</f>
        <v>5.6686077602716471E-4</v>
      </c>
      <c r="FE30" s="7">
        <f t="array" ref="FE30">MMULT(EW29:FG29,TRANSPOSE(DC29:DM29))</f>
        <v>6.8029822036323284E-4</v>
      </c>
      <c r="FF30" s="7">
        <f t="array" ref="FF30">MMULT(EW29:FG29,TRANSPOSE(DN29:DX29))</f>
        <v>1.1494338189514913E-3</v>
      </c>
      <c r="FG30" s="7">
        <f t="array" ref="FG30">MMULT(EW29:FG29,TRANSPOSE(DY29:EI29))</f>
        <v>0.99405096350561051</v>
      </c>
      <c r="FH30" s="39" t="b">
        <f t="shared" si="78"/>
        <v>1</v>
      </c>
      <c r="FJ30" s="30">
        <f t="shared" si="79"/>
        <v>0</v>
      </c>
      <c r="FK30" s="30">
        <f t="shared" si="80"/>
        <v>6.4045265884230321E-4</v>
      </c>
      <c r="FL30" s="30">
        <f t="shared" si="81"/>
        <v>0</v>
      </c>
      <c r="FM30" s="30">
        <f t="shared" si="82"/>
        <v>5.1996340221404811E-4</v>
      </c>
      <c r="FN30" s="30">
        <f t="shared" si="83"/>
        <v>3.3573078911645741E-4</v>
      </c>
      <c r="FO30" s="30">
        <f t="shared" si="84"/>
        <v>1.7231372618304968E-4</v>
      </c>
      <c r="FP30" s="30">
        <f t="shared" si="85"/>
        <v>3.8638680163946668E-4</v>
      </c>
      <c r="FQ30" s="30">
        <f t="shared" si="86"/>
        <v>3.7469497295395591E-4</v>
      </c>
      <c r="FR30" s="30">
        <f t="shared" si="87"/>
        <v>2.9320853297655334E-4</v>
      </c>
      <c r="FS30" s="30">
        <f t="shared" si="88"/>
        <v>3.0000222674633927E-4</v>
      </c>
      <c r="FT30" s="41">
        <v>0</v>
      </c>
      <c r="FV30" s="30">
        <f t="shared" si="89"/>
        <v>0</v>
      </c>
      <c r="FW30" s="30">
        <f t="shared" si="90"/>
        <v>-2.8213773517282083E-5</v>
      </c>
      <c r="FX30" s="30">
        <f t="shared" si="91"/>
        <v>0</v>
      </c>
      <c r="FY30" s="30">
        <f t="shared" si="92"/>
        <v>-4.1201537417911897E-5</v>
      </c>
      <c r="FZ30" s="30">
        <f t="shared" si="93"/>
        <v>-5.4701554234860687E-5</v>
      </c>
      <c r="GA30" s="30">
        <f t="shared" si="94"/>
        <v>-5.3680288530545079E-5</v>
      </c>
      <c r="GB30" s="30">
        <f t="shared" si="95"/>
        <v>-1.7021445006143905E-5</v>
      </c>
      <c r="GC30" s="30">
        <f t="shared" si="96"/>
        <v>-2.8343038801358237E-5</v>
      </c>
      <c r="GD30" s="30">
        <f t="shared" si="97"/>
        <v>-5.4423857629058629E-5</v>
      </c>
      <c r="GE30" s="30">
        <f t="shared" si="98"/>
        <v>-1.1494338189514913E-4</v>
      </c>
      <c r="GF30" s="41">
        <v>0</v>
      </c>
      <c r="GH30" s="31"/>
      <c r="GI30" s="31"/>
      <c r="GK30" s="31">
        <f t="shared" si="99"/>
        <v>0</v>
      </c>
      <c r="GL30" s="31">
        <f t="shared" si="100"/>
        <v>6.7967356586779442</v>
      </c>
      <c r="GM30" s="31">
        <f t="shared" si="101"/>
        <v>0</v>
      </c>
      <c r="GN30" s="31">
        <f t="shared" si="102"/>
        <v>8.5831409030661714</v>
      </c>
      <c r="GO30" s="31">
        <f t="shared" si="103"/>
        <v>9.0840681004355446</v>
      </c>
      <c r="GP30" s="31">
        <f t="shared" si="104"/>
        <v>7.295720222359499</v>
      </c>
      <c r="GQ30" s="31">
        <f t="shared" si="105"/>
        <v>4.1004887972400761</v>
      </c>
      <c r="GR30" s="31">
        <f t="shared" si="106"/>
        <v>5.9044470400604423</v>
      </c>
      <c r="GS30" s="31">
        <f t="shared" si="107"/>
        <v>9.0379521369377827</v>
      </c>
      <c r="GT30" s="31">
        <f t="shared" si="108"/>
        <v>15.622023999398856</v>
      </c>
      <c r="GU30" s="42">
        <v>0</v>
      </c>
      <c r="GW30" s="31">
        <f t="shared" si="109"/>
        <v>0</v>
      </c>
      <c r="GX30" s="31">
        <f t="shared" si="110"/>
        <v>0</v>
      </c>
      <c r="GY30" s="31">
        <f t="shared" si="111"/>
        <v>0</v>
      </c>
      <c r="GZ30" s="31">
        <f t="shared" si="112"/>
        <v>0</v>
      </c>
      <c r="HA30" s="31">
        <f t="shared" si="113"/>
        <v>0</v>
      </c>
      <c r="HB30" s="31">
        <f t="shared" si="114"/>
        <v>0</v>
      </c>
      <c r="HC30" s="31">
        <f t="shared" si="115"/>
        <v>50.342625750171223</v>
      </c>
      <c r="HD30" s="31">
        <f t="shared" si="116"/>
        <v>50.296422935338271</v>
      </c>
      <c r="HE30" s="31">
        <f t="shared" si="117"/>
        <v>60.361500496388921</v>
      </c>
      <c r="HF30" s="31">
        <f t="shared" si="118"/>
        <v>101.98696388792793</v>
      </c>
      <c r="HG30" s="42">
        <v>0</v>
      </c>
      <c r="HI30" s="31">
        <f t="shared" si="119"/>
        <v>0</v>
      </c>
      <c r="HJ30" s="31">
        <f t="shared" si="120"/>
        <v>25.593963796093966</v>
      </c>
      <c r="HK30" s="31">
        <f t="shared" si="121"/>
        <v>0</v>
      </c>
      <c r="HL30" s="31">
        <f t="shared" si="122"/>
        <v>36.538282239371902</v>
      </c>
      <c r="HM30" s="31">
        <f t="shared" si="123"/>
        <v>45.011775619251701</v>
      </c>
      <c r="HN30" s="31">
        <f t="shared" si="124"/>
        <v>62.310447045485397</v>
      </c>
      <c r="HO30" s="31">
        <f t="shared" si="125"/>
        <v>6.901217878697282</v>
      </c>
      <c r="HP30" s="31">
        <f t="shared" si="126"/>
        <v>11.162676428347259</v>
      </c>
      <c r="HQ30" s="31">
        <f t="shared" si="127"/>
        <v>19.704638761502117</v>
      </c>
      <c r="HR30" s="31">
        <f t="shared" si="128"/>
        <v>58.706024707034985</v>
      </c>
      <c r="HS30" s="42">
        <v>0</v>
      </c>
      <c r="HU30" s="30">
        <f t="shared" si="129"/>
        <v>0</v>
      </c>
      <c r="HV30" s="30">
        <f t="shared" si="130"/>
        <v>5.1238812993052003E-4</v>
      </c>
      <c r="HW30" s="30">
        <f t="shared" si="131"/>
        <v>0</v>
      </c>
      <c r="HX30" s="30">
        <f t="shared" si="132"/>
        <v>4.1163009778533654E-4</v>
      </c>
      <c r="HY30" s="30">
        <f t="shared" si="133"/>
        <v>2.6180257638350315E-4</v>
      </c>
      <c r="HZ30" s="30">
        <f t="shared" si="134"/>
        <v>1.3015571459302225E-4</v>
      </c>
      <c r="IA30" s="30">
        <f t="shared" si="135"/>
        <v>3.1730430947877136E-4</v>
      </c>
      <c r="IB30" s="30">
        <f t="shared" si="136"/>
        <v>3.0288117900303957E-4</v>
      </c>
      <c r="IC30" s="30">
        <f t="shared" si="137"/>
        <v>2.3050029271077339E-4</v>
      </c>
      <c r="ID30" s="30">
        <f t="shared" si="138"/>
        <v>2.2006014787747134E-4</v>
      </c>
      <c r="IE30" s="30">
        <f t="shared" si="139"/>
        <v>0</v>
      </c>
      <c r="IF30" s="30"/>
      <c r="IH30" s="30">
        <f t="shared" si="140"/>
        <v>0</v>
      </c>
      <c r="II30" s="30">
        <f t="shared" si="141"/>
        <v>-2.2572164314119826E-5</v>
      </c>
      <c r="IJ30" s="30">
        <f t="shared" si="142"/>
        <v>0</v>
      </c>
      <c r="IK30" s="30">
        <f t="shared" si="143"/>
        <v>-3.2617281916429203E-5</v>
      </c>
      <c r="IL30" s="30">
        <f t="shared" si="144"/>
        <v>-4.2656224258004588E-5</v>
      </c>
      <c r="IM30" s="30">
        <f t="shared" si="145"/>
        <v>-4.0546951586611308E-5</v>
      </c>
      <c r="IN30" s="30">
        <f t="shared" si="146"/>
        <v>-1.3978163413161733E-5</v>
      </c>
      <c r="IO30" s="30">
        <f t="shared" si="147"/>
        <v>-2.2910830484344898E-5</v>
      </c>
      <c r="IP30" s="30">
        <f t="shared" si="148"/>
        <v>-4.2784277069285086E-5</v>
      </c>
      <c r="IQ30" s="30">
        <f t="shared" si="149"/>
        <v>-8.4314232903245727E-5</v>
      </c>
      <c r="IR30" s="30">
        <f t="shared" si="150"/>
        <v>0</v>
      </c>
      <c r="IT30" s="43"/>
      <c r="IU30" s="43"/>
      <c r="IW30" s="43">
        <f t="shared" si="151"/>
        <v>0</v>
      </c>
      <c r="IX30" s="43">
        <f t="shared" si="152"/>
        <v>5.437664479490552</v>
      </c>
      <c r="IY30" s="43">
        <f t="shared" si="153"/>
        <v>0</v>
      </c>
      <c r="IZ30" s="43">
        <f t="shared" si="154"/>
        <v>6.7948611655941553</v>
      </c>
      <c r="JA30" s="43">
        <f t="shared" si="155"/>
        <v>7.0837483776689485</v>
      </c>
      <c r="JB30" s="43">
        <f t="shared" si="156"/>
        <v>5.5107605183072934</v>
      </c>
      <c r="JC30" s="43">
        <f t="shared" si="157"/>
        <v>3.3673582037818797</v>
      </c>
      <c r="JD30" s="43">
        <f t="shared" si="158"/>
        <v>4.7728045742270293</v>
      </c>
      <c r="JE30" s="43">
        <f t="shared" si="159"/>
        <v>7.1050135953468567</v>
      </c>
      <c r="JF30" s="43">
        <f t="shared" si="160"/>
        <v>11.459197982419868</v>
      </c>
      <c r="JG30" s="43">
        <f t="shared" si="161"/>
        <v>0</v>
      </c>
      <c r="JH30" s="43"/>
      <c r="JI30" s="31"/>
      <c r="JJ30" s="43">
        <f t="shared" si="162"/>
        <v>0</v>
      </c>
      <c r="JK30" s="43">
        <f t="shared" si="163"/>
        <v>0</v>
      </c>
      <c r="JL30" s="43">
        <f t="shared" si="164"/>
        <v>0</v>
      </c>
      <c r="JM30" s="43">
        <f t="shared" si="165"/>
        <v>0</v>
      </c>
      <c r="JN30" s="43">
        <f t="shared" si="166"/>
        <v>0</v>
      </c>
      <c r="JO30" s="43">
        <f t="shared" si="167"/>
        <v>0</v>
      </c>
      <c r="JP30" s="43">
        <f t="shared" si="168"/>
        <v>41.341816110767141</v>
      </c>
      <c r="JQ30" s="43">
        <f t="shared" si="169"/>
        <v>40.656643344299077</v>
      </c>
      <c r="JR30" s="43">
        <f t="shared" si="170"/>
        <v>47.45204169754409</v>
      </c>
      <c r="JS30" s="43">
        <f t="shared" si="171"/>
        <v>74.810332570391864</v>
      </c>
      <c r="JT30" s="43">
        <f t="shared" si="172"/>
        <v>0</v>
      </c>
      <c r="JU30" s="43"/>
      <c r="JV30" s="31"/>
      <c r="JW30" s="43">
        <f t="shared" si="173"/>
        <v>0</v>
      </c>
      <c r="JX30" s="43">
        <f t="shared" si="174"/>
        <v>20.476210170936383</v>
      </c>
      <c r="JY30" s="43">
        <f t="shared" si="175"/>
        <v>0</v>
      </c>
      <c r="JZ30" s="43">
        <f t="shared" si="176"/>
        <v>28.925606354328394</v>
      </c>
      <c r="KA30" s="43">
        <f t="shared" si="177"/>
        <v>35.100143349165918</v>
      </c>
      <c r="KB30" s="43">
        <f t="shared" si="178"/>
        <v>47.06566877441017</v>
      </c>
      <c r="KC30" s="43">
        <f t="shared" si="179"/>
        <v>5.6673420631118194</v>
      </c>
      <c r="KD30" s="43">
        <f t="shared" si="180"/>
        <v>9.023245150029604</v>
      </c>
      <c r="KE30" s="43">
        <f t="shared" si="181"/>
        <v>15.490425725943958</v>
      </c>
      <c r="KF30" s="43">
        <f t="shared" si="182"/>
        <v>43.062535296619245</v>
      </c>
      <c r="KG30" s="43">
        <f t="shared" si="183"/>
        <v>0</v>
      </c>
      <c r="KH30" s="43"/>
      <c r="KJ30" s="7">
        <f t="array" ref="KJ30">AVERAGE(EW30:EW31)/((1+discount_EFFECT)^($B30-1))</f>
        <v>0</v>
      </c>
      <c r="KK30" s="7">
        <f t="array" ref="KK30">AVERAGE(EX30:EX31)/((1+discount_EFFECT)^($B30-1))</f>
        <v>4.4195892001142251E-4</v>
      </c>
      <c r="KL30" s="7">
        <f t="array" ref="KL30">AVERAGE(EY30:EY31)/((1+discount_EFFECT)^($B30-1))</f>
        <v>0</v>
      </c>
      <c r="KM30" s="7">
        <f t="array" ref="KM30">AVERAGE(EZ30:EZ31)/((1+discount_EFFECT)^($B30-1))</f>
        <v>3.8318431025621212E-4</v>
      </c>
      <c r="KN30" s="7">
        <f t="array" ref="KN30">AVERAGE(FA30:FA31)/((1+discount_EFFECT)^($B30-1))</f>
        <v>3.1320045138028463E-4</v>
      </c>
      <c r="KO30" s="7">
        <f t="array" ref="KO30">AVERAGE(FB30:FB31)/((1+discount_EFFECT)^($B30-1))</f>
        <v>2.381706071725396E-4</v>
      </c>
      <c r="KP30" s="7">
        <f t="array" ref="KP30">AVERAGE(FC30:FC31)/((1+discount_EFFECT)^($B30-1))</f>
        <v>2.7368992710901388E-4</v>
      </c>
      <c r="KQ30" s="7">
        <f t="array" ref="KQ30">AVERAGE(FD30:FD31)/((1+discount_EFFECT)^($B30-1))</f>
        <v>2.6915396565029877E-4</v>
      </c>
      <c r="KR30" s="7">
        <f t="array" ref="KR30">AVERAGE(FE30:FE31)/((1+discount_EFFECT)^($B30-1))</f>
        <v>3.1414067051573796E-4</v>
      </c>
      <c r="KS30" s="7">
        <f t="array" ref="KS30">AVERAGE(FF30:FF31)/((1+discount_EFFECT)^($B30-1))</f>
        <v>4.9525725752669889E-4</v>
      </c>
      <c r="KT30" s="7">
        <f t="array" ref="KT30">AVERAGE(FG30:FG31)/((1+discount_EFFECT)^($B30-1))</f>
        <v>0.58466585150666017</v>
      </c>
      <c r="KU30" s="44">
        <f t="shared" si="184"/>
        <v>1.4019478956923911E-3</v>
      </c>
      <c r="KV30" s="44">
        <f t="shared" si="185"/>
        <v>-1.7761645543054431E-4</v>
      </c>
      <c r="KW30" s="43"/>
      <c r="KX30" s="43"/>
      <c r="KY30" s="43">
        <f t="shared" si="186"/>
        <v>30.269271708871539</v>
      </c>
      <c r="KZ30" s="43">
        <f t="shared" si="187"/>
        <v>119.98171227609762</v>
      </c>
      <c r="LA30" s="43">
        <f t="shared" si="188"/>
        <v>120.30498088152667</v>
      </c>
      <c r="LB30" s="30">
        <f t="shared" si="189"/>
        <v>7.1564884712043645E-4</v>
      </c>
      <c r="LC30" s="30">
        <f t="shared" si="190"/>
        <v>6.5233827590651088E-4</v>
      </c>
      <c r="LD30" s="30">
        <f t="shared" si="191"/>
        <v>6.2734112189602258E-4</v>
      </c>
      <c r="LE30" s="30">
        <f t="shared" si="192"/>
        <v>7.3342786469923846E-4</v>
      </c>
      <c r="LF30" s="30">
        <f t="shared" si="193"/>
        <v>1.3765142888204588E-3</v>
      </c>
      <c r="LG30" s="30">
        <f t="shared" si="194"/>
        <v>1.3522418208017496E-3</v>
      </c>
      <c r="LH30" s="30">
        <f t="shared" si="195"/>
        <v>0</v>
      </c>
      <c r="LI30" s="17">
        <f t="shared" si="196"/>
        <v>2.7287561096222082E-3</v>
      </c>
      <c r="LJ30" s="30">
        <f t="shared" si="197"/>
        <v>1.2243314402618469E-3</v>
      </c>
      <c r="LK30" s="31">
        <f t="shared" si="198"/>
        <v>270.55596486649586</v>
      </c>
      <c r="LL30">
        <f t="shared" si="199"/>
        <v>-1.4812282084031118E-3</v>
      </c>
    </row>
    <row r="31" spans="2:324" ht="15.6" thickTop="1" thickBot="1" x14ac:dyDescent="0.35">
      <c r="B31">
        <v>20</v>
      </c>
      <c r="C31">
        <f t="shared" si="200"/>
        <v>90</v>
      </c>
      <c r="E31">
        <f t="shared" si="4"/>
        <v>0</v>
      </c>
      <c r="S31" s="35">
        <f t="shared" si="5"/>
        <v>0.56538250531573775</v>
      </c>
      <c r="T31" s="36">
        <v>0</v>
      </c>
      <c r="U31" s="37">
        <f t="shared" si="6"/>
        <v>1.8280831895405195E-2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8">
        <v>0</v>
      </c>
      <c r="AD31" s="35">
        <f t="shared" si="7"/>
        <v>0</v>
      </c>
      <c r="AE31" s="37">
        <f t="shared" si="8"/>
        <v>0.56538250531573775</v>
      </c>
      <c r="AF31" s="37">
        <f t="shared" si="9"/>
        <v>0</v>
      </c>
      <c r="AG31" s="37">
        <f t="shared" si="10"/>
        <v>1.8280831895405195E-2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8">
        <v>0</v>
      </c>
      <c r="AO31" s="35">
        <f t="shared" si="11"/>
        <v>0.16888048860080482</v>
      </c>
      <c r="AP31" s="36">
        <v>0</v>
      </c>
      <c r="AQ31" s="37">
        <f t="shared" si="12"/>
        <v>0.35342941664450039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38">
        <v>0</v>
      </c>
      <c r="AZ31" s="35">
        <f t="shared" si="13"/>
        <v>0</v>
      </c>
      <c r="BA31" s="37">
        <f t="shared" si="14"/>
        <v>0.16888048860080482</v>
      </c>
      <c r="BB31" s="37">
        <f t="shared" si="15"/>
        <v>0</v>
      </c>
      <c r="BC31" s="37">
        <f t="shared" si="16"/>
        <v>0.35342941664450039</v>
      </c>
      <c r="BD31" s="37">
        <f t="shared" si="17"/>
        <v>1.4623575762864169E-2</v>
      </c>
      <c r="BE31" s="37">
        <f t="shared" si="18"/>
        <v>0</v>
      </c>
      <c r="BF31" s="36">
        <v>0</v>
      </c>
      <c r="BG31" s="36">
        <v>0</v>
      </c>
      <c r="BH31" s="36">
        <v>0</v>
      </c>
      <c r="BI31" s="36">
        <v>0</v>
      </c>
      <c r="BJ31" s="38">
        <v>0</v>
      </c>
      <c r="BK31" s="35">
        <f t="shared" si="19"/>
        <v>0</v>
      </c>
      <c r="BL31" s="37">
        <f t="shared" si="20"/>
        <v>0</v>
      </c>
      <c r="BM31" s="37">
        <f t="shared" si="21"/>
        <v>0.21327637211306061</v>
      </c>
      <c r="BN31" s="37">
        <f t="shared" si="22"/>
        <v>0.21327637211306061</v>
      </c>
      <c r="BO31" s="37">
        <f t="shared" si="23"/>
        <v>0.26809888898584316</v>
      </c>
      <c r="BP31" s="37">
        <f t="shared" si="24"/>
        <v>3.3445266662207175E-3</v>
      </c>
      <c r="BQ31" s="36">
        <v>0</v>
      </c>
      <c r="BR31" s="36">
        <v>0</v>
      </c>
      <c r="BS31" s="36">
        <v>0</v>
      </c>
      <c r="BT31" s="36">
        <v>0</v>
      </c>
      <c r="BU31" s="38">
        <v>0</v>
      </c>
      <c r="BV31" s="35">
        <f t="shared" si="25"/>
        <v>0</v>
      </c>
      <c r="BW31" s="37">
        <f t="shared" si="26"/>
        <v>0</v>
      </c>
      <c r="BX31" s="37">
        <f t="shared" si="27"/>
        <v>2.4374442527206931E-2</v>
      </c>
      <c r="BY31" s="37">
        <f t="shared" si="28"/>
        <v>2.4374442527206931E-2</v>
      </c>
      <c r="BZ31" s="37">
        <f t="shared" si="29"/>
        <v>0.20473006068009839</v>
      </c>
      <c r="CA31" s="37">
        <f t="shared" si="30"/>
        <v>0.16388180664481514</v>
      </c>
      <c r="CB31" s="36">
        <v>0</v>
      </c>
      <c r="CC31" s="36">
        <v>0</v>
      </c>
      <c r="CD31" s="36">
        <v>0</v>
      </c>
      <c r="CE31" s="36">
        <v>0</v>
      </c>
      <c r="CF31" s="38">
        <v>0</v>
      </c>
      <c r="CG31" s="37">
        <f t="shared" si="31"/>
        <v>1.3902848491370603E-2</v>
      </c>
      <c r="CH31" s="37">
        <f t="shared" si="32"/>
        <v>1.3902848491370603E-2</v>
      </c>
      <c r="CI31" s="37">
        <f t="shared" si="33"/>
        <v>7.2211186281226347E-4</v>
      </c>
      <c r="CJ31" s="37">
        <f t="shared" si="34"/>
        <v>7.2211186281226347E-4</v>
      </c>
      <c r="CK31" s="36">
        <v>0</v>
      </c>
      <c r="CL31" s="36">
        <v>0</v>
      </c>
      <c r="CM31" s="37">
        <f t="shared" si="35"/>
        <v>0.57928535380710844</v>
      </c>
      <c r="CN31" s="37">
        <f t="shared" si="36"/>
        <v>1.9002943758217459E-2</v>
      </c>
      <c r="CO31" s="36">
        <v>0</v>
      </c>
      <c r="CP31" s="36">
        <v>0</v>
      </c>
      <c r="CQ31" s="38">
        <v>0</v>
      </c>
      <c r="CR31" s="37">
        <f t="shared" si="37"/>
        <v>4.1527989000197905E-3</v>
      </c>
      <c r="CS31" s="37">
        <f t="shared" si="38"/>
        <v>4.1527989000197905E-3</v>
      </c>
      <c r="CT31" s="37">
        <f t="shared" si="39"/>
        <v>1.3960829347703759E-2</v>
      </c>
      <c r="CU31" s="37">
        <f t="shared" si="40"/>
        <v>1.3960829347703759E-2</v>
      </c>
      <c r="CV31" s="37">
        <f t="shared" si="41"/>
        <v>1.8074082403539986E-3</v>
      </c>
      <c r="CW31" s="37">
        <f t="shared" si="42"/>
        <v>0</v>
      </c>
      <c r="CX31" s="37">
        <f t="shared" si="43"/>
        <v>0.17303328750082461</v>
      </c>
      <c r="CY31" s="37">
        <f t="shared" si="44"/>
        <v>0.36739024599220421</v>
      </c>
      <c r="CZ31" s="37">
        <f t="shared" si="45"/>
        <v>1.6430984003218168E-2</v>
      </c>
      <c r="DA31" s="37">
        <f t="shared" si="46"/>
        <v>0</v>
      </c>
      <c r="DB31" s="38">
        <v>0</v>
      </c>
      <c r="DC31" s="37">
        <f t="shared" si="47"/>
        <v>0</v>
      </c>
      <c r="DD31" s="37">
        <f t="shared" si="48"/>
        <v>0</v>
      </c>
      <c r="DE31" s="37">
        <f t="shared" si="49"/>
        <v>8.4246383994764067E-3</v>
      </c>
      <c r="DF31" s="37">
        <f t="shared" si="50"/>
        <v>8.4246383994764067E-3</v>
      </c>
      <c r="DG31" s="37">
        <f t="shared" si="51"/>
        <v>3.3135817739823312E-2</v>
      </c>
      <c r="DH31" s="37">
        <f t="shared" si="52"/>
        <v>1.1690045972350418E-3</v>
      </c>
      <c r="DI31" s="37">
        <f t="shared" si="53"/>
        <v>0</v>
      </c>
      <c r="DJ31" s="37">
        <f t="shared" si="54"/>
        <v>0.22170101051253702</v>
      </c>
      <c r="DK31" s="37">
        <f t="shared" si="55"/>
        <v>0.30123470672566649</v>
      </c>
      <c r="DL31" s="37">
        <f t="shared" si="56"/>
        <v>4.5135312634557593E-3</v>
      </c>
      <c r="DM31" s="38">
        <v>0</v>
      </c>
      <c r="DN31" s="37">
        <f t="shared" si="57"/>
        <v>0</v>
      </c>
      <c r="DO31" s="37">
        <f t="shared" si="58"/>
        <v>0</v>
      </c>
      <c r="DP31" s="37">
        <f t="shared" si="59"/>
        <v>9.6281581708301811E-4</v>
      </c>
      <c r="DQ31" s="37">
        <f t="shared" si="60"/>
        <v>9.6281581708301811E-4</v>
      </c>
      <c r="DR31" s="37">
        <f t="shared" si="61"/>
        <v>2.530371536495598E-2</v>
      </c>
      <c r="DS31" s="37">
        <f t="shared" si="62"/>
        <v>5.7281225264517031E-2</v>
      </c>
      <c r="DT31" s="37">
        <f t="shared" si="63"/>
        <v>0</v>
      </c>
      <c r="DU31" s="37">
        <f t="shared" si="64"/>
        <v>2.5337258344289949E-2</v>
      </c>
      <c r="DV31" s="37">
        <f t="shared" si="65"/>
        <v>0.23003377604505437</v>
      </c>
      <c r="DW31" s="37">
        <f t="shared" si="66"/>
        <v>0.22116303190933218</v>
      </c>
      <c r="DX31" s="38">
        <v>0</v>
      </c>
      <c r="DY31" s="35">
        <f t="array" ref="DY31">1-EXP(-INDEX(m.r.mortality, C31) * hr.mort_mci)</f>
        <v>0.24768135869206698</v>
      </c>
      <c r="DZ31" s="37">
        <f t="array" ref="DZ31">1-EXP(-INDEX(m.r.mortality, C31) * hr.mort_mci)</f>
        <v>0.24768135869206698</v>
      </c>
      <c r="EA31" s="37">
        <f t="array" ref="EA31">1-EXP(-INDEX(m.r.mortality, C31) * hr.mort_mil)</f>
        <v>0.3665685413927513</v>
      </c>
      <c r="EB31" s="37">
        <f t="array" ref="EB31">1-EXP(-INDEX(m.r.mortality, C31) * hr.mort_mil)</f>
        <v>0.3665685413927513</v>
      </c>
      <c r="EC31" s="37">
        <f t="array" ref="EC31">1-EXP(-INDEX(m.r.mortality, C31) * hr.mort_mod)</f>
        <v>0.45230053322606101</v>
      </c>
      <c r="ED31" s="37">
        <f t="array" ref="ED31">1-EXP(-INDEX(m.r.mortality, C31) * hr.mort_sev)</f>
        <v>0.77432343682721205</v>
      </c>
      <c r="EE31" s="37">
        <f t="array" ref="EE31">1-EXP(-INDEX(m.r.mortality, C31) * hr.mort_mci)</f>
        <v>0.24768135869206698</v>
      </c>
      <c r="EF31" s="37">
        <f t="array" ref="EF31">1-EXP(-INDEX(m.r.mortality, C31) * hr.mort_mil)</f>
        <v>0.3665685413927513</v>
      </c>
      <c r="EG31" s="37">
        <f t="array" ref="EG31">1-EXP(-INDEX(m.r.mortality, C31) * hr.mort_mod)</f>
        <v>0.45230053322606101</v>
      </c>
      <c r="EH31" s="37">
        <f t="array" ref="EH31">1-EXP(-INDEX(m.r.mortality, C31) * hr.mort_sev)</f>
        <v>0.77432343682721205</v>
      </c>
      <c r="EI31" s="38">
        <v>1</v>
      </c>
      <c r="EJ31" s="39" t="b">
        <f t="shared" si="67"/>
        <v>1</v>
      </c>
      <c r="EK31" s="39" t="b">
        <f t="shared" si="68"/>
        <v>1</v>
      </c>
      <c r="EL31" s="39" t="b">
        <f t="shared" si="69"/>
        <v>1</v>
      </c>
      <c r="EM31" s="39" t="b">
        <f t="shared" si="70"/>
        <v>1</v>
      </c>
      <c r="EN31" s="39" t="b">
        <f t="shared" si="71"/>
        <v>1</v>
      </c>
      <c r="EO31" s="39" t="b">
        <f t="shared" si="72"/>
        <v>1</v>
      </c>
      <c r="EP31" s="39" t="b">
        <f t="shared" si="73"/>
        <v>1</v>
      </c>
      <c r="EQ31" s="39" t="b">
        <f t="shared" si="74"/>
        <v>1</v>
      </c>
      <c r="ER31" s="39" t="b">
        <f t="shared" si="75"/>
        <v>1</v>
      </c>
      <c r="ES31" s="39" t="b">
        <f t="shared" si="76"/>
        <v>1</v>
      </c>
      <c r="ET31" s="39" t="b">
        <f t="shared" si="77"/>
        <v>1</v>
      </c>
      <c r="EV31">
        <v>20</v>
      </c>
      <c r="EW31" s="7">
        <f t="array" ref="EW31">MMULT(EW30:FG30,TRANSPOSE(S30:AC30))</f>
        <v>0</v>
      </c>
      <c r="EX31" s="7">
        <f t="array" ref="EX31">MMULT(EW30:FG30,TRANSPOSE(AD30:AN30))</f>
        <v>5.6435183703191887E-4</v>
      </c>
      <c r="EY31" s="7">
        <f t="array" ref="EY31">MMULT(EW30:FG30,TRANSPOSE(AO30:AY30))</f>
        <v>0</v>
      </c>
      <c r="EZ31" s="7">
        <f t="array" ref="EZ31">MMULT(EW30:FG30,TRANSPOSE(AZ30:BJ30))</f>
        <v>4.806605282989301E-4</v>
      </c>
      <c r="FA31" s="7">
        <f t="array" ref="FA31">MMULT(EW30:FG30,TRANSPOSE(BK30:BU30))</f>
        <v>3.8263617851435618E-4</v>
      </c>
      <c r="FB31" s="7">
        <f t="array" ref="FB31">MMULT(EW30:FG30,TRANSPOSE(BV30:CF30))</f>
        <v>2.7413614642677529E-4</v>
      </c>
      <c r="FC31" s="7">
        <f t="array" ref="FC31">MMULT(EW30:FG30,TRANSPOSE(CG30:CQ30))</f>
        <v>3.6449606067265203E-4</v>
      </c>
      <c r="FD31" s="7">
        <f t="array" ref="FD31">MMULT(EW30:FG30,TRANSPOSE(CR30:DB30))</f>
        <v>3.4957244334663114E-4</v>
      </c>
      <c r="FE31" s="7">
        <f t="array" ref="FE31">MMULT(EW30:FG30,TRANSPOSE(DC30:DM30))</f>
        <v>3.8930870636889425E-4</v>
      </c>
      <c r="FF31" s="7">
        <f t="array" ref="FF31">MMULT(EW30:FG30,TRANSPOSE(DN30:DX30))</f>
        <v>5.3685083911342313E-4</v>
      </c>
      <c r="FG31" s="7">
        <f t="array" ref="FG31">MMULT(EW30:FG30,TRANSPOSE(DY30:EI30))</f>
        <v>0.99665798726022581</v>
      </c>
      <c r="FH31" s="39" t="b">
        <f t="shared" si="78"/>
        <v>1</v>
      </c>
      <c r="FJ31" s="30">
        <f t="shared" si="79"/>
        <v>0</v>
      </c>
      <c r="FK31" s="30">
        <f t="shared" si="80"/>
        <v>3.8432360101873673E-4</v>
      </c>
      <c r="FL31" s="30">
        <f t="shared" si="81"/>
        <v>0</v>
      </c>
      <c r="FM31" s="30">
        <f t="shared" si="82"/>
        <v>3.0329679335662491E-4</v>
      </c>
      <c r="FN31" s="30">
        <f t="shared" si="83"/>
        <v>1.8787436365054889E-4</v>
      </c>
      <c r="FO31" s="30">
        <f t="shared" si="84"/>
        <v>8.7997703002994852E-5</v>
      </c>
      <c r="FP31" s="30">
        <f t="shared" si="85"/>
        <v>2.4822181731807603E-4</v>
      </c>
      <c r="FQ31" s="30">
        <f t="shared" si="86"/>
        <v>2.3106738505212319E-4</v>
      </c>
      <c r="FR31" s="30">
        <f t="shared" si="87"/>
        <v>1.6779205244499341E-4</v>
      </c>
      <c r="FS31" s="30">
        <f t="shared" si="88"/>
        <v>1.4011806900860344E-4</v>
      </c>
      <c r="FT31" s="41">
        <v>0</v>
      </c>
      <c r="FV31" s="30">
        <f t="shared" si="89"/>
        <v>0</v>
      </c>
      <c r="FW31" s="30">
        <f t="shared" si="90"/>
        <v>-1.6930555110957566E-5</v>
      </c>
      <c r="FX31" s="30">
        <f t="shared" si="91"/>
        <v>0</v>
      </c>
      <c r="FY31" s="30">
        <f t="shared" si="92"/>
        <v>-2.4033026414946506E-5</v>
      </c>
      <c r="FZ31" s="30">
        <f t="shared" si="93"/>
        <v>-3.0610894281148496E-5</v>
      </c>
      <c r="GA31" s="30">
        <f t="shared" si="94"/>
        <v>-2.7413614642677531E-5</v>
      </c>
      <c r="GB31" s="30">
        <f t="shared" si="95"/>
        <v>-1.0934881820179561E-5</v>
      </c>
      <c r="GC31" s="30">
        <f t="shared" si="96"/>
        <v>-1.7478622167331558E-5</v>
      </c>
      <c r="GD31" s="30">
        <f t="shared" si="97"/>
        <v>-3.1144696509511544E-5</v>
      </c>
      <c r="GE31" s="30">
        <f t="shared" si="98"/>
        <v>-5.3685083911342317E-5</v>
      </c>
      <c r="GF31" s="41">
        <v>0</v>
      </c>
      <c r="GH31" s="31"/>
      <c r="GI31" s="31"/>
      <c r="GK31" s="31">
        <f t="shared" si="99"/>
        <v>0</v>
      </c>
      <c r="GL31" s="31">
        <f t="shared" si="100"/>
        <v>4.0785933003031598</v>
      </c>
      <c r="GM31" s="31">
        <f t="shared" si="101"/>
        <v>0</v>
      </c>
      <c r="GN31" s="31">
        <f t="shared" si="102"/>
        <v>5.0065814281221392</v>
      </c>
      <c r="GO31" s="31">
        <f t="shared" si="103"/>
        <v>5.0834286549023524</v>
      </c>
      <c r="GP31" s="31">
        <f t="shared" si="104"/>
        <v>3.7258008142550882</v>
      </c>
      <c r="GQ31" s="31">
        <f t="shared" si="105"/>
        <v>2.6342276103236832</v>
      </c>
      <c r="GR31" s="31">
        <f t="shared" si="106"/>
        <v>3.6411621083936172</v>
      </c>
      <c r="GS31" s="31">
        <f t="shared" si="107"/>
        <v>5.1720750537559308</v>
      </c>
      <c r="GT31" s="31">
        <f t="shared" si="108"/>
        <v>7.2963719654408798</v>
      </c>
      <c r="GU31" s="42">
        <v>0</v>
      </c>
      <c r="GW31" s="31">
        <f t="shared" si="109"/>
        <v>0</v>
      </c>
      <c r="GX31" s="31">
        <f t="shared" si="110"/>
        <v>0</v>
      </c>
      <c r="GY31" s="31">
        <f t="shared" si="111"/>
        <v>0</v>
      </c>
      <c r="GZ31" s="31">
        <f t="shared" si="112"/>
        <v>0</v>
      </c>
      <c r="HA31" s="31">
        <f t="shared" si="113"/>
        <v>0</v>
      </c>
      <c r="HB31" s="31">
        <f t="shared" si="114"/>
        <v>0</v>
      </c>
      <c r="HC31" s="31">
        <f t="shared" si="115"/>
        <v>32.341006471363066</v>
      </c>
      <c r="HD31" s="31">
        <f t="shared" si="116"/>
        <v>31.016863753259887</v>
      </c>
      <c r="HE31" s="31">
        <f t="shared" si="117"/>
        <v>34.542582898699251</v>
      </c>
      <c r="HF31" s="31">
        <f t="shared" si="118"/>
        <v>47.633701252855808</v>
      </c>
      <c r="HG31" s="42">
        <v>0</v>
      </c>
      <c r="HI31" s="31">
        <f t="shared" si="119"/>
        <v>0</v>
      </c>
      <c r="HJ31" s="31">
        <f t="shared" si="120"/>
        <v>15.358456545778802</v>
      </c>
      <c r="HK31" s="31">
        <f t="shared" si="121"/>
        <v>0</v>
      </c>
      <c r="HL31" s="31">
        <f t="shared" si="122"/>
        <v>21.312930469284883</v>
      </c>
      <c r="HM31" s="31">
        <f t="shared" si="123"/>
        <v>25.188511079080133</v>
      </c>
      <c r="HN31" s="31">
        <f t="shared" si="124"/>
        <v>31.82089050333494</v>
      </c>
      <c r="HO31" s="31">
        <f t="shared" si="125"/>
        <v>4.4334662475263569</v>
      </c>
      <c r="HP31" s="31">
        <f t="shared" si="126"/>
        <v>6.8838138717119497</v>
      </c>
      <c r="HQ31" s="31">
        <f t="shared" si="127"/>
        <v>11.276212690385798</v>
      </c>
      <c r="HR31" s="31">
        <f t="shared" si="128"/>
        <v>27.419045886203513</v>
      </c>
      <c r="HS31" s="42">
        <v>0</v>
      </c>
      <c r="HU31" s="30">
        <f t="shared" si="129"/>
        <v>0</v>
      </c>
      <c r="HV31" s="30">
        <f t="shared" si="130"/>
        <v>3.0379865141213672E-4</v>
      </c>
      <c r="HW31" s="30">
        <f t="shared" si="131"/>
        <v>0</v>
      </c>
      <c r="HX31" s="30">
        <f t="shared" si="132"/>
        <v>2.3708046259791698E-4</v>
      </c>
      <c r="HY31" s="30">
        <f t="shared" si="133"/>
        <v>1.4451379649139774E-4</v>
      </c>
      <c r="HZ31" s="30">
        <f t="shared" si="134"/>
        <v>6.5662962930935925E-5</v>
      </c>
      <c r="IA31" s="30">
        <f t="shared" si="135"/>
        <v>2.0105823038023125E-4</v>
      </c>
      <c r="IB31" s="30">
        <f t="shared" si="136"/>
        <v>1.841593146372668E-4</v>
      </c>
      <c r="IC31" s="30">
        <f t="shared" si="137"/>
        <v>1.3006598991682796E-4</v>
      </c>
      <c r="ID31" s="30">
        <f t="shared" si="138"/>
        <v>1.0176931787983326E-4</v>
      </c>
      <c r="IE31" s="30">
        <f t="shared" si="139"/>
        <v>0</v>
      </c>
      <c r="IF31" s="30"/>
      <c r="IH31" s="30">
        <f t="shared" si="140"/>
        <v>0</v>
      </c>
      <c r="II31" s="30">
        <f t="shared" si="141"/>
        <v>-1.3383200502737301E-5</v>
      </c>
      <c r="IJ31" s="30">
        <f t="shared" si="142"/>
        <v>0</v>
      </c>
      <c r="IK31" s="30">
        <f t="shared" si="143"/>
        <v>-1.8786090538662203E-5</v>
      </c>
      <c r="IL31" s="30">
        <f t="shared" si="144"/>
        <v>-2.3546036088211444E-5</v>
      </c>
      <c r="IM31" s="30">
        <f t="shared" si="145"/>
        <v>-2.0455751691880358E-5</v>
      </c>
      <c r="IN31" s="30">
        <f t="shared" si="146"/>
        <v>-8.8571907656489542E-6</v>
      </c>
      <c r="IO31" s="30">
        <f t="shared" si="147"/>
        <v>-1.3930356629142723E-5</v>
      </c>
      <c r="IP31" s="30">
        <f t="shared" si="148"/>
        <v>-2.4142179102891501E-5</v>
      </c>
      <c r="IQ31" s="30">
        <f t="shared" si="149"/>
        <v>-3.8992075816028072E-5</v>
      </c>
      <c r="IR31" s="30">
        <f t="shared" si="150"/>
        <v>0</v>
      </c>
      <c r="IT31" s="43"/>
      <c r="IU31" s="43"/>
      <c r="IW31" s="43">
        <f t="shared" si="151"/>
        <v>0</v>
      </c>
      <c r="IX31" s="43">
        <f t="shared" si="152"/>
        <v>3.2240308453767534</v>
      </c>
      <c r="IY31" s="43">
        <f t="shared" si="153"/>
        <v>0</v>
      </c>
      <c r="IZ31" s="43">
        <f t="shared" si="154"/>
        <v>3.9135350818485994</v>
      </c>
      <c r="JA31" s="43">
        <f t="shared" si="155"/>
        <v>3.9101959407272862</v>
      </c>
      <c r="JB31" s="43">
        <f t="shared" si="156"/>
        <v>2.7801534858944739</v>
      </c>
      <c r="JC31" s="43">
        <f t="shared" si="157"/>
        <v>2.1337090650325208</v>
      </c>
      <c r="JD31" s="43">
        <f t="shared" si="158"/>
        <v>2.9019842770700555</v>
      </c>
      <c r="JE31" s="43">
        <f t="shared" si="159"/>
        <v>4.0091950243676084</v>
      </c>
      <c r="JF31" s="43">
        <f t="shared" si="160"/>
        <v>5.2994364194018644</v>
      </c>
      <c r="JG31" s="43">
        <f t="shared" si="161"/>
        <v>0</v>
      </c>
      <c r="JH31" s="43"/>
      <c r="JI31" s="31"/>
      <c r="JJ31" s="43">
        <f t="shared" si="162"/>
        <v>0</v>
      </c>
      <c r="JK31" s="43">
        <f t="shared" si="163"/>
        <v>0</v>
      </c>
      <c r="JL31" s="43">
        <f t="shared" si="164"/>
        <v>0</v>
      </c>
      <c r="JM31" s="43">
        <f t="shared" si="165"/>
        <v>0</v>
      </c>
      <c r="JN31" s="43">
        <f t="shared" si="166"/>
        <v>0</v>
      </c>
      <c r="JO31" s="43">
        <f t="shared" si="167"/>
        <v>0</v>
      </c>
      <c r="JP31" s="43">
        <f t="shared" si="168"/>
        <v>26.196027408483346</v>
      </c>
      <c r="JQ31" s="43">
        <f t="shared" si="169"/>
        <v>24.720253659811508</v>
      </c>
      <c r="JR31" s="43">
        <f t="shared" si="170"/>
        <v>26.776090843016966</v>
      </c>
      <c r="JS31" s="43">
        <f t="shared" si="171"/>
        <v>34.596889030045382</v>
      </c>
      <c r="JT31" s="43">
        <f t="shared" si="172"/>
        <v>0</v>
      </c>
      <c r="JU31" s="43"/>
      <c r="JV31" s="31"/>
      <c r="JW31" s="43">
        <f t="shared" si="173"/>
        <v>0</v>
      </c>
      <c r="JX31" s="43">
        <f t="shared" si="174"/>
        <v>12.140494036826095</v>
      </c>
      <c r="JY31" s="43">
        <f t="shared" si="175"/>
        <v>0</v>
      </c>
      <c r="JZ31" s="43">
        <f t="shared" si="176"/>
        <v>16.659851095207532</v>
      </c>
      <c r="KA31" s="43">
        <f t="shared" si="177"/>
        <v>19.375114801581759</v>
      </c>
      <c r="KB31" s="43">
        <f t="shared" si="178"/>
        <v>23.744414709083284</v>
      </c>
      <c r="KC31" s="43">
        <f t="shared" si="179"/>
        <v>3.5910819113692027</v>
      </c>
      <c r="KD31" s="43">
        <f t="shared" si="180"/>
        <v>5.4863582085330478</v>
      </c>
      <c r="KE31" s="43">
        <f t="shared" si="181"/>
        <v>8.7408893610651379</v>
      </c>
      <c r="KF31" s="43">
        <f t="shared" si="182"/>
        <v>19.914759149181855</v>
      </c>
      <c r="KG31" s="43">
        <f t="shared" si="183"/>
        <v>0</v>
      </c>
      <c r="KH31" s="43"/>
      <c r="KJ31" s="7">
        <f t="array" ref="KJ31">AVERAGE(EW31:EW32)/((1+discount_EFFECT)^($B31-1))</f>
        <v>0</v>
      </c>
      <c r="KK31" s="7">
        <f t="array" ref="KK31">AVERAGE(EX31:EX32)/((1+discount_EFFECT)^($B31-1))</f>
        <v>2.544084080244471E-4</v>
      </c>
      <c r="KL31" s="7">
        <f t="array" ref="KL31">AVERAGE(EY31:EY32)/((1+discount_EFFECT)^($B31-1))</f>
        <v>0</v>
      </c>
      <c r="KM31" s="7">
        <f t="array" ref="KM31">AVERAGE(EZ31:EZ32)/((1+discount_EFFECT)^($B31-1))</f>
        <v>2.1426889865245525E-4</v>
      </c>
      <c r="KN31" s="7">
        <f t="array" ref="KN31">AVERAGE(FA31:FA32)/((1+discount_EFFECT)^($B31-1))</f>
        <v>1.678496920989538E-4</v>
      </c>
      <c r="KO31" s="7">
        <f t="array" ref="KO31">AVERAGE(FB31:FB32)/((1+discount_EFFECT)^($B31-1))</f>
        <v>1.1665629357813762E-4</v>
      </c>
      <c r="KP31" s="7">
        <f t="array" ref="KP31">AVERAGE(FC31:FC32)/((1+discount_EFFECT)^($B31-1))</f>
        <v>1.6837107101524046E-4</v>
      </c>
      <c r="KQ31" s="7">
        <f t="array" ref="KQ31">AVERAGE(FD31:FD32)/((1+discount_EFFECT)^($B31-1))</f>
        <v>1.5888575468213929E-4</v>
      </c>
      <c r="KR31" s="7">
        <f t="array" ref="KR31">AVERAGE(FE31:FE32)/((1+discount_EFFECT)^($B31-1))</f>
        <v>1.7209934248962349E-4</v>
      </c>
      <c r="KS31" s="7">
        <f t="array" ref="KS31">AVERAGE(FF31:FF32)/((1+discount_EFFECT)^($B31-1))</f>
        <v>2.2236635994271996E-4</v>
      </c>
      <c r="KT31" s="7">
        <f t="array" ref="KT31">AVERAGE(FG31:FG32)/((1+discount_EFFECT)^($B31-1))</f>
        <v>0.56881112099144093</v>
      </c>
      <c r="KU31" s="44">
        <f t="shared" si="184"/>
        <v>7.8021328973786671E-4</v>
      </c>
      <c r="KV31" s="44">
        <f t="shared" si="185"/>
        <v>-9.243930515709229E-5</v>
      </c>
      <c r="KW31" s="43"/>
      <c r="KX31" s="43"/>
      <c r="KY31" s="43">
        <f t="shared" si="186"/>
        <v>16.066234895671872</v>
      </c>
      <c r="KZ31" s="43">
        <f t="shared" si="187"/>
        <v>64.036996475894085</v>
      </c>
      <c r="LA31" s="43">
        <f t="shared" si="188"/>
        <v>62.533552753026378</v>
      </c>
      <c r="LB31" s="30">
        <f t="shared" si="189"/>
        <v>4.2277947903968756E-4</v>
      </c>
      <c r="LC31" s="30">
        <f t="shared" si="190"/>
        <v>3.7315465333459454E-4</v>
      </c>
      <c r="LD31" s="30">
        <f t="shared" si="191"/>
        <v>3.3994903458857732E-4</v>
      </c>
      <c r="LE31" s="30">
        <f t="shared" si="192"/>
        <v>3.3902265352085757E-4</v>
      </c>
      <c r="LF31" s="30">
        <f t="shared" si="193"/>
        <v>7.5318329235399381E-4</v>
      </c>
      <c r="LG31" s="30">
        <f t="shared" si="194"/>
        <v>7.2172252812972317E-4</v>
      </c>
      <c r="LH31" s="30">
        <f t="shared" si="195"/>
        <v>0</v>
      </c>
      <c r="LI31" s="17">
        <f t="shared" si="196"/>
        <v>1.4749058204837171E-3</v>
      </c>
      <c r="LJ31" s="30">
        <f t="shared" si="197"/>
        <v>6.8777398458077436E-4</v>
      </c>
      <c r="LK31" s="31">
        <f t="shared" si="198"/>
        <v>142.63678412459234</v>
      </c>
      <c r="LL31">
        <f t="shared" si="199"/>
        <v>-7.3859385666514904E-4</v>
      </c>
    </row>
    <row r="32" spans="2:324" ht="15.6" thickTop="1" thickBot="1" x14ac:dyDescent="0.35">
      <c r="B32">
        <v>21</v>
      </c>
      <c r="C32">
        <f t="shared" si="200"/>
        <v>91</v>
      </c>
      <c r="E32">
        <f t="shared" si="4"/>
        <v>0</v>
      </c>
      <c r="S32" s="35">
        <f t="shared" si="5"/>
        <v>0.54629091136246311</v>
      </c>
      <c r="T32" s="36">
        <v>0</v>
      </c>
      <c r="U32" s="37">
        <f t="shared" si="6"/>
        <v>1.7300591611741648E-2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8">
        <v>0</v>
      </c>
      <c r="AD32" s="35">
        <f t="shared" si="7"/>
        <v>0</v>
      </c>
      <c r="AE32" s="37">
        <f t="shared" si="8"/>
        <v>0.54629091136246311</v>
      </c>
      <c r="AF32" s="37">
        <f t="shared" si="9"/>
        <v>0</v>
      </c>
      <c r="AG32" s="37">
        <f t="shared" si="10"/>
        <v>1.7300591611741648E-2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8">
        <v>0</v>
      </c>
      <c r="AO32" s="35">
        <f t="shared" si="11"/>
        <v>0.16317780469268381</v>
      </c>
      <c r="AP32" s="36">
        <v>0</v>
      </c>
      <c r="AQ32" s="37">
        <f t="shared" si="12"/>
        <v>0.33447810449367182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8">
        <v>0</v>
      </c>
      <c r="AZ32" s="35">
        <f t="shared" si="13"/>
        <v>0</v>
      </c>
      <c r="BA32" s="37">
        <f t="shared" si="14"/>
        <v>0.16317780469268381</v>
      </c>
      <c r="BB32" s="37">
        <f t="shared" si="15"/>
        <v>0</v>
      </c>
      <c r="BC32" s="37">
        <f t="shared" si="16"/>
        <v>0.33447810449367182</v>
      </c>
      <c r="BD32" s="37">
        <f t="shared" si="17"/>
        <v>1.3598639013623846E-2</v>
      </c>
      <c r="BE32" s="37">
        <f t="shared" si="18"/>
        <v>0</v>
      </c>
      <c r="BF32" s="36">
        <v>0</v>
      </c>
      <c r="BG32" s="36">
        <v>0</v>
      </c>
      <c r="BH32" s="36">
        <v>0</v>
      </c>
      <c r="BI32" s="36">
        <v>0</v>
      </c>
      <c r="BJ32" s="38">
        <v>0</v>
      </c>
      <c r="BK32" s="35">
        <f t="shared" si="19"/>
        <v>0</v>
      </c>
      <c r="BL32" s="37">
        <f t="shared" si="20"/>
        <v>0</v>
      </c>
      <c r="BM32" s="37">
        <f t="shared" si="21"/>
        <v>0.20184023547031921</v>
      </c>
      <c r="BN32" s="37">
        <f t="shared" si="22"/>
        <v>0.20184023547031921</v>
      </c>
      <c r="BO32" s="37">
        <f t="shared" si="23"/>
        <v>0.2493083819164372</v>
      </c>
      <c r="BP32" s="37">
        <f t="shared" si="24"/>
        <v>2.7944735530072919E-3</v>
      </c>
      <c r="BQ32" s="36">
        <v>0</v>
      </c>
      <c r="BR32" s="36">
        <v>0</v>
      </c>
      <c r="BS32" s="36">
        <v>0</v>
      </c>
      <c r="BT32" s="36">
        <v>0</v>
      </c>
      <c r="BU32" s="38">
        <v>0</v>
      </c>
      <c r="BV32" s="35">
        <f t="shared" si="25"/>
        <v>0</v>
      </c>
      <c r="BW32" s="37">
        <f t="shared" si="26"/>
        <v>0</v>
      </c>
      <c r="BX32" s="37">
        <f t="shared" si="27"/>
        <v>2.30674554823222E-2</v>
      </c>
      <c r="BY32" s="37">
        <f t="shared" si="28"/>
        <v>2.30674554823222E-2</v>
      </c>
      <c r="BZ32" s="37">
        <f t="shared" si="29"/>
        <v>0.19038094619073384</v>
      </c>
      <c r="CA32" s="37">
        <f t="shared" si="30"/>
        <v>0.13692920409735729</v>
      </c>
      <c r="CB32" s="36">
        <v>0</v>
      </c>
      <c r="CC32" s="36">
        <v>0</v>
      </c>
      <c r="CD32" s="36">
        <v>0</v>
      </c>
      <c r="CE32" s="36">
        <v>0</v>
      </c>
      <c r="CF32" s="38">
        <v>0</v>
      </c>
      <c r="CG32" s="37">
        <f t="shared" si="31"/>
        <v>1.3433383066290078E-2</v>
      </c>
      <c r="CH32" s="37">
        <f t="shared" si="32"/>
        <v>1.3433383066290078E-2</v>
      </c>
      <c r="CI32" s="37">
        <f t="shared" si="33"/>
        <v>6.8339135264675955E-4</v>
      </c>
      <c r="CJ32" s="37">
        <f t="shared" si="34"/>
        <v>6.8339135264675955E-4</v>
      </c>
      <c r="CK32" s="36">
        <v>0</v>
      </c>
      <c r="CL32" s="36">
        <v>0</v>
      </c>
      <c r="CM32" s="37">
        <f t="shared" si="35"/>
        <v>0.55972429442875327</v>
      </c>
      <c r="CN32" s="37">
        <f t="shared" si="36"/>
        <v>1.7983982964388408E-2</v>
      </c>
      <c r="CO32" s="36">
        <v>0</v>
      </c>
      <c r="CP32" s="36">
        <v>0</v>
      </c>
      <c r="CQ32" s="38">
        <v>0</v>
      </c>
      <c r="CR32" s="37">
        <f t="shared" si="37"/>
        <v>4.0125689678528814E-3</v>
      </c>
      <c r="CS32" s="37">
        <f t="shared" si="38"/>
        <v>4.0125689678528814E-3</v>
      </c>
      <c r="CT32" s="37">
        <f t="shared" si="39"/>
        <v>1.3212232817837351E-2</v>
      </c>
      <c r="CU32" s="37">
        <f t="shared" si="40"/>
        <v>1.3212232817837351E-2</v>
      </c>
      <c r="CV32" s="37">
        <f t="shared" si="41"/>
        <v>1.6807306646051945E-3</v>
      </c>
      <c r="CW32" s="37">
        <f t="shared" si="42"/>
        <v>0</v>
      </c>
      <c r="CX32" s="37">
        <f t="shared" si="43"/>
        <v>0.16719037366053668</v>
      </c>
      <c r="CY32" s="37">
        <f t="shared" si="44"/>
        <v>0.34769033731150922</v>
      </c>
      <c r="CZ32" s="37">
        <f t="shared" si="45"/>
        <v>1.527936967822904E-2</v>
      </c>
      <c r="DA32" s="37">
        <f t="shared" si="46"/>
        <v>0</v>
      </c>
      <c r="DB32" s="38">
        <v>0</v>
      </c>
      <c r="DC32" s="37">
        <f t="shared" si="47"/>
        <v>0</v>
      </c>
      <c r="DD32" s="37">
        <f t="shared" si="48"/>
        <v>0</v>
      </c>
      <c r="DE32" s="37">
        <f t="shared" si="49"/>
        <v>7.9728991142121938E-3</v>
      </c>
      <c r="DF32" s="37">
        <f t="shared" si="50"/>
        <v>7.9728991142121938E-3</v>
      </c>
      <c r="DG32" s="37">
        <f t="shared" si="51"/>
        <v>3.0813395517761903E-2</v>
      </c>
      <c r="DH32" s="37">
        <f t="shared" si="52"/>
        <v>9.7674581677312917E-4</v>
      </c>
      <c r="DI32" s="37">
        <f t="shared" si="53"/>
        <v>0</v>
      </c>
      <c r="DJ32" s="37">
        <f t="shared" si="54"/>
        <v>0.20981313458453144</v>
      </c>
      <c r="DK32" s="37">
        <f t="shared" si="55"/>
        <v>0.28012177743419914</v>
      </c>
      <c r="DL32" s="37">
        <f t="shared" si="56"/>
        <v>3.7712193697804208E-3</v>
      </c>
      <c r="DM32" s="38">
        <v>0</v>
      </c>
      <c r="DN32" s="37">
        <f t="shared" si="57"/>
        <v>0</v>
      </c>
      <c r="DO32" s="37">
        <f t="shared" si="58"/>
        <v>0</v>
      </c>
      <c r="DP32" s="37">
        <f t="shared" si="59"/>
        <v>9.1118847019567943E-4</v>
      </c>
      <c r="DQ32" s="37">
        <f t="shared" si="60"/>
        <v>9.1118847019567943E-4</v>
      </c>
      <c r="DR32" s="37">
        <f t="shared" si="61"/>
        <v>2.3530229304472721E-2</v>
      </c>
      <c r="DS32" s="37">
        <f t="shared" si="62"/>
        <v>4.7860545021883319E-2</v>
      </c>
      <c r="DT32" s="37">
        <f t="shared" si="63"/>
        <v>0</v>
      </c>
      <c r="DU32" s="37">
        <f t="shared" si="64"/>
        <v>2.3978643952517881E-2</v>
      </c>
      <c r="DV32" s="37">
        <f t="shared" si="65"/>
        <v>0.21391117549520658</v>
      </c>
      <c r="DW32" s="37">
        <f t="shared" si="66"/>
        <v>0.18478974911924062</v>
      </c>
      <c r="DX32" s="38">
        <v>0</v>
      </c>
      <c r="DY32" s="35">
        <f t="array" ref="DY32">1-EXP(-INDEX(m.r.mortality, C32) * hr.mort_mci)</f>
        <v>0.27308533191071005</v>
      </c>
      <c r="DZ32" s="37">
        <f t="array" ref="DZ32">1-EXP(-INDEX(m.r.mortality, C32) * hr.mort_mci)</f>
        <v>0.27308533191071005</v>
      </c>
      <c r="EA32" s="37">
        <f t="array" ref="EA32">1-EXP(-INDEX(m.r.mortality, C32) * hr.mort_mil)</f>
        <v>0.40053390118705301</v>
      </c>
      <c r="EB32" s="37">
        <f t="array" ref="EB32">1-EXP(-INDEX(m.r.mortality, C32) * hr.mort_mil)</f>
        <v>0.40053390118705301</v>
      </c>
      <c r="EC32" s="37">
        <f t="array" ref="EC32">1-EXP(-INDEX(m.r.mortality, C32) * hr.mort_mod)</f>
        <v>0.4906876773923653</v>
      </c>
      <c r="ED32" s="37">
        <f t="array" ref="ED32">1-EXP(-INDEX(m.r.mortality, C32) * hr.mort_sev)</f>
        <v>0.81143903151097896</v>
      </c>
      <c r="EE32" s="37">
        <f t="array" ref="EE32">1-EXP(-INDEX(m.r.mortality, C32) * hr.mort_mci)</f>
        <v>0.27308533191071005</v>
      </c>
      <c r="EF32" s="37">
        <f t="array" ref="EF32">1-EXP(-INDEX(m.r.mortality, C32) * hr.mort_mil)</f>
        <v>0.40053390118705301</v>
      </c>
      <c r="EG32" s="37">
        <f t="array" ref="EG32">1-EXP(-INDEX(m.r.mortality, C32) * hr.mort_mod)</f>
        <v>0.4906876773923653</v>
      </c>
      <c r="EH32" s="37">
        <f t="array" ref="EH32">1-EXP(-INDEX(m.r.mortality, C32) * hr.mort_sev)</f>
        <v>0.81143903151097896</v>
      </c>
      <c r="EI32" s="38">
        <v>1</v>
      </c>
      <c r="EJ32" s="39" t="b">
        <f t="shared" si="67"/>
        <v>1</v>
      </c>
      <c r="EK32" s="39" t="b">
        <f t="shared" si="68"/>
        <v>1</v>
      </c>
      <c r="EL32" s="39" t="b">
        <f t="shared" si="69"/>
        <v>1</v>
      </c>
      <c r="EM32" s="39" t="b">
        <f t="shared" si="70"/>
        <v>1</v>
      </c>
      <c r="EN32" s="39" t="b">
        <f t="shared" si="71"/>
        <v>1</v>
      </c>
      <c r="EO32" s="39" t="b">
        <f t="shared" si="72"/>
        <v>1</v>
      </c>
      <c r="EP32" s="39" t="b">
        <f t="shared" si="73"/>
        <v>1</v>
      </c>
      <c r="EQ32" s="39" t="b">
        <f t="shared" si="74"/>
        <v>1</v>
      </c>
      <c r="ER32" s="39" t="b">
        <f t="shared" si="75"/>
        <v>1</v>
      </c>
      <c r="ES32" s="39" t="b">
        <f t="shared" si="76"/>
        <v>1</v>
      </c>
      <c r="ET32" s="39" t="b">
        <f t="shared" si="77"/>
        <v>1</v>
      </c>
      <c r="EV32">
        <v>21</v>
      </c>
      <c r="EW32" s="7">
        <f t="array" ref="EW32">MMULT(EW31:FG31,TRANSPOSE(S31:AC31))</f>
        <v>0</v>
      </c>
      <c r="EX32" s="7">
        <f t="array" ref="EX32">MMULT(EW31:FG31,TRANSPOSE(AD31:AN31))</f>
        <v>3.2786152981723461E-4</v>
      </c>
      <c r="EY32" s="7">
        <f t="array" ref="EY32">MMULT(EW31:FG31,TRANSPOSE(AO31:AY31))</f>
        <v>0</v>
      </c>
      <c r="EZ32" s="7">
        <f t="array" ref="EZ32">MMULT(EW31:FG31,TRANSPOSE(AZ31:BJ31))</f>
        <v>2.7078309324755798E-4</v>
      </c>
      <c r="FA32" s="7">
        <f t="array" ref="FA32">MMULT(EW31:FG31,TRANSPOSE(BK31:BU31))</f>
        <v>2.0601472369092991E-4</v>
      </c>
      <c r="FB32" s="7">
        <f t="array" ref="FB32">MMULT(EW31:FG31,TRANSPOSE(BV31:CF31))</f>
        <v>1.3497888741083181E-4</v>
      </c>
      <c r="FC32" s="7">
        <f t="array" ref="FC32">MMULT(EW31:FG31,TRANSPOSE(CG31:CQ31))</f>
        <v>2.2598332370394488E-4</v>
      </c>
      <c r="FD32" s="7">
        <f t="array" ref="FD32">MMULT(EW31:FG31,TRANSPOSE(CR31:DB31))</f>
        <v>2.0764182181907774E-4</v>
      </c>
      <c r="FE32" s="7">
        <f t="array" ref="FE32">MMULT(EW31:FG31,TRANSPOSE(DC31:DM31))</f>
        <v>2.1424577120339328E-4</v>
      </c>
      <c r="FF32" s="7">
        <f t="array" ref="FF32">MMULT(EW31:FG31,TRANSPOSE(DN31:DX31))</f>
        <v>2.4299067720713824E-4</v>
      </c>
      <c r="FG32" s="7">
        <f t="array" ref="FG32">MMULT(EW31:FG31,TRANSPOSE(DY31:EI31))</f>
        <v>0.99816950017189932</v>
      </c>
      <c r="FH32" s="39" t="b">
        <f t="shared" si="78"/>
        <v>1</v>
      </c>
      <c r="FJ32" s="30">
        <f t="shared" si="79"/>
        <v>0</v>
      </c>
      <c r="FK32" s="30">
        <f t="shared" si="80"/>
        <v>2.2327370180553674E-4</v>
      </c>
      <c r="FL32" s="30">
        <f t="shared" si="81"/>
        <v>0</v>
      </c>
      <c r="FM32" s="30">
        <f t="shared" si="82"/>
        <v>1.7086413183920907E-4</v>
      </c>
      <c r="FN32" s="30">
        <f t="shared" si="83"/>
        <v>1.0115322933224658E-4</v>
      </c>
      <c r="FO32" s="30">
        <f t="shared" si="84"/>
        <v>4.3328222858877005E-5</v>
      </c>
      <c r="FP32" s="30">
        <f t="shared" si="85"/>
        <v>1.5389464344238646E-4</v>
      </c>
      <c r="FQ32" s="30">
        <f t="shared" si="86"/>
        <v>1.3725124422241041E-4</v>
      </c>
      <c r="FR32" s="30">
        <f t="shared" si="87"/>
        <v>9.2339927388662498E-5</v>
      </c>
      <c r="FS32" s="30">
        <f t="shared" si="88"/>
        <v>6.3420566751063085E-5</v>
      </c>
      <c r="FT32" s="41">
        <v>0</v>
      </c>
      <c r="FV32" s="30">
        <f t="shared" si="89"/>
        <v>0</v>
      </c>
      <c r="FW32" s="30">
        <f t="shared" si="90"/>
        <v>-9.835845894517038E-6</v>
      </c>
      <c r="FX32" s="30">
        <f t="shared" si="91"/>
        <v>0</v>
      </c>
      <c r="FY32" s="30">
        <f t="shared" si="92"/>
        <v>-1.3539154662377899E-5</v>
      </c>
      <c r="FZ32" s="30">
        <f t="shared" si="93"/>
        <v>-1.6481177895274392E-5</v>
      </c>
      <c r="GA32" s="30">
        <f t="shared" si="94"/>
        <v>-1.3497888741083182E-5</v>
      </c>
      <c r="GB32" s="30">
        <f t="shared" si="95"/>
        <v>-6.7794997111183461E-6</v>
      </c>
      <c r="GC32" s="30">
        <f t="shared" si="96"/>
        <v>-1.0382091090953888E-5</v>
      </c>
      <c r="GD32" s="30">
        <f t="shared" si="97"/>
        <v>-1.7139661696271462E-5</v>
      </c>
      <c r="GE32" s="30">
        <f t="shared" si="98"/>
        <v>-2.4299067720713825E-5</v>
      </c>
      <c r="GF32" s="41">
        <v>0</v>
      </c>
      <c r="GH32" s="31"/>
      <c r="GI32" s="31"/>
      <c r="GK32" s="31">
        <f t="shared" si="99"/>
        <v>0</v>
      </c>
      <c r="GL32" s="31">
        <f t="shared" si="100"/>
        <v>2.3694683904503475</v>
      </c>
      <c r="GM32" s="31">
        <f t="shared" si="101"/>
        <v>0</v>
      </c>
      <c r="GN32" s="31">
        <f t="shared" si="102"/>
        <v>2.8204887355750592</v>
      </c>
      <c r="GO32" s="31">
        <f t="shared" si="103"/>
        <v>2.7369632265522199</v>
      </c>
      <c r="GP32" s="31">
        <f t="shared" si="104"/>
        <v>1.8345061575338597</v>
      </c>
      <c r="GQ32" s="31">
        <f t="shared" si="105"/>
        <v>1.6331905197413581</v>
      </c>
      <c r="GR32" s="31">
        <f t="shared" si="106"/>
        <v>2.1628064457464937</v>
      </c>
      <c r="GS32" s="31">
        <f t="shared" si="107"/>
        <v>2.8463149949792852</v>
      </c>
      <c r="GT32" s="31">
        <f t="shared" si="108"/>
        <v>3.302500873362848</v>
      </c>
      <c r="GU32" s="42">
        <v>0</v>
      </c>
      <c r="GW32" s="31">
        <f t="shared" si="109"/>
        <v>0</v>
      </c>
      <c r="GX32" s="31">
        <f t="shared" si="110"/>
        <v>0</v>
      </c>
      <c r="GY32" s="31">
        <f t="shared" si="111"/>
        <v>0</v>
      </c>
      <c r="GZ32" s="31">
        <f t="shared" si="112"/>
        <v>0</v>
      </c>
      <c r="HA32" s="31">
        <f t="shared" si="113"/>
        <v>0</v>
      </c>
      <c r="HB32" s="31">
        <f t="shared" si="114"/>
        <v>0</v>
      </c>
      <c r="HC32" s="31">
        <f t="shared" si="115"/>
        <v>20.051048345603622</v>
      </c>
      <c r="HD32" s="31">
        <f t="shared" si="116"/>
        <v>18.423643566363129</v>
      </c>
      <c r="HE32" s="31">
        <f t="shared" si="117"/>
        <v>19.009598787334678</v>
      </c>
      <c r="HF32" s="31">
        <f t="shared" si="118"/>
        <v>21.56007680723496</v>
      </c>
      <c r="HG32" s="42">
        <v>0</v>
      </c>
      <c r="HI32" s="31">
        <f t="shared" si="119"/>
        <v>0</v>
      </c>
      <c r="HJ32" s="31">
        <f t="shared" si="120"/>
        <v>8.9225315278733852</v>
      </c>
      <c r="HK32" s="31">
        <f t="shared" si="121"/>
        <v>0</v>
      </c>
      <c r="HL32" s="31">
        <f t="shared" si="122"/>
        <v>12.006771721130184</v>
      </c>
      <c r="HM32" s="31">
        <f t="shared" si="123"/>
        <v>13.561718524083382</v>
      </c>
      <c r="HN32" s="31">
        <f t="shared" si="124"/>
        <v>15.667938914831629</v>
      </c>
      <c r="HO32" s="31">
        <f t="shared" si="125"/>
        <v>2.7486975752120486</v>
      </c>
      <c r="HP32" s="31">
        <f t="shared" si="126"/>
        <v>4.0889025453541468</v>
      </c>
      <c r="HQ32" s="31">
        <f t="shared" si="127"/>
        <v>6.2055660317444783</v>
      </c>
      <c r="HR32" s="31">
        <f t="shared" si="128"/>
        <v>12.410472412160196</v>
      </c>
      <c r="HS32" s="42">
        <v>0</v>
      </c>
      <c r="HU32" s="30">
        <f t="shared" si="129"/>
        <v>0</v>
      </c>
      <c r="HV32" s="30">
        <f t="shared" si="130"/>
        <v>1.7421819089989059E-4</v>
      </c>
      <c r="HW32" s="30">
        <f t="shared" si="131"/>
        <v>0</v>
      </c>
      <c r="HX32" s="30">
        <f t="shared" si="132"/>
        <v>1.3177026404302472E-4</v>
      </c>
      <c r="HY32" s="30">
        <f t="shared" si="133"/>
        <v>7.6696173657682756E-5</v>
      </c>
      <c r="HZ32" s="30">
        <f t="shared" si="134"/>
        <v>3.1928103538332012E-5</v>
      </c>
      <c r="IA32" s="30">
        <f t="shared" si="135"/>
        <v>1.2285078175679036E-4</v>
      </c>
      <c r="IB32" s="30">
        <f t="shared" si="136"/>
        <v>1.0778666734341547E-4</v>
      </c>
      <c r="IC32" s="30">
        <f t="shared" si="137"/>
        <v>7.055077997039706E-5</v>
      </c>
      <c r="ID32" s="30">
        <f t="shared" si="138"/>
        <v>4.5708390878866224E-5</v>
      </c>
      <c r="IE32" s="30">
        <f t="shared" si="139"/>
        <v>0</v>
      </c>
      <c r="IF32" s="30"/>
      <c r="IH32" s="30">
        <f t="shared" si="140"/>
        <v>0</v>
      </c>
      <c r="II32" s="30">
        <f t="shared" si="141"/>
        <v>-7.6748101718013486E-6</v>
      </c>
      <c r="IJ32" s="30">
        <f t="shared" si="142"/>
        <v>0</v>
      </c>
      <c r="IK32" s="30">
        <f t="shared" si="143"/>
        <v>-1.04413838385915E-5</v>
      </c>
      <c r="IL32" s="30">
        <f t="shared" si="144"/>
        <v>-1.2496321573553198E-5</v>
      </c>
      <c r="IM32" s="30">
        <f t="shared" si="145"/>
        <v>-9.9464497004149602E-6</v>
      </c>
      <c r="IN32" s="30">
        <f t="shared" si="146"/>
        <v>-5.4119287117528796E-6</v>
      </c>
      <c r="IO32" s="30">
        <f t="shared" si="147"/>
        <v>-8.1533031273385374E-6</v>
      </c>
      <c r="IP32" s="30">
        <f t="shared" si="148"/>
        <v>-1.3095272384296439E-5</v>
      </c>
      <c r="IQ32" s="30">
        <f t="shared" si="149"/>
        <v>-1.7512793440178628E-5</v>
      </c>
      <c r="IR32" s="30">
        <f t="shared" si="150"/>
        <v>0</v>
      </c>
      <c r="IT32" s="43"/>
      <c r="IU32" s="43"/>
      <c r="IW32" s="43">
        <f t="shared" si="151"/>
        <v>0</v>
      </c>
      <c r="IX32" s="43">
        <f t="shared" si="152"/>
        <v>1.8488720034671742</v>
      </c>
      <c r="IY32" s="43">
        <f t="shared" si="153"/>
        <v>0</v>
      </c>
      <c r="IZ32" s="43">
        <f t="shared" si="154"/>
        <v>2.1751583636456142</v>
      </c>
      <c r="JA32" s="43">
        <f t="shared" si="155"/>
        <v>2.0752140915724793</v>
      </c>
      <c r="JB32" s="43">
        <f t="shared" si="156"/>
        <v>1.3518279466532173</v>
      </c>
      <c r="JC32" s="43">
        <f t="shared" si="157"/>
        <v>1.303740842566218</v>
      </c>
      <c r="JD32" s="43">
        <f t="shared" si="158"/>
        <v>1.6985033557736444</v>
      </c>
      <c r="JE32" s="43">
        <f t="shared" si="159"/>
        <v>2.174679454663301</v>
      </c>
      <c r="JF32" s="43">
        <f t="shared" si="160"/>
        <v>2.3801742641307415</v>
      </c>
      <c r="JG32" s="43">
        <f t="shared" si="161"/>
        <v>0</v>
      </c>
      <c r="JH32" s="43"/>
      <c r="JI32" s="31"/>
      <c r="JJ32" s="43">
        <f t="shared" si="162"/>
        <v>0</v>
      </c>
      <c r="JK32" s="43">
        <f t="shared" si="163"/>
        <v>0</v>
      </c>
      <c r="JL32" s="43">
        <f t="shared" si="164"/>
        <v>0</v>
      </c>
      <c r="JM32" s="43">
        <f t="shared" si="165"/>
        <v>0</v>
      </c>
      <c r="JN32" s="43">
        <f t="shared" si="166"/>
        <v>0</v>
      </c>
      <c r="JO32" s="43">
        <f t="shared" si="167"/>
        <v>0</v>
      </c>
      <c r="JP32" s="43">
        <f t="shared" si="168"/>
        <v>16.006320357880316</v>
      </c>
      <c r="JQ32" s="43">
        <f t="shared" si="169"/>
        <v>14.468525597649874</v>
      </c>
      <c r="JR32" s="43">
        <f t="shared" si="170"/>
        <v>14.523966601423181</v>
      </c>
      <c r="JS32" s="43">
        <f t="shared" si="171"/>
        <v>15.538751363601692</v>
      </c>
      <c r="JT32" s="43">
        <f t="shared" si="172"/>
        <v>0</v>
      </c>
      <c r="JU32" s="43"/>
      <c r="JV32" s="31"/>
      <c r="JW32" s="43">
        <f t="shared" si="173"/>
        <v>0</v>
      </c>
      <c r="JX32" s="43">
        <f t="shared" si="174"/>
        <v>6.9621602923358266</v>
      </c>
      <c r="JY32" s="43">
        <f t="shared" si="175"/>
        <v>0</v>
      </c>
      <c r="JZ32" s="43">
        <f t="shared" si="176"/>
        <v>9.2596114993081642</v>
      </c>
      <c r="KA32" s="43">
        <f t="shared" si="177"/>
        <v>10.282735666335558</v>
      </c>
      <c r="KB32" s="43">
        <f t="shared" si="178"/>
        <v>11.545536440170793</v>
      </c>
      <c r="KC32" s="43">
        <f t="shared" si="179"/>
        <v>2.194226117130655</v>
      </c>
      <c r="KD32" s="43">
        <f t="shared" si="180"/>
        <v>3.2111124453017519</v>
      </c>
      <c r="KE32" s="43">
        <f t="shared" si="181"/>
        <v>4.7412591289424029</v>
      </c>
      <c r="KF32" s="43">
        <f t="shared" si="182"/>
        <v>8.9444600240330594</v>
      </c>
      <c r="KG32" s="43">
        <f t="shared" si="183"/>
        <v>0</v>
      </c>
      <c r="KH32" s="43"/>
      <c r="KJ32" s="7">
        <f t="array" ref="KJ32">AVERAGE(EW32:EW33)/((1+discount_EFFECT)^($B32-1))</f>
        <v>0</v>
      </c>
      <c r="KK32" s="7">
        <f t="array" ref="KK32">AVERAGE(EX32:EX33)/((1+discount_EFFECT)^($B32-1))</f>
        <v>1.4164521033696887E-4</v>
      </c>
      <c r="KL32" s="7">
        <f t="array" ref="KL32">AVERAGE(EY32:EY33)/((1+discount_EFFECT)^($B32-1))</f>
        <v>0</v>
      </c>
      <c r="KM32" s="7">
        <f t="array" ref="KM32">AVERAGE(EZ32:EZ33)/((1+discount_EFFECT)^($B32-1))</f>
        <v>1.1562282143162316E-4</v>
      </c>
      <c r="KN32" s="7">
        <f t="array" ref="KN32">AVERAGE(FA32:FA33)/((1+discount_EFFECT)^($B32-1))</f>
        <v>8.6486378397400434E-5</v>
      </c>
      <c r="KO32" s="7">
        <f t="array" ref="KO32">AVERAGE(FB32:FB33)/((1+discount_EFFECT)^($B32-1))</f>
        <v>5.5071080393536983E-5</v>
      </c>
      <c r="KP32" s="7">
        <f t="array" ref="KP32">AVERAGE(FC32:FC33)/((1+discount_EFFECT)^($B32-1))</f>
        <v>9.9881790369415194E-5</v>
      </c>
      <c r="KQ32" s="7">
        <f t="array" ref="KQ32">AVERAGE(FD32:FD33)/((1+discount_EFFECT)^($B32-1))</f>
        <v>9.0285725162779346E-5</v>
      </c>
      <c r="KR32" s="7">
        <f t="array" ref="KR32">AVERAGE(FE32:FE33)/((1+discount_EFFECT)^($B32-1))</f>
        <v>9.0631685170635215E-5</v>
      </c>
      <c r="KS32" s="7">
        <f t="array" ref="KS32">AVERAGE(FF32:FF33)/((1+discount_EFFECT)^($B32-1))</f>
        <v>9.6964091159004013E-5</v>
      </c>
      <c r="KT32" s="7">
        <f t="array" ref="KT32">AVERAGE(FG32:FG33)/((1+discount_EFFECT)^($B32-1))</f>
        <v>0.55289916540391326</v>
      </c>
      <c r="KU32" s="44">
        <f t="shared" si="184"/>
        <v>4.216292648374917E-4</v>
      </c>
      <c r="KV32" s="44">
        <f t="shared" si="185"/>
        <v>-4.6914199591608606E-5</v>
      </c>
      <c r="KW32" s="43"/>
      <c r="KX32" s="43"/>
      <c r="KY32" s="43">
        <f t="shared" si="186"/>
        <v>8.3096600222518688</v>
      </c>
      <c r="KZ32" s="43">
        <f t="shared" si="187"/>
        <v>33.518181360316788</v>
      </c>
      <c r="LA32" s="43">
        <f t="shared" si="188"/>
        <v>31.637642530924843</v>
      </c>
      <c r="LB32" s="30">
        <f t="shared" si="189"/>
        <v>2.4152700070638407E-4</v>
      </c>
      <c r="LC32" s="30">
        <f t="shared" si="190"/>
        <v>2.0590854659440251E-4</v>
      </c>
      <c r="LD32" s="30">
        <f t="shared" si="191"/>
        <v>1.7711806356803564E-4</v>
      </c>
      <c r="LE32" s="30">
        <f t="shared" si="192"/>
        <v>1.5203517155254099E-4</v>
      </c>
      <c r="LF32" s="30">
        <f t="shared" si="193"/>
        <v>3.9882549055952947E-4</v>
      </c>
      <c r="LG32" s="30">
        <f t="shared" si="194"/>
        <v>3.7776329186183378E-4</v>
      </c>
      <c r="LH32" s="30">
        <f t="shared" si="195"/>
        <v>0</v>
      </c>
      <c r="LI32" s="17">
        <f t="shared" si="196"/>
        <v>7.765887824213632E-4</v>
      </c>
      <c r="LJ32" s="30">
        <f t="shared" si="197"/>
        <v>3.747150652458831E-4</v>
      </c>
      <c r="LK32" s="31">
        <f t="shared" si="198"/>
        <v>73.4654839134935</v>
      </c>
      <c r="LL32">
        <f t="shared" si="199"/>
        <v>-3.5993977388905189E-4</v>
      </c>
    </row>
    <row r="33" spans="2:324" ht="15.6" thickTop="1" thickBot="1" x14ac:dyDescent="0.35">
      <c r="B33">
        <v>22</v>
      </c>
      <c r="C33">
        <f t="shared" si="200"/>
        <v>92</v>
      </c>
      <c r="E33">
        <f t="shared" si="4"/>
        <v>0</v>
      </c>
      <c r="S33" s="35">
        <f t="shared" si="5"/>
        <v>0.5260631493752016</v>
      </c>
      <c r="T33" s="36">
        <v>0</v>
      </c>
      <c r="U33" s="37">
        <f t="shared" si="6"/>
        <v>1.6284378057069934E-2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8">
        <v>0</v>
      </c>
      <c r="AD33" s="35">
        <f t="shared" si="7"/>
        <v>0</v>
      </c>
      <c r="AE33" s="37">
        <f t="shared" si="8"/>
        <v>0.5260631493752016</v>
      </c>
      <c r="AF33" s="37">
        <f t="shared" si="9"/>
        <v>0</v>
      </c>
      <c r="AG33" s="37">
        <f t="shared" si="10"/>
        <v>1.6284378057069934E-2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8">
        <v>0</v>
      </c>
      <c r="AO33" s="35">
        <f t="shared" si="11"/>
        <v>0.15713574591726803</v>
      </c>
      <c r="AP33" s="36">
        <v>0</v>
      </c>
      <c r="AQ33" s="37">
        <f t="shared" si="12"/>
        <v>0.31483130910335205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8">
        <v>0</v>
      </c>
      <c r="AZ33" s="35">
        <f t="shared" si="13"/>
        <v>0</v>
      </c>
      <c r="BA33" s="37">
        <f t="shared" si="14"/>
        <v>0.15713574591726803</v>
      </c>
      <c r="BB33" s="37">
        <f t="shared" si="15"/>
        <v>0</v>
      </c>
      <c r="BC33" s="37">
        <f t="shared" si="16"/>
        <v>0.31483130910335205</v>
      </c>
      <c r="BD33" s="37">
        <f t="shared" si="17"/>
        <v>1.2555457803809874E-2</v>
      </c>
      <c r="BE33" s="37">
        <f t="shared" si="18"/>
        <v>0</v>
      </c>
      <c r="BF33" s="36">
        <v>0</v>
      </c>
      <c r="BG33" s="36">
        <v>0</v>
      </c>
      <c r="BH33" s="36">
        <v>0</v>
      </c>
      <c r="BI33" s="36">
        <v>0</v>
      </c>
      <c r="BJ33" s="38">
        <v>0</v>
      </c>
      <c r="BK33" s="35">
        <f t="shared" si="19"/>
        <v>0</v>
      </c>
      <c r="BL33" s="37">
        <f t="shared" si="20"/>
        <v>0</v>
      </c>
      <c r="BM33" s="37">
        <f t="shared" si="21"/>
        <v>0.18998441066581592</v>
      </c>
      <c r="BN33" s="37">
        <f t="shared" si="22"/>
        <v>0.18998441066581592</v>
      </c>
      <c r="BO33" s="37">
        <f t="shared" si="23"/>
        <v>0.23018339306984772</v>
      </c>
      <c r="BP33" s="37">
        <f t="shared" si="24"/>
        <v>2.2939720616926402E-3</v>
      </c>
      <c r="BQ33" s="36">
        <v>0</v>
      </c>
      <c r="BR33" s="36">
        <v>0</v>
      </c>
      <c r="BS33" s="36">
        <v>0</v>
      </c>
      <c r="BT33" s="36">
        <v>0</v>
      </c>
      <c r="BU33" s="38">
        <v>0</v>
      </c>
      <c r="BV33" s="35">
        <f t="shared" si="25"/>
        <v>0</v>
      </c>
      <c r="BW33" s="37">
        <f t="shared" si="26"/>
        <v>0</v>
      </c>
      <c r="BX33" s="37">
        <f t="shared" si="27"/>
        <v>2.171250407609325E-2</v>
      </c>
      <c r="BY33" s="37">
        <f t="shared" si="28"/>
        <v>2.171250407609325E-2</v>
      </c>
      <c r="BZ33" s="37">
        <f t="shared" si="29"/>
        <v>0.17577640925333823</v>
      </c>
      <c r="CA33" s="37">
        <f t="shared" si="30"/>
        <v>0.11240463102293935</v>
      </c>
      <c r="CB33" s="36">
        <v>0</v>
      </c>
      <c r="CC33" s="36">
        <v>0</v>
      </c>
      <c r="CD33" s="36">
        <v>0</v>
      </c>
      <c r="CE33" s="36">
        <v>0</v>
      </c>
      <c r="CF33" s="38">
        <v>0</v>
      </c>
      <c r="CG33" s="37">
        <f t="shared" si="31"/>
        <v>1.2935979082996762E-2</v>
      </c>
      <c r="CH33" s="37">
        <f t="shared" si="32"/>
        <v>1.2935979082996762E-2</v>
      </c>
      <c r="CI33" s="37">
        <f t="shared" si="33"/>
        <v>6.4324986088218046E-4</v>
      </c>
      <c r="CJ33" s="37">
        <f t="shared" si="34"/>
        <v>6.4324986088218046E-4</v>
      </c>
      <c r="CK33" s="36">
        <v>0</v>
      </c>
      <c r="CL33" s="36">
        <v>0</v>
      </c>
      <c r="CM33" s="37">
        <f t="shared" si="35"/>
        <v>0.53899912845819842</v>
      </c>
      <c r="CN33" s="37">
        <f t="shared" si="36"/>
        <v>1.6927627917952118E-2</v>
      </c>
      <c r="CO33" s="36">
        <v>0</v>
      </c>
      <c r="CP33" s="36">
        <v>0</v>
      </c>
      <c r="CQ33" s="38">
        <v>0</v>
      </c>
      <c r="CR33" s="37">
        <f t="shared" si="37"/>
        <v>3.8639937520639684E-3</v>
      </c>
      <c r="CS33" s="37">
        <f t="shared" si="38"/>
        <v>3.8639937520639684E-3</v>
      </c>
      <c r="CT33" s="37">
        <f t="shared" si="39"/>
        <v>1.2436163977055489E-2</v>
      </c>
      <c r="CU33" s="37">
        <f t="shared" si="40"/>
        <v>1.2436163977055489E-2</v>
      </c>
      <c r="CV33" s="37">
        <f t="shared" si="41"/>
        <v>1.5517981555270631E-3</v>
      </c>
      <c r="CW33" s="37">
        <f t="shared" si="42"/>
        <v>0</v>
      </c>
      <c r="CX33" s="37">
        <f t="shared" si="43"/>
        <v>0.16099973966933201</v>
      </c>
      <c r="CY33" s="37">
        <f t="shared" si="44"/>
        <v>0.3272674730804076</v>
      </c>
      <c r="CZ33" s="37">
        <f t="shared" si="45"/>
        <v>1.4107255959336937E-2</v>
      </c>
      <c r="DA33" s="37">
        <f t="shared" si="46"/>
        <v>0</v>
      </c>
      <c r="DB33" s="38">
        <v>0</v>
      </c>
      <c r="DC33" s="37">
        <f t="shared" si="47"/>
        <v>0</v>
      </c>
      <c r="DD33" s="37">
        <f t="shared" si="48"/>
        <v>0</v>
      </c>
      <c r="DE33" s="37">
        <f t="shared" si="49"/>
        <v>7.5045817102921053E-3</v>
      </c>
      <c r="DF33" s="37">
        <f t="shared" si="50"/>
        <v>7.5045817102921053E-3</v>
      </c>
      <c r="DG33" s="37">
        <f t="shared" si="51"/>
        <v>2.8449632851329492E-2</v>
      </c>
      <c r="DH33" s="37">
        <f t="shared" si="52"/>
        <v>8.0180669902617252E-4</v>
      </c>
      <c r="DI33" s="37">
        <f t="shared" si="53"/>
        <v>0</v>
      </c>
      <c r="DJ33" s="37">
        <f t="shared" si="54"/>
        <v>0.19748899237610804</v>
      </c>
      <c r="DK33" s="37">
        <f t="shared" si="55"/>
        <v>0.25863302592117721</v>
      </c>
      <c r="DL33" s="37">
        <f t="shared" si="56"/>
        <v>3.0957787607188126E-3</v>
      </c>
      <c r="DM33" s="38">
        <v>0</v>
      </c>
      <c r="DN33" s="37">
        <f t="shared" si="57"/>
        <v>0</v>
      </c>
      <c r="DO33" s="37">
        <f t="shared" si="58"/>
        <v>0</v>
      </c>
      <c r="DP33" s="37">
        <f t="shared" si="59"/>
        <v>8.5766648117624065E-4</v>
      </c>
      <c r="DQ33" s="37">
        <f t="shared" si="60"/>
        <v>8.5766648117624065E-4</v>
      </c>
      <c r="DR33" s="37">
        <f t="shared" si="61"/>
        <v>2.1725174177378882E-2</v>
      </c>
      <c r="DS33" s="37">
        <f t="shared" si="62"/>
        <v>3.9288528252282448E-2</v>
      </c>
      <c r="DT33" s="37">
        <f t="shared" si="63"/>
        <v>0</v>
      </c>
      <c r="DU33" s="37">
        <f t="shared" si="64"/>
        <v>2.2570170557269491E-2</v>
      </c>
      <c r="DV33" s="37">
        <f t="shared" si="65"/>
        <v>0.19750158343071711</v>
      </c>
      <c r="DW33" s="37">
        <f t="shared" si="66"/>
        <v>0.15169315927522181</v>
      </c>
      <c r="DX33" s="38">
        <v>0</v>
      </c>
      <c r="DY33" s="35">
        <f t="array" ref="DY33">1-EXP(-INDEX(m.r.mortality, C33) * hr.mort_mci)</f>
        <v>0.30000113187246957</v>
      </c>
      <c r="DZ33" s="37">
        <f t="array" ref="DZ33">1-EXP(-INDEX(m.r.mortality, C33) * hr.mort_mci)</f>
        <v>0.30000113187246957</v>
      </c>
      <c r="EA33" s="37">
        <f t="array" ref="EA33">1-EXP(-INDEX(m.r.mortality, C33) * hr.mort_mil)</f>
        <v>0.43574573606826272</v>
      </c>
      <c r="EB33" s="37">
        <f t="array" ref="EB33">1-EXP(-INDEX(m.r.mortality, C33) * hr.mort_mil)</f>
        <v>0.43574573606826272</v>
      </c>
      <c r="EC33" s="37">
        <f t="array" ref="EC33">1-EXP(-INDEX(m.r.mortality, C33) * hr.mort_mod)</f>
        <v>0.52975813468876876</v>
      </c>
      <c r="ED33" s="37">
        <f t="array" ref="ED33">1-EXP(-INDEX(m.r.mortality, C33) * hr.mort_sev)</f>
        <v>0.84521106196405937</v>
      </c>
      <c r="EE33" s="37">
        <f t="array" ref="EE33">1-EXP(-INDEX(m.r.mortality, C33) * hr.mort_mci)</f>
        <v>0.30000113187246957</v>
      </c>
      <c r="EF33" s="37">
        <f t="array" ref="EF33">1-EXP(-INDEX(m.r.mortality, C33) * hr.mort_mil)</f>
        <v>0.43574573606826272</v>
      </c>
      <c r="EG33" s="37">
        <f t="array" ref="EG33">1-EXP(-INDEX(m.r.mortality, C33) * hr.mort_mod)</f>
        <v>0.52975813468876876</v>
      </c>
      <c r="EH33" s="37">
        <f t="array" ref="EH33">1-EXP(-INDEX(m.r.mortality, C33) * hr.mort_sev)</f>
        <v>0.84521106196405937</v>
      </c>
      <c r="EI33" s="38">
        <v>1</v>
      </c>
      <c r="EJ33" s="39" t="b">
        <f t="shared" si="67"/>
        <v>1</v>
      </c>
      <c r="EK33" s="39" t="b">
        <f t="shared" si="68"/>
        <v>1</v>
      </c>
      <c r="EL33" s="39" t="b">
        <f t="shared" si="69"/>
        <v>1</v>
      </c>
      <c r="EM33" s="39" t="b">
        <f t="shared" si="70"/>
        <v>1</v>
      </c>
      <c r="EN33" s="39" t="b">
        <f t="shared" si="71"/>
        <v>1</v>
      </c>
      <c r="EO33" s="39" t="b">
        <f t="shared" si="72"/>
        <v>1</v>
      </c>
      <c r="EP33" s="39" t="b">
        <f t="shared" si="73"/>
        <v>1</v>
      </c>
      <c r="EQ33" s="39" t="b">
        <f t="shared" si="74"/>
        <v>1</v>
      </c>
      <c r="ER33" s="39" t="b">
        <f t="shared" si="75"/>
        <v>1</v>
      </c>
      <c r="ES33" s="39" t="b">
        <f t="shared" si="76"/>
        <v>1</v>
      </c>
      <c r="ET33" s="39" t="b">
        <f t="shared" si="77"/>
        <v>1</v>
      </c>
      <c r="EV33">
        <v>22</v>
      </c>
      <c r="EW33" s="7">
        <f t="array" ref="EW33">MMULT(EW32:FG32,TRANSPOSE(S32:AC32))</f>
        <v>0</v>
      </c>
      <c r="EX33" s="7">
        <f t="array" ref="EX33">MMULT(EW32:FG32,TRANSPOSE(AD32:AN32))</f>
        <v>1.8379248163618862E-4</v>
      </c>
      <c r="EY33" s="7">
        <f t="array" ref="EY33">MMULT(EW32:FG32,TRANSPOSE(AO32:AY32))</f>
        <v>0</v>
      </c>
      <c r="EZ33" s="7">
        <f t="array" ref="EZ33">MMULT(EW32:FG32,TRANSPOSE(AZ32:BJ32))</f>
        <v>1.4687226029610201E-4</v>
      </c>
      <c r="FA33" s="7">
        <f t="array" ref="FA33">MMULT(EW32:FG32,TRANSPOSE(BK32:BU32))</f>
        <v>1.0639331564790005E-4</v>
      </c>
      <c r="FB33" s="7">
        <f t="array" ref="FB33">MMULT(EW32:FG32,TRANSPOSE(BV32:CF32))</f>
        <v>6.3950106597467381E-5</v>
      </c>
      <c r="FC33" s="7">
        <f t="array" ref="FC33">MMULT(EW32:FG32,TRANSPOSE(CG32:CQ32))</f>
        <v>1.3481192374624709E-4</v>
      </c>
      <c r="FD33" s="7">
        <f t="array" ref="FD33">MMULT(EW32:FG32,TRANSPOSE(CR32:DB32))</f>
        <v>1.1849030327446374E-4</v>
      </c>
      <c r="FE33" s="7">
        <f t="array" ref="FE33">MMULT(EW32:FG32,TRANSPOSE(DC32:DM32))</f>
        <v>1.1313603840401771E-4</v>
      </c>
      <c r="FF33" s="7">
        <f t="array" ref="FF33">MMULT(EW32:FG32,TRANSPOSE(DN32:DX32))</f>
        <v>1.0726519159643433E-4</v>
      </c>
      <c r="FG33" s="7">
        <f t="array" ref="FG33">MMULT(EW32:FG32,TRANSPOSE(DY32:EI32))</f>
        <v>0.99902528837880056</v>
      </c>
      <c r="FH33" s="39" t="b">
        <f t="shared" si="78"/>
        <v>1</v>
      </c>
      <c r="FJ33" s="30">
        <f t="shared" si="79"/>
        <v>0</v>
      </c>
      <c r="FK33" s="30">
        <f t="shared" si="80"/>
        <v>1.2516267999424443E-4</v>
      </c>
      <c r="FL33" s="30">
        <f t="shared" si="81"/>
        <v>0</v>
      </c>
      <c r="FM33" s="30">
        <f t="shared" si="82"/>
        <v>9.2676396246840371E-5</v>
      </c>
      <c r="FN33" s="30">
        <f t="shared" si="83"/>
        <v>5.2239117983118927E-5</v>
      </c>
      <c r="FO33" s="30">
        <f t="shared" si="84"/>
        <v>2.0527984217787025E-5</v>
      </c>
      <c r="FP33" s="30">
        <f t="shared" si="85"/>
        <v>9.1806920071194263E-5</v>
      </c>
      <c r="FQ33" s="30">
        <f t="shared" si="86"/>
        <v>7.8322090464420541E-5</v>
      </c>
      <c r="FR33" s="30">
        <f t="shared" si="87"/>
        <v>4.8761632552131635E-5</v>
      </c>
      <c r="FS33" s="30">
        <f t="shared" si="88"/>
        <v>2.799621500666936E-5</v>
      </c>
      <c r="FT33" s="41">
        <v>0</v>
      </c>
      <c r="FV33" s="30">
        <f t="shared" si="89"/>
        <v>0</v>
      </c>
      <c r="FW33" s="30">
        <f t="shared" si="90"/>
        <v>-5.5137744490856583E-6</v>
      </c>
      <c r="FX33" s="30">
        <f t="shared" si="91"/>
        <v>0</v>
      </c>
      <c r="FY33" s="30">
        <f t="shared" si="92"/>
        <v>-7.3436130148051009E-6</v>
      </c>
      <c r="FZ33" s="30">
        <f t="shared" si="93"/>
        <v>-8.5114652518320049E-6</v>
      </c>
      <c r="GA33" s="30">
        <f t="shared" si="94"/>
        <v>-6.3950106597467387E-6</v>
      </c>
      <c r="GB33" s="30">
        <f t="shared" si="95"/>
        <v>-4.0443577123874122E-6</v>
      </c>
      <c r="GC33" s="30">
        <f t="shared" si="96"/>
        <v>-5.9245151637231872E-6</v>
      </c>
      <c r="GD33" s="30">
        <f t="shared" si="97"/>
        <v>-9.0508830723214181E-6</v>
      </c>
      <c r="GE33" s="30">
        <f t="shared" si="98"/>
        <v>-1.0726519159643434E-5</v>
      </c>
      <c r="GF33" s="41">
        <v>0</v>
      </c>
      <c r="GH33" s="31"/>
      <c r="GI33" s="31"/>
      <c r="GK33" s="31">
        <f t="shared" si="99"/>
        <v>0</v>
      </c>
      <c r="GL33" s="31">
        <f t="shared" si="100"/>
        <v>1.3282756164840008</v>
      </c>
      <c r="GM33" s="31">
        <f t="shared" si="101"/>
        <v>0</v>
      </c>
      <c r="GN33" s="31">
        <f t="shared" si="102"/>
        <v>1.529827991716169</v>
      </c>
      <c r="GO33" s="31">
        <f t="shared" si="103"/>
        <v>1.4134649565927389</v>
      </c>
      <c r="GP33" s="31">
        <f t="shared" si="104"/>
        <v>0.86914973577257504</v>
      </c>
      <c r="GQ33" s="31">
        <f t="shared" si="105"/>
        <v>0.97429116539107774</v>
      </c>
      <c r="GR33" s="31">
        <f t="shared" si="106"/>
        <v>1.2342002658007951</v>
      </c>
      <c r="GS33" s="31">
        <f t="shared" si="107"/>
        <v>1.5030439143473169</v>
      </c>
      <c r="GT33" s="31">
        <f t="shared" si="108"/>
        <v>1.4578476548986345</v>
      </c>
      <c r="GU33" s="42">
        <v>0</v>
      </c>
      <c r="GW33" s="31">
        <f t="shared" si="109"/>
        <v>0</v>
      </c>
      <c r="GX33" s="31">
        <f t="shared" si="110"/>
        <v>0</v>
      </c>
      <c r="GY33" s="31">
        <f t="shared" si="111"/>
        <v>0</v>
      </c>
      <c r="GZ33" s="31">
        <f t="shared" si="112"/>
        <v>0</v>
      </c>
      <c r="HA33" s="31">
        <f t="shared" si="113"/>
        <v>0</v>
      </c>
      <c r="HB33" s="31">
        <f t="shared" si="114"/>
        <v>0</v>
      </c>
      <c r="HC33" s="31">
        <f t="shared" si="115"/>
        <v>11.961592370157012</v>
      </c>
      <c r="HD33" s="31">
        <f t="shared" si="116"/>
        <v>10.513407628936619</v>
      </c>
      <c r="HE33" s="31">
        <f t="shared" si="117"/>
        <v>10.038334415511684</v>
      </c>
      <c r="HF33" s="31">
        <f t="shared" si="118"/>
        <v>9.5174259199684244</v>
      </c>
      <c r="HG33" s="42">
        <v>0</v>
      </c>
      <c r="HI33" s="31">
        <f t="shared" si="119"/>
        <v>0</v>
      </c>
      <c r="HJ33" s="31">
        <f t="shared" si="120"/>
        <v>5.0017890567982679</v>
      </c>
      <c r="HK33" s="31">
        <f t="shared" si="121"/>
        <v>0</v>
      </c>
      <c r="HL33" s="31">
        <f t="shared" si="122"/>
        <v>6.5124512774861456</v>
      </c>
      <c r="HM33" s="31">
        <f t="shared" si="123"/>
        <v>7.003752808587735</v>
      </c>
      <c r="HN33" s="31">
        <f t="shared" si="124"/>
        <v>7.4231339655099573</v>
      </c>
      <c r="HO33" s="31">
        <f t="shared" si="125"/>
        <v>1.6397546590492613</v>
      </c>
      <c r="HP33" s="31">
        <f t="shared" si="126"/>
        <v>2.333322345249357</v>
      </c>
      <c r="HQ33" s="31">
        <f t="shared" si="127"/>
        <v>3.2769522261403283</v>
      </c>
      <c r="HR33" s="31">
        <f t="shared" si="128"/>
        <v>5.4784476359059235</v>
      </c>
      <c r="HS33" s="42">
        <v>0</v>
      </c>
      <c r="HU33" s="30">
        <f t="shared" si="129"/>
        <v>0</v>
      </c>
      <c r="HV33" s="30">
        <f t="shared" si="130"/>
        <v>9.6317458630172745E-5</v>
      </c>
      <c r="HW33" s="30">
        <f t="shared" si="131"/>
        <v>0</v>
      </c>
      <c r="HX33" s="30">
        <f t="shared" si="132"/>
        <v>7.0460120219398184E-5</v>
      </c>
      <c r="HY33" s="30">
        <f t="shared" si="133"/>
        <v>3.9018156970991454E-5</v>
      </c>
      <c r="HZ33" s="30">
        <f t="shared" si="134"/>
        <v>1.4931121481446035E-5</v>
      </c>
      <c r="IA33" s="30">
        <f t="shared" si="135"/>
        <v>7.2170066021936001E-5</v>
      </c>
      <c r="IB33" s="30">
        <f t="shared" si="136"/>
        <v>6.057101610859658E-5</v>
      </c>
      <c r="IC33" s="30">
        <f t="shared" si="137"/>
        <v>3.6701739386578019E-5</v>
      </c>
      <c r="ID33" s="30">
        <f t="shared" si="138"/>
        <v>2.0032450363529331E-5</v>
      </c>
      <c r="IE33" s="30">
        <f t="shared" si="139"/>
        <v>0</v>
      </c>
      <c r="IF33" s="30"/>
      <c r="IH33" s="30">
        <f t="shared" si="140"/>
        <v>0</v>
      </c>
      <c r="II33" s="30">
        <f t="shared" si="141"/>
        <v>-4.2430598515494603E-6</v>
      </c>
      <c r="IJ33" s="30">
        <f t="shared" si="142"/>
        <v>0</v>
      </c>
      <c r="IK33" s="30">
        <f t="shared" si="143"/>
        <v>-5.5832107939301259E-6</v>
      </c>
      <c r="IL33" s="30">
        <f t="shared" si="144"/>
        <v>-6.3573371846829257E-6</v>
      </c>
      <c r="IM33" s="30">
        <f t="shared" si="145"/>
        <v>-4.6514397138461186E-6</v>
      </c>
      <c r="IN33" s="30">
        <f t="shared" si="146"/>
        <v>-3.1792980626403528E-6</v>
      </c>
      <c r="IO33" s="30">
        <f t="shared" si="147"/>
        <v>-4.58177126388779E-6</v>
      </c>
      <c r="IP33" s="30">
        <f t="shared" si="148"/>
        <v>-6.8123878211745743E-6</v>
      </c>
      <c r="IQ33" s="30">
        <f t="shared" si="149"/>
        <v>-7.675268338516985E-6</v>
      </c>
      <c r="IR33" s="30">
        <f t="shared" si="150"/>
        <v>0</v>
      </c>
      <c r="IT33" s="43"/>
      <c r="IU33" s="43"/>
      <c r="IW33" s="43">
        <f t="shared" si="151"/>
        <v>0</v>
      </c>
      <c r="IX33" s="43">
        <f t="shared" si="152"/>
        <v>1.0221587756514006</v>
      </c>
      <c r="IY33" s="43">
        <f t="shared" si="153"/>
        <v>0</v>
      </c>
      <c r="IZ33" s="43">
        <f t="shared" si="154"/>
        <v>1.1630994360659197</v>
      </c>
      <c r="JA33" s="43">
        <f t="shared" si="155"/>
        <v>1.0557375330715402</v>
      </c>
      <c r="JB33" s="43">
        <f t="shared" si="156"/>
        <v>0.63217996237265417</v>
      </c>
      <c r="JC33" s="43">
        <f t="shared" si="157"/>
        <v>0.76589714235414463</v>
      </c>
      <c r="JD33" s="43">
        <f t="shared" si="158"/>
        <v>0.95447866288775818</v>
      </c>
      <c r="JE33" s="43">
        <f t="shared" si="159"/>
        <v>1.1313059703647224</v>
      </c>
      <c r="JF33" s="43">
        <f t="shared" si="160"/>
        <v>1.0431503250488463</v>
      </c>
      <c r="JG33" s="43">
        <f t="shared" si="161"/>
        <v>0</v>
      </c>
      <c r="JH33" s="43"/>
      <c r="JI33" s="31"/>
      <c r="JJ33" s="43">
        <f t="shared" si="162"/>
        <v>0</v>
      </c>
      <c r="JK33" s="43">
        <f t="shared" si="163"/>
        <v>0</v>
      </c>
      <c r="JL33" s="43">
        <f t="shared" si="164"/>
        <v>0</v>
      </c>
      <c r="JM33" s="43">
        <f t="shared" si="165"/>
        <v>0</v>
      </c>
      <c r="JN33" s="43">
        <f t="shared" si="166"/>
        <v>0</v>
      </c>
      <c r="JO33" s="43">
        <f t="shared" si="167"/>
        <v>0</v>
      </c>
      <c r="JP33" s="43">
        <f t="shared" si="168"/>
        <v>9.4030919500651073</v>
      </c>
      <c r="JQ33" s="43">
        <f t="shared" si="169"/>
        <v>8.1306280140447171</v>
      </c>
      <c r="JR33" s="43">
        <f t="shared" si="170"/>
        <v>7.5556193324647198</v>
      </c>
      <c r="JS33" s="43">
        <f t="shared" si="171"/>
        <v>6.8101120913993496</v>
      </c>
      <c r="JT33" s="43">
        <f t="shared" si="172"/>
        <v>0</v>
      </c>
      <c r="JU33" s="43"/>
      <c r="JV33" s="31"/>
      <c r="JW33" s="43">
        <f t="shared" si="173"/>
        <v>0</v>
      </c>
      <c r="JX33" s="43">
        <f t="shared" si="174"/>
        <v>3.8490675541397121</v>
      </c>
      <c r="JY33" s="43">
        <f t="shared" si="175"/>
        <v>0</v>
      </c>
      <c r="JZ33" s="43">
        <f t="shared" si="176"/>
        <v>4.9512941646162822</v>
      </c>
      <c r="KA33" s="43">
        <f t="shared" si="177"/>
        <v>5.2312048331253767</v>
      </c>
      <c r="KB33" s="43">
        <f t="shared" si="178"/>
        <v>5.3992498160652733</v>
      </c>
      <c r="KC33" s="43">
        <f t="shared" si="179"/>
        <v>1.2890226783731698</v>
      </c>
      <c r="KD33" s="43">
        <f t="shared" si="180"/>
        <v>1.8044935282319881</v>
      </c>
      <c r="KE33" s="43">
        <f t="shared" si="181"/>
        <v>2.4664852321645938</v>
      </c>
      <c r="KF33" s="43">
        <f t="shared" si="182"/>
        <v>3.920055990044931</v>
      </c>
      <c r="KG33" s="43">
        <f t="shared" si="183"/>
        <v>0</v>
      </c>
      <c r="KH33" s="43"/>
      <c r="KJ33" s="7">
        <f t="array" ref="KJ33">AVERAGE(EW33:EW34)/((1+discount_EFFECT)^($B33-1))</f>
        <v>0</v>
      </c>
      <c r="KK33" s="7">
        <f t="array" ref="KK33">AVERAGE(EX33:EX34)/((1+discount_EFFECT)^($B33-1))</f>
        <v>7.6028458361307634E-5</v>
      </c>
      <c r="KL33" s="7">
        <f t="array" ref="KL33">AVERAGE(EY33:EY34)/((1+discount_EFFECT)^($B33-1))</f>
        <v>0</v>
      </c>
      <c r="KM33" s="7">
        <f t="array" ref="KM33">AVERAGE(EZ33:EZ34)/((1+discount_EFFECT)^($B33-1))</f>
        <v>6.0025018390496085E-5</v>
      </c>
      <c r="KN33" s="7">
        <f t="array" ref="KN33">AVERAGE(FA33:FA34)/((1+discount_EFFECT)^($B33-1))</f>
        <v>4.271727500420086E-5</v>
      </c>
      <c r="KO33" s="7">
        <f t="array" ref="KO33">AVERAGE(FB33:FB34)/((1+discount_EFFECT)^($B33-1))</f>
        <v>2.5003780501126404E-5</v>
      </c>
      <c r="KP33" s="7">
        <f t="array" ref="KP33">AVERAGE(FC33:FC34)/((1+discount_EFFECT)^($B33-1))</f>
        <v>5.6967645715713631E-5</v>
      </c>
      <c r="KQ33" s="7">
        <f t="array" ref="KQ33">AVERAGE(FD33:FD34)/((1+discount_EFFECT)^($B33-1))</f>
        <v>4.9258556505676687E-5</v>
      </c>
      <c r="KR33" s="7">
        <f t="array" ref="KR33">AVERAGE(FE33:FE34)/((1+discount_EFFECT)^($B33-1))</f>
        <v>4.5774926756051409E-5</v>
      </c>
      <c r="KS33" s="7">
        <f t="array" ref="KS33">AVERAGE(FF33:FF34)/((1+discount_EFFECT)^($B33-1))</f>
        <v>4.1258349377775636E-5</v>
      </c>
      <c r="KT33" s="7">
        <f t="array" ref="KT33">AVERAGE(FG33:FG34)/((1+discount_EFFECT)^($B33-1))</f>
        <v>0.53715224189845046</v>
      </c>
      <c r="KU33" s="44">
        <f t="shared" si="184"/>
        <v>2.2050385751848855E-4</v>
      </c>
      <c r="KV33" s="44">
        <f t="shared" si="185"/>
        <v>-2.3159650995829661E-5</v>
      </c>
      <c r="KW33" s="43"/>
      <c r="KX33" s="43"/>
      <c r="KY33" s="43">
        <f t="shared" si="186"/>
        <v>4.1756869723479699</v>
      </c>
      <c r="KZ33" s="43">
        <f t="shared" si="187"/>
        <v>17.147526995501725</v>
      </c>
      <c r="LA33" s="43">
        <f t="shared" si="188"/>
        <v>15.541019275347356</v>
      </c>
      <c r="LB33" s="30">
        <f t="shared" si="189"/>
        <v>1.3299610407702128E-4</v>
      </c>
      <c r="LC33" s="30">
        <f t="shared" si="190"/>
        <v>1.0928357489617277E-4</v>
      </c>
      <c r="LD33" s="30">
        <f t="shared" si="191"/>
        <v>8.8492201760252269E-5</v>
      </c>
      <c r="LE33" s="30">
        <f t="shared" si="192"/>
        <v>6.6262129878902036E-5</v>
      </c>
      <c r="LF33" s="30">
        <f t="shared" si="193"/>
        <v>2.0377453225713099E-4</v>
      </c>
      <c r="LG33" s="30">
        <f t="shared" si="194"/>
        <v>1.9325947835521738E-4</v>
      </c>
      <c r="LH33" s="30">
        <f t="shared" si="195"/>
        <v>0</v>
      </c>
      <c r="LI33" s="17">
        <f t="shared" si="196"/>
        <v>3.970340106123484E-4</v>
      </c>
      <c r="LJ33" s="30">
        <f t="shared" si="197"/>
        <v>1.9734420652265888E-4</v>
      </c>
      <c r="LK33" s="31">
        <f t="shared" si="198"/>
        <v>36.864233243197049</v>
      </c>
      <c r="LL33">
        <f t="shared" si="199"/>
        <v>-1.7129812590931161E-4</v>
      </c>
    </row>
    <row r="34" spans="2:324" ht="15.6" thickTop="1" thickBot="1" x14ac:dyDescent="0.35">
      <c r="B34">
        <v>23</v>
      </c>
      <c r="C34">
        <f t="shared" si="200"/>
        <v>93</v>
      </c>
      <c r="E34">
        <f t="shared" si="4"/>
        <v>0</v>
      </c>
      <c r="S34" s="35">
        <f t="shared" si="5"/>
        <v>0.50480928917542822</v>
      </c>
      <c r="T34" s="36">
        <v>0</v>
      </c>
      <c r="U34" s="37">
        <f t="shared" si="6"/>
        <v>1.5241776198233258E-2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8">
        <v>0</v>
      </c>
      <c r="AD34" s="35">
        <f t="shared" si="7"/>
        <v>0</v>
      </c>
      <c r="AE34" s="37">
        <f t="shared" si="8"/>
        <v>0.50480928917542822</v>
      </c>
      <c r="AF34" s="37">
        <f t="shared" si="9"/>
        <v>0</v>
      </c>
      <c r="AG34" s="37">
        <f t="shared" si="10"/>
        <v>1.5241776198233258E-2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8">
        <v>0</v>
      </c>
      <c r="AO34" s="35">
        <f t="shared" si="11"/>
        <v>0.15078719027317988</v>
      </c>
      <c r="AP34" s="36">
        <v>0</v>
      </c>
      <c r="AQ34" s="37">
        <f t="shared" si="12"/>
        <v>0.29467433983250962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8">
        <v>0</v>
      </c>
      <c r="AZ34" s="35">
        <f t="shared" si="13"/>
        <v>0</v>
      </c>
      <c r="BA34" s="37">
        <f t="shared" si="14"/>
        <v>0.15078719027317988</v>
      </c>
      <c r="BB34" s="37">
        <f t="shared" si="15"/>
        <v>0</v>
      </c>
      <c r="BC34" s="37">
        <f t="shared" si="16"/>
        <v>0.29467433983250962</v>
      </c>
      <c r="BD34" s="37">
        <f t="shared" si="17"/>
        <v>1.1506543041644361E-2</v>
      </c>
      <c r="BE34" s="37">
        <f t="shared" si="18"/>
        <v>0</v>
      </c>
      <c r="BF34" s="36">
        <v>0</v>
      </c>
      <c r="BG34" s="36">
        <v>0</v>
      </c>
      <c r="BH34" s="36">
        <v>0</v>
      </c>
      <c r="BI34" s="36">
        <v>0</v>
      </c>
      <c r="BJ34" s="38">
        <v>0</v>
      </c>
      <c r="BK34" s="35">
        <f t="shared" si="19"/>
        <v>0</v>
      </c>
      <c r="BL34" s="37">
        <f t="shared" si="20"/>
        <v>0</v>
      </c>
      <c r="BM34" s="37">
        <f t="shared" si="21"/>
        <v>0.17782072231272134</v>
      </c>
      <c r="BN34" s="37">
        <f t="shared" si="22"/>
        <v>0.17782072231272134</v>
      </c>
      <c r="BO34" s="37">
        <f t="shared" si="23"/>
        <v>0.2109532890968133</v>
      </c>
      <c r="BP34" s="37">
        <f t="shared" si="24"/>
        <v>1.8488522607360031E-3</v>
      </c>
      <c r="BQ34" s="36">
        <v>0</v>
      </c>
      <c r="BR34" s="36">
        <v>0</v>
      </c>
      <c r="BS34" s="36">
        <v>0</v>
      </c>
      <c r="BT34" s="36">
        <v>0</v>
      </c>
      <c r="BU34" s="38">
        <v>0</v>
      </c>
      <c r="BV34" s="35">
        <f t="shared" si="25"/>
        <v>0</v>
      </c>
      <c r="BW34" s="37">
        <f t="shared" si="26"/>
        <v>0</v>
      </c>
      <c r="BX34" s="37">
        <f t="shared" si="27"/>
        <v>2.0322368264311014E-2</v>
      </c>
      <c r="BY34" s="37">
        <f t="shared" si="28"/>
        <v>2.0322368264311014E-2</v>
      </c>
      <c r="BZ34" s="37">
        <f t="shared" si="29"/>
        <v>0.16109160258302105</v>
      </c>
      <c r="CA34" s="37">
        <f t="shared" si="30"/>
        <v>9.0593760776064139E-2</v>
      </c>
      <c r="CB34" s="36">
        <v>0</v>
      </c>
      <c r="CC34" s="36">
        <v>0</v>
      </c>
      <c r="CD34" s="36">
        <v>0</v>
      </c>
      <c r="CE34" s="36">
        <v>0</v>
      </c>
      <c r="CF34" s="38">
        <v>0</v>
      </c>
      <c r="CG34" s="37">
        <f t="shared" si="31"/>
        <v>1.2413343176444956E-2</v>
      </c>
      <c r="CH34" s="37">
        <f t="shared" si="32"/>
        <v>1.2413343176444956E-2</v>
      </c>
      <c r="CI34" s="37">
        <f t="shared" si="33"/>
        <v>6.0206600367241562E-4</v>
      </c>
      <c r="CJ34" s="37">
        <f t="shared" si="34"/>
        <v>6.0206600367241562E-4</v>
      </c>
      <c r="CK34" s="36">
        <v>0</v>
      </c>
      <c r="CL34" s="36">
        <v>0</v>
      </c>
      <c r="CM34" s="37">
        <f t="shared" si="35"/>
        <v>0.51722263235187327</v>
      </c>
      <c r="CN34" s="37">
        <f t="shared" si="36"/>
        <v>1.5843842201905677E-2</v>
      </c>
      <c r="CO34" s="36">
        <v>0</v>
      </c>
      <c r="CP34" s="36">
        <v>0</v>
      </c>
      <c r="CQ34" s="38">
        <v>0</v>
      </c>
      <c r="CR34" s="37">
        <f t="shared" si="37"/>
        <v>3.7078817280290135E-3</v>
      </c>
      <c r="CS34" s="37">
        <f t="shared" si="38"/>
        <v>3.7078817280290135E-3</v>
      </c>
      <c r="CT34" s="37">
        <f t="shared" si="39"/>
        <v>1.1639942737666702E-2</v>
      </c>
      <c r="CU34" s="37">
        <f t="shared" si="40"/>
        <v>1.1639942737666702E-2</v>
      </c>
      <c r="CV34" s="37">
        <f t="shared" si="41"/>
        <v>1.4221570051470558E-3</v>
      </c>
      <c r="CW34" s="37">
        <f t="shared" si="42"/>
        <v>0</v>
      </c>
      <c r="CX34" s="37">
        <f t="shared" si="43"/>
        <v>0.15449507200120888</v>
      </c>
      <c r="CY34" s="37">
        <f t="shared" si="44"/>
        <v>0.3063142825701764</v>
      </c>
      <c r="CZ34" s="37">
        <f t="shared" si="45"/>
        <v>1.2928700046791416E-2</v>
      </c>
      <c r="DA34" s="37">
        <f t="shared" si="46"/>
        <v>0</v>
      </c>
      <c r="DB34" s="38">
        <v>0</v>
      </c>
      <c r="DC34" s="37">
        <f t="shared" si="47"/>
        <v>0</v>
      </c>
      <c r="DD34" s="37">
        <f t="shared" si="48"/>
        <v>0</v>
      </c>
      <c r="DE34" s="37">
        <f t="shared" si="49"/>
        <v>7.0241033761781826E-3</v>
      </c>
      <c r="DF34" s="37">
        <f t="shared" si="50"/>
        <v>7.0241033761781826E-3</v>
      </c>
      <c r="DG34" s="37">
        <f t="shared" si="51"/>
        <v>2.6072878427696025E-2</v>
      </c>
      <c r="DH34" s="37">
        <f t="shared" si="52"/>
        <v>6.4622501421136955E-4</v>
      </c>
      <c r="DI34" s="37">
        <f t="shared" si="53"/>
        <v>0</v>
      </c>
      <c r="DJ34" s="37">
        <f t="shared" si="54"/>
        <v>0.18484482568889954</v>
      </c>
      <c r="DK34" s="37">
        <f t="shared" si="55"/>
        <v>0.23702616752450933</v>
      </c>
      <c r="DL34" s="37">
        <f t="shared" si="56"/>
        <v>2.4950772749473727E-3</v>
      </c>
      <c r="DM34" s="38">
        <v>0</v>
      </c>
      <c r="DN34" s="37">
        <f t="shared" si="57"/>
        <v>0</v>
      </c>
      <c r="DO34" s="37">
        <f t="shared" si="58"/>
        <v>0</v>
      </c>
      <c r="DP34" s="37">
        <f t="shared" si="59"/>
        <v>8.0275467156322097E-4</v>
      </c>
      <c r="DQ34" s="37">
        <f t="shared" si="60"/>
        <v>8.0275467156322097E-4</v>
      </c>
      <c r="DR34" s="37">
        <f t="shared" si="61"/>
        <v>1.9910198072058783E-2</v>
      </c>
      <c r="DS34" s="37">
        <f t="shared" si="62"/>
        <v>3.1665025696357103E-2</v>
      </c>
      <c r="DT34" s="37">
        <f t="shared" si="63"/>
        <v>0</v>
      </c>
      <c r="DU34" s="37">
        <f t="shared" si="64"/>
        <v>2.1125122935874235E-2</v>
      </c>
      <c r="DV34" s="37">
        <f t="shared" si="65"/>
        <v>0.18100180065507984</v>
      </c>
      <c r="DW34" s="37">
        <f t="shared" si="66"/>
        <v>0.12225878647242126</v>
      </c>
      <c r="DX34" s="38">
        <v>0</v>
      </c>
      <c r="DY34" s="35">
        <f t="array" ref="DY34">1-EXP(-INDEX(m.r.mortality, C34) * hr.mort_mci)</f>
        <v>0.32828229564691791</v>
      </c>
      <c r="DZ34" s="37">
        <f t="array" ref="DZ34">1-EXP(-INDEX(m.r.mortality, C34) * hr.mort_mci)</f>
        <v>0.32828229564691791</v>
      </c>
      <c r="EA34" s="37">
        <f t="array" ref="EA34">1-EXP(-INDEX(m.r.mortality, C34) * hr.mort_mil)</f>
        <v>0.47187192660314414</v>
      </c>
      <c r="EB34" s="37">
        <f t="array" ref="EB34">1-EXP(-INDEX(m.r.mortality, C34) * hr.mort_mil)</f>
        <v>0.47187192660314414</v>
      </c>
      <c r="EC34" s="37">
        <f t="array" ref="EC34">1-EXP(-INDEX(m.r.mortality, C34) * hr.mort_mod)</f>
        <v>0.56904333177361943</v>
      </c>
      <c r="ED34" s="37">
        <f t="array" ref="ED34">1-EXP(-INDEX(m.r.mortality, C34) * hr.mort_sev)</f>
        <v>0.87524613625263137</v>
      </c>
      <c r="EE34" s="37">
        <f t="array" ref="EE34">1-EXP(-INDEX(m.r.mortality, C34) * hr.mort_mci)</f>
        <v>0.32828229564691791</v>
      </c>
      <c r="EF34" s="37">
        <f t="array" ref="EF34">1-EXP(-INDEX(m.r.mortality, C34) * hr.mort_mil)</f>
        <v>0.47187192660314414</v>
      </c>
      <c r="EG34" s="37">
        <f t="array" ref="EG34">1-EXP(-INDEX(m.r.mortality, C34) * hr.mort_mod)</f>
        <v>0.56904333177361943</v>
      </c>
      <c r="EH34" s="37">
        <f t="array" ref="EH34">1-EXP(-INDEX(m.r.mortality, C34) * hr.mort_sev)</f>
        <v>0.87524613625263137</v>
      </c>
      <c r="EI34" s="38">
        <v>1</v>
      </c>
      <c r="EJ34" s="39" t="b">
        <f t="shared" si="67"/>
        <v>1</v>
      </c>
      <c r="EK34" s="39" t="b">
        <f t="shared" si="68"/>
        <v>1</v>
      </c>
      <c r="EL34" s="39" t="b">
        <f t="shared" si="69"/>
        <v>1</v>
      </c>
      <c r="EM34" s="39" t="b">
        <f t="shared" si="70"/>
        <v>1</v>
      </c>
      <c r="EN34" s="39" t="b">
        <f t="shared" si="71"/>
        <v>1</v>
      </c>
      <c r="EO34" s="39" t="b">
        <f t="shared" si="72"/>
        <v>1</v>
      </c>
      <c r="EP34" s="39" t="b">
        <f t="shared" si="73"/>
        <v>1</v>
      </c>
      <c r="EQ34" s="39" t="b">
        <f t="shared" si="74"/>
        <v>1</v>
      </c>
      <c r="ER34" s="39" t="b">
        <f t="shared" si="75"/>
        <v>1</v>
      </c>
      <c r="ES34" s="39" t="b">
        <f t="shared" si="76"/>
        <v>1</v>
      </c>
      <c r="ET34" s="39" t="b">
        <f t="shared" si="77"/>
        <v>1</v>
      </c>
      <c r="EV34">
        <v>23</v>
      </c>
      <c r="EW34" s="7">
        <f t="array" ref="EW34">MMULT(EW33:FG33,TRANSPOSE(S33:AC33))</f>
        <v>0</v>
      </c>
      <c r="EX34" s="7">
        <f t="array" ref="EX34">MMULT(EW33:FG33,TRANSPOSE(AD33:AN33))</f>
        <v>9.9078175133775404E-5</v>
      </c>
      <c r="EY34" s="7">
        <f t="array" ref="EY34">MMULT(EW33:FG33,TRANSPOSE(AO33:AY33))</f>
        <v>0</v>
      </c>
      <c r="EZ34" s="7">
        <f t="array" ref="EZ34">MMULT(EW33:FG33,TRANSPOSE(AZ33:BJ33))</f>
        <v>7.6456171461102994E-5</v>
      </c>
      <c r="FA34" s="7">
        <f t="array" ref="FA34">MMULT(EW33:FG33,TRANSPOSE(BK33:BU33))</f>
        <v>5.254011396917307E-5</v>
      </c>
      <c r="FB34" s="7">
        <f t="array" ref="FB34">MMULT(EW33:FG33,TRANSPOSE(BV33:CF33))</f>
        <v>2.9078687679454978E-5</v>
      </c>
      <c r="FC34" s="7">
        <f t="array" ref="FC34">MMULT(EW33:FG33,TRANSPOSE(CG33:CQ33))</f>
        <v>7.7141280429776431E-5</v>
      </c>
      <c r="FD34" s="7">
        <f t="array" ref="FD34">MMULT(EW33:FG33,TRANSPOSE(CR33:DB33))</f>
        <v>6.4780547281047845E-5</v>
      </c>
      <c r="FE34" s="7">
        <f t="array" ref="FE34">MMULT(EW33:FG33,TRANSPOSE(DC33:DM33))</f>
        <v>5.7173657125346626E-5</v>
      </c>
      <c r="FF34" s="7">
        <f t="array" ref="FF34">MMULT(EW33:FG33,TRANSPOSE(DN33:DX33))</f>
        <v>4.6240175173905361E-5</v>
      </c>
      <c r="FG34" s="7">
        <f t="array" ref="FG34">MMULT(EW33:FG33,TRANSPOSE(DY33:EI33))</f>
        <v>0.99949751119174579</v>
      </c>
      <c r="FH34" s="39" t="b">
        <f t="shared" si="78"/>
        <v>1</v>
      </c>
      <c r="FJ34" s="30">
        <f t="shared" si="79"/>
        <v>0</v>
      </c>
      <c r="FK34" s="30">
        <f t="shared" si="80"/>
        <v>6.7472237266101047E-5</v>
      </c>
      <c r="FL34" s="30">
        <f t="shared" si="81"/>
        <v>0</v>
      </c>
      <c r="FM34" s="30">
        <f t="shared" si="82"/>
        <v>4.824384419195599E-5</v>
      </c>
      <c r="FN34" s="30">
        <f t="shared" si="83"/>
        <v>2.5797195958863977E-5</v>
      </c>
      <c r="FO34" s="30">
        <f t="shared" si="84"/>
        <v>9.3342587451050459E-6</v>
      </c>
      <c r="FP34" s="30">
        <f t="shared" si="85"/>
        <v>5.2533211972677746E-5</v>
      </c>
      <c r="FQ34" s="30">
        <f t="shared" si="86"/>
        <v>4.2819941752772626E-5</v>
      </c>
      <c r="FR34" s="30">
        <f t="shared" si="87"/>
        <v>2.4641846221024395E-5</v>
      </c>
      <c r="FS34" s="30">
        <f t="shared" si="88"/>
        <v>1.20686857203893E-5</v>
      </c>
      <c r="FT34" s="41">
        <v>0</v>
      </c>
      <c r="FV34" s="30">
        <f t="shared" si="89"/>
        <v>0</v>
      </c>
      <c r="FW34" s="30">
        <f t="shared" si="90"/>
        <v>-2.9723452540132619E-6</v>
      </c>
      <c r="FX34" s="30">
        <f t="shared" si="91"/>
        <v>0</v>
      </c>
      <c r="FY34" s="30">
        <f t="shared" si="92"/>
        <v>-3.82280857305515E-6</v>
      </c>
      <c r="FZ34" s="30">
        <f t="shared" si="93"/>
        <v>-4.2032091175338457E-6</v>
      </c>
      <c r="GA34" s="30">
        <f t="shared" si="94"/>
        <v>-2.907868767945498E-6</v>
      </c>
      <c r="GB34" s="30">
        <f t="shared" si="95"/>
        <v>-2.314238412893293E-6</v>
      </c>
      <c r="GC34" s="30">
        <f t="shared" si="96"/>
        <v>-3.2390273640523924E-6</v>
      </c>
      <c r="GD34" s="30">
        <f t="shared" si="97"/>
        <v>-4.5738925700277305E-6</v>
      </c>
      <c r="GE34" s="30">
        <f t="shared" si="98"/>
        <v>-4.6240175173905364E-6</v>
      </c>
      <c r="GF34" s="41">
        <v>0</v>
      </c>
      <c r="GH34" s="31"/>
      <c r="GI34" s="31"/>
      <c r="GK34" s="31">
        <f t="shared" si="99"/>
        <v>0</v>
      </c>
      <c r="GL34" s="31">
        <f t="shared" si="100"/>
        <v>0.7160419348188003</v>
      </c>
      <c r="GM34" s="31">
        <f t="shared" si="101"/>
        <v>0</v>
      </c>
      <c r="GN34" s="31">
        <f t="shared" si="102"/>
        <v>0.79637088041567028</v>
      </c>
      <c r="GO34" s="31">
        <f t="shared" si="103"/>
        <v>0.69801010955034137</v>
      </c>
      <c r="GP34" s="31">
        <f t="shared" si="104"/>
        <v>0.39521018897273336</v>
      </c>
      <c r="GQ34" s="31">
        <f t="shared" si="105"/>
        <v>0.55750311931721153</v>
      </c>
      <c r="GR34" s="31">
        <f t="shared" si="106"/>
        <v>0.67475705997472113</v>
      </c>
      <c r="GS34" s="31">
        <f t="shared" si="107"/>
        <v>0.75956802638212784</v>
      </c>
      <c r="GT34" s="31">
        <f t="shared" si="108"/>
        <v>0.62845299519905817</v>
      </c>
      <c r="GU34" s="42">
        <v>0</v>
      </c>
      <c r="GW34" s="31">
        <f t="shared" si="109"/>
        <v>0</v>
      </c>
      <c r="GX34" s="31">
        <f t="shared" si="110"/>
        <v>0</v>
      </c>
      <c r="GY34" s="31">
        <f t="shared" si="111"/>
        <v>0</v>
      </c>
      <c r="GZ34" s="31">
        <f t="shared" si="112"/>
        <v>0</v>
      </c>
      <c r="HA34" s="31">
        <f t="shared" si="113"/>
        <v>0</v>
      </c>
      <c r="HB34" s="31">
        <f t="shared" si="114"/>
        <v>0</v>
      </c>
      <c r="HC34" s="31">
        <f t="shared" si="115"/>
        <v>6.8445915299732034</v>
      </c>
      <c r="HD34" s="31">
        <f t="shared" si="116"/>
        <v>5.7478483991528133</v>
      </c>
      <c r="HE34" s="31">
        <f t="shared" si="117"/>
        <v>5.0729042494177552</v>
      </c>
      <c r="HF34" s="31">
        <f t="shared" si="118"/>
        <v>4.1027982628302748</v>
      </c>
      <c r="HG34" s="42">
        <v>0</v>
      </c>
      <c r="HI34" s="31">
        <f t="shared" si="119"/>
        <v>0</v>
      </c>
      <c r="HJ34" s="31">
        <f t="shared" si="120"/>
        <v>2.6963460514811564</v>
      </c>
      <c r="HK34" s="31">
        <f t="shared" si="121"/>
        <v>0</v>
      </c>
      <c r="HL34" s="31">
        <f t="shared" si="122"/>
        <v>3.3901370517464193</v>
      </c>
      <c r="HM34" s="31">
        <f t="shared" si="123"/>
        <v>3.4586568576630179</v>
      </c>
      <c r="HN34" s="31">
        <f t="shared" si="124"/>
        <v>3.3753656666205885</v>
      </c>
      <c r="HO34" s="31">
        <f t="shared" si="125"/>
        <v>0.93829069769707829</v>
      </c>
      <c r="HP34" s="31">
        <f t="shared" si="126"/>
        <v>1.2756647112146191</v>
      </c>
      <c r="HQ34" s="31">
        <f t="shared" si="127"/>
        <v>1.6560182381888588</v>
      </c>
      <c r="HR34" s="31">
        <f t="shared" si="128"/>
        <v>2.3616643441839389</v>
      </c>
      <c r="HS34" s="42">
        <v>0</v>
      </c>
      <c r="HU34" s="30">
        <f t="shared" si="129"/>
        <v>0</v>
      </c>
      <c r="HV34" s="30">
        <f t="shared" si="130"/>
        <v>5.1163218834156387E-5</v>
      </c>
      <c r="HW34" s="30">
        <f t="shared" si="131"/>
        <v>0</v>
      </c>
      <c r="HX34" s="30">
        <f t="shared" si="132"/>
        <v>3.613425224197964E-5</v>
      </c>
      <c r="HY34" s="30">
        <f t="shared" si="133"/>
        <v>1.8970491463670473E-5</v>
      </c>
      <c r="HZ34" s="30">
        <f t="shared" si="134"/>
        <v>6.6977576063284186E-6</v>
      </c>
      <c r="IA34" s="30">
        <f t="shared" si="135"/>
        <v>4.0636220804154869E-5</v>
      </c>
      <c r="IB34" s="30">
        <f t="shared" si="136"/>
        <v>3.2591569659389979E-5</v>
      </c>
      <c r="IC34" s="30">
        <f t="shared" si="137"/>
        <v>1.8261627566948535E-5</v>
      </c>
      <c r="ID34" s="30">
        <f t="shared" si="138"/>
        <v>8.5658518910849063E-6</v>
      </c>
      <c r="IE34" s="30">
        <f t="shared" si="139"/>
        <v>0</v>
      </c>
      <c r="IF34" s="30"/>
      <c r="IH34" s="30">
        <f t="shared" si="140"/>
        <v>0</v>
      </c>
      <c r="II34" s="30">
        <f t="shared" si="141"/>
        <v>-2.2538862922535855E-6</v>
      </c>
      <c r="IJ34" s="30">
        <f t="shared" si="142"/>
        <v>0</v>
      </c>
      <c r="IK34" s="30">
        <f t="shared" si="143"/>
        <v>-2.8632529510284979E-6</v>
      </c>
      <c r="IL34" s="30">
        <f t="shared" si="144"/>
        <v>-3.0909151060970224E-6</v>
      </c>
      <c r="IM34" s="30">
        <f t="shared" si="145"/>
        <v>-2.0865288493234956E-6</v>
      </c>
      <c r="IN34" s="30">
        <f t="shared" si="146"/>
        <v>-1.7901418856455891E-6</v>
      </c>
      <c r="IO34" s="30">
        <f t="shared" si="147"/>
        <v>-2.4653229696966699E-6</v>
      </c>
      <c r="IP34" s="30">
        <f t="shared" si="148"/>
        <v>-3.3896292467653893E-6</v>
      </c>
      <c r="IQ34" s="30">
        <f t="shared" si="149"/>
        <v>-3.2819355904539872E-6</v>
      </c>
      <c r="IR34" s="30">
        <f t="shared" si="150"/>
        <v>0</v>
      </c>
      <c r="IT34" s="43"/>
      <c r="IU34" s="43"/>
      <c r="IW34" s="43">
        <f t="shared" si="151"/>
        <v>0</v>
      </c>
      <c r="IX34" s="43">
        <f t="shared" si="152"/>
        <v>0.54296421298561182</v>
      </c>
      <c r="IY34" s="43">
        <f t="shared" si="153"/>
        <v>0</v>
      </c>
      <c r="IZ34" s="43">
        <f t="shared" si="154"/>
        <v>0.59647540019013012</v>
      </c>
      <c r="JA34" s="43">
        <f t="shared" si="155"/>
        <v>0.51329589641817641</v>
      </c>
      <c r="JB34" s="43">
        <f t="shared" si="156"/>
        <v>0.28358138782886583</v>
      </c>
      <c r="JC34" s="43">
        <f t="shared" si="157"/>
        <v>0.43124756710786999</v>
      </c>
      <c r="JD34" s="43">
        <f t="shared" si="158"/>
        <v>0.51357827271933043</v>
      </c>
      <c r="JE34" s="43">
        <f t="shared" si="159"/>
        <v>0.5629021577822314</v>
      </c>
      <c r="JF34" s="43">
        <f t="shared" si="160"/>
        <v>0.44604983525995562</v>
      </c>
      <c r="JG34" s="43">
        <f t="shared" si="161"/>
        <v>0</v>
      </c>
      <c r="JH34" s="43"/>
      <c r="JI34" s="31"/>
      <c r="JJ34" s="43">
        <f t="shared" si="162"/>
        <v>0</v>
      </c>
      <c r="JK34" s="43">
        <f t="shared" si="163"/>
        <v>0</v>
      </c>
      <c r="JL34" s="43">
        <f t="shared" si="164"/>
        <v>0</v>
      </c>
      <c r="JM34" s="43">
        <f t="shared" si="165"/>
        <v>0</v>
      </c>
      <c r="JN34" s="43">
        <f t="shared" si="166"/>
        <v>0</v>
      </c>
      <c r="JO34" s="43">
        <f t="shared" si="167"/>
        <v>0</v>
      </c>
      <c r="JP34" s="43">
        <f t="shared" si="168"/>
        <v>5.2945236409853944</v>
      </c>
      <c r="JQ34" s="43">
        <f t="shared" si="169"/>
        <v>4.3748635291049229</v>
      </c>
      <c r="JR34" s="43">
        <f t="shared" si="170"/>
        <v>3.7594377975874931</v>
      </c>
      <c r="JS34" s="43">
        <f t="shared" si="171"/>
        <v>2.9119958106980137</v>
      </c>
      <c r="JT34" s="43">
        <f t="shared" si="172"/>
        <v>0</v>
      </c>
      <c r="JU34" s="43"/>
      <c r="JV34" s="31"/>
      <c r="JW34" s="43">
        <f t="shared" si="173"/>
        <v>0</v>
      </c>
      <c r="JX34" s="43">
        <f t="shared" si="174"/>
        <v>2.0446001003416217</v>
      </c>
      <c r="JY34" s="43">
        <f t="shared" si="175"/>
        <v>0</v>
      </c>
      <c r="JZ34" s="43">
        <f t="shared" si="176"/>
        <v>2.539185452868856</v>
      </c>
      <c r="KA34" s="43">
        <f t="shared" si="177"/>
        <v>2.5433934951181021</v>
      </c>
      <c r="KB34" s="43">
        <f t="shared" si="178"/>
        <v>2.4219792578176942</v>
      </c>
      <c r="KC34" s="43">
        <f t="shared" si="179"/>
        <v>0.72579967107157817</v>
      </c>
      <c r="KD34" s="43">
        <f t="shared" si="180"/>
        <v>0.97094749772481381</v>
      </c>
      <c r="KE34" s="43">
        <f t="shared" si="181"/>
        <v>1.2272452331139507</v>
      </c>
      <c r="KF34" s="43">
        <f t="shared" si="182"/>
        <v>1.6762112675250971</v>
      </c>
      <c r="KG34" s="43">
        <f t="shared" si="183"/>
        <v>0</v>
      </c>
      <c r="KH34" s="43"/>
      <c r="KJ34" s="7">
        <f t="array" ref="KJ34">AVERAGE(EW34:EW35)/((1+discount_EFFECT)^($B34-1))</f>
        <v>0</v>
      </c>
      <c r="KK34" s="7">
        <f t="array" ref="KK34">AVERAGE(EX34:EX35)/((1+discount_EFFECT)^($B34-1))</f>
        <v>3.9209545125640059E-5</v>
      </c>
      <c r="KL34" s="7">
        <f t="array" ref="KL34">AVERAGE(EY34:EY35)/((1+discount_EFFECT)^($B34-1))</f>
        <v>0</v>
      </c>
      <c r="KM34" s="7">
        <f t="array" ref="KM34">AVERAGE(EZ34:EZ35)/((1+discount_EFFECT)^($B34-1))</f>
        <v>2.9886204865434118E-5</v>
      </c>
      <c r="KN34" s="7">
        <f t="array" ref="KN34">AVERAGE(FA34:FA35)/((1+discount_EFFECT)^($B34-1))</f>
        <v>2.0164067684209215E-5</v>
      </c>
      <c r="KO34" s="7">
        <f t="array" ref="KO34">AVERAGE(FB34:FB35)/((1+discount_EFFECT)^($B34-1))</f>
        <v>1.0889437593371026E-5</v>
      </c>
      <c r="KP34" s="7">
        <f t="array" ref="KP34">AVERAGE(FC34:FC35)/((1+discount_EFFECT)^($B34-1))</f>
        <v>3.1142054187808132E-5</v>
      </c>
      <c r="KQ34" s="7">
        <f t="array" ref="KQ34">AVERAGE(FD34:FD35)/((1+discount_EFFECT)^($B34-1))</f>
        <v>2.5732671402765555E-5</v>
      </c>
      <c r="KR34" s="7">
        <f t="array" ref="KR34">AVERAGE(FE34:FE35)/((1+discount_EFFECT)^($B34-1))</f>
        <v>2.2112776058239296E-5</v>
      </c>
      <c r="KS34" s="7">
        <f t="array" ref="KS34">AVERAGE(FF34:FF35)/((1+discount_EFFECT)^($B34-1))</f>
        <v>1.7128175730375963E-5</v>
      </c>
      <c r="KT34" s="7">
        <f t="array" ref="KT34">AVERAGE(FG34:FG35)/((1+discount_EFFECT)^($B34-1))</f>
        <v>0.52169623594993741</v>
      </c>
      <c r="KU34" s="44">
        <f t="shared" si="184"/>
        <v>1.1117405724692326E-4</v>
      </c>
      <c r="KV34" s="44">
        <f t="shared" si="185"/>
        <v>-1.1075400624584008E-5</v>
      </c>
      <c r="KW34" s="43"/>
      <c r="KX34" s="43"/>
      <c r="KY34" s="43">
        <f t="shared" si="186"/>
        <v>2.0302112674623487</v>
      </c>
      <c r="KZ34" s="43">
        <f t="shared" si="187"/>
        <v>8.5281518225006767</v>
      </c>
      <c r="LA34" s="43">
        <f t="shared" si="188"/>
        <v>7.3844459073293018</v>
      </c>
      <c r="LB34" s="30">
        <f t="shared" si="189"/>
        <v>7.0351599313448198E-5</v>
      </c>
      <c r="LC34" s="30">
        <f t="shared" si="190"/>
        <v>5.5618876268199672E-5</v>
      </c>
      <c r="LD34" s="30">
        <f t="shared" si="191"/>
        <v>4.2276843742448508E-5</v>
      </c>
      <c r="LE34" s="30">
        <f t="shared" si="192"/>
        <v>2.8017613323746987E-5</v>
      </c>
      <c r="LF34" s="30">
        <f t="shared" si="193"/>
        <v>1.0014925526865442E-4</v>
      </c>
      <c r="LG34" s="30">
        <f t="shared" si="194"/>
        <v>9.6115677379188938E-5</v>
      </c>
      <c r="LH34" s="30">
        <f t="shared" si="195"/>
        <v>0</v>
      </c>
      <c r="LI34" s="17">
        <f t="shared" si="196"/>
        <v>1.9626493264784334E-4</v>
      </c>
      <c r="LJ34" s="30">
        <f t="shared" si="197"/>
        <v>1.0009865662233925E-4</v>
      </c>
      <c r="LK34" s="31">
        <f t="shared" si="198"/>
        <v>17.942808997292328</v>
      </c>
      <c r="LL34">
        <f t="shared" si="199"/>
        <v>-7.932943335058404E-5</v>
      </c>
    </row>
    <row r="35" spans="2:324" ht="15.6" thickTop="1" thickBot="1" x14ac:dyDescent="0.35">
      <c r="B35">
        <v>24</v>
      </c>
      <c r="C35">
        <f t="shared" si="200"/>
        <v>94</v>
      </c>
      <c r="E35">
        <f t="shared" si="4"/>
        <v>0</v>
      </c>
      <c r="S35" s="35">
        <f t="shared" si="5"/>
        <v>0.48265363164574926</v>
      </c>
      <c r="T35" s="36">
        <v>0</v>
      </c>
      <c r="U35" s="37">
        <f t="shared" si="6"/>
        <v>1.4182836193036532E-2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8">
        <v>0</v>
      </c>
      <c r="AD35" s="35">
        <f t="shared" si="7"/>
        <v>0</v>
      </c>
      <c r="AE35" s="37">
        <f t="shared" si="8"/>
        <v>0.48265363164574926</v>
      </c>
      <c r="AF35" s="37">
        <f t="shared" si="9"/>
        <v>0</v>
      </c>
      <c r="AG35" s="37">
        <f t="shared" si="10"/>
        <v>1.4182836193036532E-2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8">
        <v>0</v>
      </c>
      <c r="AO35" s="35">
        <f t="shared" si="11"/>
        <v>0.14416926659548357</v>
      </c>
      <c r="AP35" s="36">
        <v>0</v>
      </c>
      <c r="AQ35" s="37">
        <f t="shared" si="12"/>
        <v>0.27420149973203961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8">
        <v>0</v>
      </c>
      <c r="AZ35" s="35">
        <f t="shared" si="13"/>
        <v>0</v>
      </c>
      <c r="BA35" s="37">
        <f t="shared" si="14"/>
        <v>0.14416926659548357</v>
      </c>
      <c r="BB35" s="37">
        <f t="shared" si="15"/>
        <v>0</v>
      </c>
      <c r="BC35" s="37">
        <f t="shared" si="16"/>
        <v>0.27420149973203961</v>
      </c>
      <c r="BD35" s="37">
        <f t="shared" si="17"/>
        <v>1.0464350986002287E-2</v>
      </c>
      <c r="BE35" s="37">
        <f t="shared" si="18"/>
        <v>0</v>
      </c>
      <c r="BF35" s="36">
        <v>0</v>
      </c>
      <c r="BG35" s="36">
        <v>0</v>
      </c>
      <c r="BH35" s="36">
        <v>0</v>
      </c>
      <c r="BI35" s="36">
        <v>0</v>
      </c>
      <c r="BJ35" s="38">
        <v>0</v>
      </c>
      <c r="BK35" s="35">
        <f t="shared" si="19"/>
        <v>0</v>
      </c>
      <c r="BL35" s="37">
        <f t="shared" si="20"/>
        <v>0</v>
      </c>
      <c r="BM35" s="37">
        <f t="shared" si="21"/>
        <v>0.16546642225209288</v>
      </c>
      <c r="BN35" s="37">
        <f t="shared" si="22"/>
        <v>0.16546642225209288</v>
      </c>
      <c r="BO35" s="37">
        <f t="shared" si="23"/>
        <v>0.19184643474337532</v>
      </c>
      <c r="BP35" s="37">
        <f t="shared" si="24"/>
        <v>1.4619930641254686E-3</v>
      </c>
      <c r="BQ35" s="36">
        <v>0</v>
      </c>
      <c r="BR35" s="36">
        <v>0</v>
      </c>
      <c r="BS35" s="36">
        <v>0</v>
      </c>
      <c r="BT35" s="36">
        <v>0</v>
      </c>
      <c r="BU35" s="38">
        <v>0</v>
      </c>
      <c r="BV35" s="35">
        <f t="shared" si="25"/>
        <v>0</v>
      </c>
      <c r="BW35" s="37">
        <f t="shared" si="26"/>
        <v>0</v>
      </c>
      <c r="BX35" s="37">
        <f t="shared" si="27"/>
        <v>1.8910448257382046E-2</v>
      </c>
      <c r="BY35" s="37">
        <f t="shared" si="28"/>
        <v>1.8910448257382046E-2</v>
      </c>
      <c r="BZ35" s="37">
        <f t="shared" si="29"/>
        <v>0.14650091380403202</v>
      </c>
      <c r="CA35" s="37">
        <f t="shared" si="30"/>
        <v>7.1637660142147952E-2</v>
      </c>
      <c r="CB35" s="36">
        <v>0</v>
      </c>
      <c r="CC35" s="36">
        <v>0</v>
      </c>
      <c r="CD35" s="36">
        <v>0</v>
      </c>
      <c r="CE35" s="36">
        <v>0</v>
      </c>
      <c r="CF35" s="38">
        <v>0</v>
      </c>
      <c r="CG35" s="37">
        <f t="shared" si="31"/>
        <v>1.1868531925715147E-2</v>
      </c>
      <c r="CH35" s="37">
        <f t="shared" si="32"/>
        <v>1.1868531925715147E-2</v>
      </c>
      <c r="CI35" s="37">
        <f t="shared" si="33"/>
        <v>5.6023677269790878E-4</v>
      </c>
      <c r="CJ35" s="37">
        <f t="shared" si="34"/>
        <v>5.6023677269790878E-4</v>
      </c>
      <c r="CK35" s="36">
        <v>0</v>
      </c>
      <c r="CL35" s="36">
        <v>0</v>
      </c>
      <c r="CM35" s="37">
        <f t="shared" si="35"/>
        <v>0.49452216357146445</v>
      </c>
      <c r="CN35" s="37">
        <f t="shared" si="36"/>
        <v>1.4743072965734441E-2</v>
      </c>
      <c r="CO35" s="36">
        <v>0</v>
      </c>
      <c r="CP35" s="36">
        <v>0</v>
      </c>
      <c r="CQ35" s="38">
        <v>0</v>
      </c>
      <c r="CR35" s="37">
        <f t="shared" si="37"/>
        <v>3.5451458998889403E-3</v>
      </c>
      <c r="CS35" s="37">
        <f t="shared" si="38"/>
        <v>3.5451458998889403E-3</v>
      </c>
      <c r="CT35" s="37">
        <f t="shared" si="39"/>
        <v>1.0831244272159569E-2</v>
      </c>
      <c r="CU35" s="37">
        <f t="shared" si="40"/>
        <v>1.0831244272159569E-2</v>
      </c>
      <c r="CV35" s="37">
        <f t="shared" si="41"/>
        <v>1.2933467510789346E-3</v>
      </c>
      <c r="CW35" s="37">
        <f t="shared" si="42"/>
        <v>0</v>
      </c>
      <c r="CX35" s="37">
        <f t="shared" si="43"/>
        <v>0.14771441249537251</v>
      </c>
      <c r="CY35" s="37">
        <f t="shared" si="44"/>
        <v>0.2850327440041992</v>
      </c>
      <c r="CZ35" s="37">
        <f t="shared" si="45"/>
        <v>1.1757697737081223E-2</v>
      </c>
      <c r="DA35" s="37">
        <f t="shared" si="46"/>
        <v>0</v>
      </c>
      <c r="DB35" s="38">
        <v>0</v>
      </c>
      <c r="DC35" s="37">
        <f t="shared" si="47"/>
        <v>0</v>
      </c>
      <c r="DD35" s="37">
        <f t="shared" si="48"/>
        <v>0</v>
      </c>
      <c r="DE35" s="37">
        <f t="shared" si="49"/>
        <v>6.536095681475603E-3</v>
      </c>
      <c r="DF35" s="37">
        <f t="shared" si="50"/>
        <v>6.536095681475603E-3</v>
      </c>
      <c r="DG35" s="37">
        <f t="shared" si="51"/>
        <v>2.3711357103113801E-2</v>
      </c>
      <c r="DH35" s="37">
        <f t="shared" si="52"/>
        <v>5.1100702241362538E-4</v>
      </c>
      <c r="DI35" s="37">
        <f t="shared" si="53"/>
        <v>0</v>
      </c>
      <c r="DJ35" s="37">
        <f t="shared" si="54"/>
        <v>0.17200251793356849</v>
      </c>
      <c r="DK35" s="37">
        <f t="shared" si="55"/>
        <v>0.2155577918464891</v>
      </c>
      <c r="DL35" s="37">
        <f t="shared" si="56"/>
        <v>1.973000086539094E-3</v>
      </c>
      <c r="DM35" s="38">
        <v>0</v>
      </c>
      <c r="DN35" s="37">
        <f t="shared" si="57"/>
        <v>0</v>
      </c>
      <c r="DO35" s="37">
        <f t="shared" si="58"/>
        <v>0</v>
      </c>
      <c r="DP35" s="37">
        <f t="shared" si="59"/>
        <v>7.4698236359721179E-4</v>
      </c>
      <c r="DQ35" s="37">
        <f t="shared" si="60"/>
        <v>7.4698236359721179E-4</v>
      </c>
      <c r="DR35" s="37">
        <f t="shared" si="61"/>
        <v>1.8106854515105082E-2</v>
      </c>
      <c r="DS35" s="37">
        <f t="shared" si="62"/>
        <v>2.5039344098267642E-2</v>
      </c>
      <c r="DT35" s="37">
        <f t="shared" si="63"/>
        <v>0</v>
      </c>
      <c r="DU35" s="37">
        <f t="shared" si="64"/>
        <v>1.9657430620979258E-2</v>
      </c>
      <c r="DV35" s="37">
        <f t="shared" si="65"/>
        <v>0.16460776831913712</v>
      </c>
      <c r="DW35" s="37">
        <f t="shared" si="66"/>
        <v>9.6677004240415601E-2</v>
      </c>
      <c r="DX35" s="38">
        <v>0</v>
      </c>
      <c r="DY35" s="35">
        <f t="array" ref="DY35">1-EXP(-INDEX(m.r.mortality, C35) * hr.mort_mci)</f>
        <v>0.35776342393316307</v>
      </c>
      <c r="DZ35" s="37">
        <f t="array" ref="DZ35">1-EXP(-INDEX(m.r.mortality, C35) * hr.mort_mci)</f>
        <v>0.35776342393316307</v>
      </c>
      <c r="EA35" s="37">
        <f t="array" ref="EA35">1-EXP(-INDEX(m.r.mortality, C35) * hr.mort_mil)</f>
        <v>0.50856423447551857</v>
      </c>
      <c r="EB35" s="37">
        <f t="array" ref="EB35">1-EXP(-INDEX(m.r.mortality, C35) * hr.mort_mil)</f>
        <v>0.50856423447551857</v>
      </c>
      <c r="EC35" s="37">
        <f t="array" ref="EC35">1-EXP(-INDEX(m.r.mortality, C35) * hr.mort_mod)</f>
        <v>0.60807674209729257</v>
      </c>
      <c r="ED35" s="37">
        <f t="array" ref="ED35">1-EXP(-INDEX(m.r.mortality, C35) * hr.mort_sev)</f>
        <v>0.9013499956730453</v>
      </c>
      <c r="EE35" s="37">
        <f t="array" ref="EE35">1-EXP(-INDEX(m.r.mortality, C35) * hr.mort_mci)</f>
        <v>0.35776342393316307</v>
      </c>
      <c r="EF35" s="37">
        <f t="array" ref="EF35">1-EXP(-INDEX(m.r.mortality, C35) * hr.mort_mil)</f>
        <v>0.50856423447551857</v>
      </c>
      <c r="EG35" s="37">
        <f t="array" ref="EG35">1-EXP(-INDEX(m.r.mortality, C35) * hr.mort_mod)</f>
        <v>0.60807674209729257</v>
      </c>
      <c r="EH35" s="37">
        <f t="array" ref="EH35">1-EXP(-INDEX(m.r.mortality, C35) * hr.mort_sev)</f>
        <v>0.9013499956730453</v>
      </c>
      <c r="EI35" s="38">
        <v>1</v>
      </c>
      <c r="EJ35" s="39" t="b">
        <f t="shared" si="67"/>
        <v>1</v>
      </c>
      <c r="EK35" s="39" t="b">
        <f t="shared" si="68"/>
        <v>1</v>
      </c>
      <c r="EL35" s="39" t="b">
        <f t="shared" si="69"/>
        <v>1</v>
      </c>
      <c r="EM35" s="39" t="b">
        <f t="shared" si="70"/>
        <v>1</v>
      </c>
      <c r="EN35" s="39" t="b">
        <f t="shared" si="71"/>
        <v>1</v>
      </c>
      <c r="EO35" s="39" t="b">
        <f t="shared" si="72"/>
        <v>1</v>
      </c>
      <c r="EP35" s="39" t="b">
        <f t="shared" si="73"/>
        <v>1</v>
      </c>
      <c r="EQ35" s="39" t="b">
        <f t="shared" si="74"/>
        <v>1</v>
      </c>
      <c r="ER35" s="39" t="b">
        <f t="shared" si="75"/>
        <v>1</v>
      </c>
      <c r="ES35" s="39" t="b">
        <f t="shared" si="76"/>
        <v>1</v>
      </c>
      <c r="ET35" s="39" t="b">
        <f t="shared" si="77"/>
        <v>1</v>
      </c>
      <c r="EV35">
        <v>24</v>
      </c>
      <c r="EW35" s="7">
        <f t="array" ref="EW35">MMULT(EW34:FG34,TRANSPOSE(S34:AC34))</f>
        <v>0</v>
      </c>
      <c r="EX35" s="7">
        <f t="array" ref="EX35">MMULT(EW34:FG34,TRANSPOSE(AD34:AN34))</f>
        <v>5.118091101646363E-5</v>
      </c>
      <c r="EY35" s="7">
        <f t="array" ref="EY35">MMULT(EW34:FG34,TRANSPOSE(AO34:AY34))</f>
        <v>0</v>
      </c>
      <c r="EZ35" s="7">
        <f t="array" ref="EZ35">MMULT(EW34:FG34,TRANSPOSE(AZ34:BJ34))</f>
        <v>3.8073946580036914E-5</v>
      </c>
      <c r="FA35" s="7">
        <f t="array" ref="FA35">MMULT(EW34:FG34,TRANSPOSE(BK34:BU34))</f>
        <v>2.4732763683252486E-5</v>
      </c>
      <c r="FB35" s="7">
        <f t="array" ref="FB35">MMULT(EW34:FG34,TRANSPOSE(BV34:CF34))</f>
        <v>1.2651889307014928E-5</v>
      </c>
      <c r="FC35" s="7">
        <f t="array" ref="FC35">MMULT(EW34:FG34,TRANSPOSE(CG34:CQ34))</f>
        <v>4.220151194659617E-5</v>
      </c>
      <c r="FD35" s="7">
        <f t="array" ref="FD35">MMULT(EW34:FG34,TRANSPOSE(CR34:DB34))</f>
        <v>3.3832371506818958E-5</v>
      </c>
      <c r="FE35" s="7">
        <f t="array" ref="FE35">MMULT(EW34:FG34,TRANSPOSE(DC34:DM34))</f>
        <v>2.7567074043788105E-5</v>
      </c>
      <c r="FF35" s="7">
        <f t="array" ref="FF35">MMULT(EW34:FG34,TRANSPOSE(DN34:DX34))</f>
        <v>1.9398536635174377E-5</v>
      </c>
      <c r="FG35" s="7">
        <f t="array" ref="FG35">MMULT(EW34:FG34,TRANSPOSE(DY34:EI34))</f>
        <v>0.99975036099528025</v>
      </c>
      <c r="FH35" s="39" t="b">
        <f t="shared" si="78"/>
        <v>1</v>
      </c>
      <c r="FJ35" s="30">
        <f t="shared" si="79"/>
        <v>0</v>
      </c>
      <c r="FK35" s="30">
        <f t="shared" si="80"/>
        <v>3.4854200402211727E-5</v>
      </c>
      <c r="FL35" s="30">
        <f t="shared" si="81"/>
        <v>0</v>
      </c>
      <c r="FM35" s="30">
        <f t="shared" si="82"/>
        <v>2.4024660292003293E-5</v>
      </c>
      <c r="FN35" s="30">
        <f t="shared" si="83"/>
        <v>1.2143786968476971E-5</v>
      </c>
      <c r="FO35" s="30">
        <f t="shared" si="84"/>
        <v>4.0612564675517913E-6</v>
      </c>
      <c r="FP35" s="30">
        <f t="shared" si="85"/>
        <v>2.8739229635631989E-5</v>
      </c>
      <c r="FQ35" s="30">
        <f t="shared" si="86"/>
        <v>2.2363197566007332E-5</v>
      </c>
      <c r="FR35" s="30">
        <f t="shared" si="87"/>
        <v>1.1881408912872672E-5</v>
      </c>
      <c r="FS35" s="30">
        <f t="shared" si="88"/>
        <v>5.0630180617805127E-6</v>
      </c>
      <c r="FT35" s="41">
        <v>0</v>
      </c>
      <c r="FV35" s="30">
        <f t="shared" si="89"/>
        <v>0</v>
      </c>
      <c r="FW35" s="30">
        <f t="shared" si="90"/>
        <v>-1.5354273304939089E-6</v>
      </c>
      <c r="FX35" s="30">
        <f t="shared" si="91"/>
        <v>0</v>
      </c>
      <c r="FY35" s="30">
        <f t="shared" si="92"/>
        <v>-1.9036973290018457E-6</v>
      </c>
      <c r="FZ35" s="30">
        <f t="shared" si="93"/>
        <v>-1.9786210946601991E-6</v>
      </c>
      <c r="GA35" s="30">
        <f t="shared" si="94"/>
        <v>-1.2651889307014928E-6</v>
      </c>
      <c r="GB35" s="30">
        <f t="shared" si="95"/>
        <v>-1.2660453583978851E-6</v>
      </c>
      <c r="GC35" s="30">
        <f t="shared" si="96"/>
        <v>-1.6916185753409479E-6</v>
      </c>
      <c r="GD35" s="30">
        <f t="shared" si="97"/>
        <v>-2.2053659235030485E-6</v>
      </c>
      <c r="GE35" s="30">
        <f t="shared" si="98"/>
        <v>-1.9398536635174376E-6</v>
      </c>
      <c r="GF35" s="41">
        <v>0</v>
      </c>
      <c r="GH35" s="31"/>
      <c r="GI35" s="31"/>
      <c r="GK35" s="31">
        <f t="shared" si="99"/>
        <v>0</v>
      </c>
      <c r="GL35" s="31">
        <f t="shared" si="100"/>
        <v>0.36988649115242334</v>
      </c>
      <c r="GM35" s="31">
        <f t="shared" si="101"/>
        <v>0</v>
      </c>
      <c r="GN35" s="31">
        <f t="shared" si="102"/>
        <v>0.39657991996459002</v>
      </c>
      <c r="GO35" s="31">
        <f t="shared" si="103"/>
        <v>0.32858168328601145</v>
      </c>
      <c r="GP35" s="31">
        <f t="shared" si="104"/>
        <v>0.1719525866849983</v>
      </c>
      <c r="GQ35" s="31">
        <f t="shared" si="105"/>
        <v>0.30499201489852845</v>
      </c>
      <c r="GR35" s="31">
        <f t="shared" si="106"/>
        <v>0.35239948546393979</v>
      </c>
      <c r="GS35" s="31">
        <f t="shared" si="107"/>
        <v>0.36623628918233497</v>
      </c>
      <c r="GT35" s="31">
        <f t="shared" si="108"/>
        <v>0.26364667532085306</v>
      </c>
      <c r="GU35" s="42">
        <v>0</v>
      </c>
      <c r="GW35" s="31">
        <f t="shared" si="109"/>
        <v>0</v>
      </c>
      <c r="GX35" s="31">
        <f t="shared" si="110"/>
        <v>0</v>
      </c>
      <c r="GY35" s="31">
        <f t="shared" si="111"/>
        <v>0</v>
      </c>
      <c r="GZ35" s="31">
        <f t="shared" si="112"/>
        <v>0</v>
      </c>
      <c r="HA35" s="31">
        <f t="shared" si="113"/>
        <v>0</v>
      </c>
      <c r="HB35" s="31">
        <f t="shared" si="114"/>
        <v>0</v>
      </c>
      <c r="HC35" s="31">
        <f t="shared" si="115"/>
        <v>3.744455751997585</v>
      </c>
      <c r="HD35" s="31">
        <f t="shared" si="116"/>
        <v>3.0018786590570326</v>
      </c>
      <c r="HE35" s="31">
        <f t="shared" si="117"/>
        <v>2.445971345757231</v>
      </c>
      <c r="HF35" s="31">
        <f t="shared" si="118"/>
        <v>1.7211933585657522</v>
      </c>
      <c r="HG35" s="42">
        <v>0</v>
      </c>
      <c r="HI35" s="31">
        <f t="shared" si="119"/>
        <v>0</v>
      </c>
      <c r="HJ35" s="31">
        <f t="shared" si="120"/>
        <v>1.3928541492020872</v>
      </c>
      <c r="HK35" s="31">
        <f t="shared" si="121"/>
        <v>0</v>
      </c>
      <c r="HL35" s="31">
        <f t="shared" si="122"/>
        <v>1.6882338539912931</v>
      </c>
      <c r="HM35" s="31">
        <f t="shared" si="123"/>
        <v>1.6281301325731861</v>
      </c>
      <c r="HN35" s="31">
        <f t="shared" si="124"/>
        <v>1.4685928490147997</v>
      </c>
      <c r="HO35" s="31">
        <f t="shared" si="125"/>
        <v>0.51330864444607804</v>
      </c>
      <c r="HP35" s="31">
        <f t="shared" si="126"/>
        <v>0.66623028423500852</v>
      </c>
      <c r="HQ35" s="31">
        <f t="shared" si="127"/>
        <v>0.7984722280390425</v>
      </c>
      <c r="HR35" s="31">
        <f t="shared" si="128"/>
        <v>0.99075819086625527</v>
      </c>
      <c r="HS35" s="42">
        <v>0</v>
      </c>
      <c r="HU35" s="30">
        <f t="shared" si="129"/>
        <v>0</v>
      </c>
      <c r="HV35" s="30">
        <f t="shared" si="130"/>
        <v>2.602222222667057E-5</v>
      </c>
      <c r="HW35" s="30">
        <f t="shared" si="131"/>
        <v>0</v>
      </c>
      <c r="HX35" s="30">
        <f t="shared" si="132"/>
        <v>1.771576876903899E-5</v>
      </c>
      <c r="HY35" s="30">
        <f t="shared" si="133"/>
        <v>8.7879457202067692E-6</v>
      </c>
      <c r="HZ35" s="30">
        <f t="shared" si="134"/>
        <v>2.8732082333610944E-6</v>
      </c>
      <c r="IA35" s="30">
        <f t="shared" si="135"/>
        <v>2.1859643989966549E-5</v>
      </c>
      <c r="IB35" s="30">
        <f t="shared" si="136"/>
        <v>1.6742939008511294E-5</v>
      </c>
      <c r="IC35" s="30">
        <f t="shared" si="137"/>
        <v>8.6649674384322315E-6</v>
      </c>
      <c r="ID35" s="30">
        <f t="shared" si="138"/>
        <v>3.5587101015153721E-6</v>
      </c>
      <c r="IE35" s="30">
        <f t="shared" si="139"/>
        <v>0</v>
      </c>
      <c r="IF35" s="30"/>
      <c r="IH35" s="30">
        <f t="shared" si="140"/>
        <v>0</v>
      </c>
      <c r="II35" s="30">
        <f t="shared" si="141"/>
        <v>-1.1463534020559725E-6</v>
      </c>
      <c r="IJ35" s="30">
        <f t="shared" si="142"/>
        <v>0</v>
      </c>
      <c r="IK35" s="30">
        <f t="shared" si="143"/>
        <v>-1.4037851639492068E-6</v>
      </c>
      <c r="IL35" s="30">
        <f t="shared" si="144"/>
        <v>-1.4318445165306345E-6</v>
      </c>
      <c r="IM35" s="30">
        <f t="shared" si="145"/>
        <v>-8.9508044652993613E-7</v>
      </c>
      <c r="IN35" s="30">
        <f t="shared" si="146"/>
        <v>-9.6297991145227092E-7</v>
      </c>
      <c r="IO35" s="30">
        <f t="shared" si="147"/>
        <v>-1.2664855528374655E-6</v>
      </c>
      <c r="IP35" s="30">
        <f t="shared" si="148"/>
        <v>-1.6083466243029666E-6</v>
      </c>
      <c r="IQ35" s="30">
        <f t="shared" si="149"/>
        <v>-1.3634904603507172E-6</v>
      </c>
      <c r="IR35" s="30">
        <f t="shared" si="150"/>
        <v>0</v>
      </c>
      <c r="IT35" s="43"/>
      <c r="IU35" s="43"/>
      <c r="IW35" s="43">
        <f t="shared" si="151"/>
        <v>0</v>
      </c>
      <c r="IX35" s="43">
        <f t="shared" si="152"/>
        <v>0.27615806302648649</v>
      </c>
      <c r="IY35" s="43">
        <f t="shared" si="153"/>
        <v>0</v>
      </c>
      <c r="IZ35" s="43">
        <f t="shared" si="154"/>
        <v>0.29243777331890952</v>
      </c>
      <c r="JA35" s="43">
        <f t="shared" si="155"/>
        <v>0.23778068611275938</v>
      </c>
      <c r="JB35" s="43">
        <f t="shared" si="156"/>
        <v>0.12165092053615152</v>
      </c>
      <c r="JC35" s="43">
        <f t="shared" si="157"/>
        <v>0.2319831446420674</v>
      </c>
      <c r="JD35" s="43">
        <f t="shared" si="158"/>
        <v>0.26383539627275732</v>
      </c>
      <c r="JE35" s="43">
        <f t="shared" si="159"/>
        <v>0.26709168448019655</v>
      </c>
      <c r="JF35" s="43">
        <f t="shared" si="160"/>
        <v>0.18531280656054219</v>
      </c>
      <c r="JG35" s="43">
        <f t="shared" si="161"/>
        <v>0</v>
      </c>
      <c r="JH35" s="43"/>
      <c r="JI35" s="31"/>
      <c r="JJ35" s="43">
        <f t="shared" si="162"/>
        <v>0</v>
      </c>
      <c r="JK35" s="43">
        <f t="shared" si="163"/>
        <v>0</v>
      </c>
      <c r="JL35" s="43">
        <f t="shared" si="164"/>
        <v>0</v>
      </c>
      <c r="JM35" s="43">
        <f t="shared" si="165"/>
        <v>0</v>
      </c>
      <c r="JN35" s="43">
        <f t="shared" si="166"/>
        <v>0</v>
      </c>
      <c r="JO35" s="43">
        <f t="shared" si="167"/>
        <v>0</v>
      </c>
      <c r="JP35" s="43">
        <f t="shared" si="168"/>
        <v>2.8481093861112368</v>
      </c>
      <c r="JQ35" s="43">
        <f t="shared" si="169"/>
        <v>2.2474546026432525</v>
      </c>
      <c r="JR35" s="43">
        <f t="shared" si="170"/>
        <v>1.7838172410144202</v>
      </c>
      <c r="JS35" s="43">
        <f t="shared" si="171"/>
        <v>1.2097978156599845</v>
      </c>
      <c r="JT35" s="43">
        <f t="shared" si="172"/>
        <v>0</v>
      </c>
      <c r="JU35" s="43"/>
      <c r="JV35" s="31"/>
      <c r="JW35" s="43">
        <f t="shared" si="173"/>
        <v>0</v>
      </c>
      <c r="JX35" s="43">
        <f t="shared" si="174"/>
        <v>1.0399079531767679</v>
      </c>
      <c r="JY35" s="43">
        <f t="shared" si="175"/>
        <v>0</v>
      </c>
      <c r="JZ35" s="43">
        <f t="shared" si="176"/>
        <v>1.2449025385523722</v>
      </c>
      <c r="KA35" s="43">
        <f t="shared" si="177"/>
        <v>1.1782090107169145</v>
      </c>
      <c r="KB35" s="43">
        <f t="shared" si="178"/>
        <v>1.0389821718863754</v>
      </c>
      <c r="KC35" s="43">
        <f t="shared" si="179"/>
        <v>0.39043302018964632</v>
      </c>
      <c r="KD35" s="43">
        <f t="shared" si="180"/>
        <v>0.49879508427387265</v>
      </c>
      <c r="KE35" s="43">
        <f t="shared" si="181"/>
        <v>0.58231611311304787</v>
      </c>
      <c r="KF35" s="43">
        <f t="shared" si="182"/>
        <v>0.69638724155665199</v>
      </c>
      <c r="KG35" s="43">
        <f t="shared" si="183"/>
        <v>0</v>
      </c>
      <c r="KH35" s="43"/>
      <c r="KJ35" s="7">
        <f t="array" ref="KJ35">AVERAGE(EW35:EW36)/((1+discount_EFFECT)^($B35-1))</f>
        <v>0</v>
      </c>
      <c r="KK35" s="7">
        <f t="array" ref="KK35">AVERAGE(EX35:EX36)/((1+discount_EFFECT)^($B35-1))</f>
        <v>1.9361593653535645E-5</v>
      </c>
      <c r="KL35" s="7">
        <f t="array" ref="KL35">AVERAGE(EY35:EY36)/((1+discount_EFFECT)^($B35-1))</f>
        <v>0</v>
      </c>
      <c r="KM35" s="7">
        <f t="array" ref="KM35">AVERAGE(EZ35:EZ36)/((1+discount_EFFECT)^($B35-1))</f>
        <v>1.4225727182821781E-5</v>
      </c>
      <c r="KN35" s="7">
        <f t="array" ref="KN35">AVERAGE(FA35:FA36)/((1+discount_EFFECT)^($B35-1))</f>
        <v>9.0687975195047261E-6</v>
      </c>
      <c r="KO35" s="7">
        <f t="array" ref="KO35">AVERAGE(FB35:FB36)/((1+discount_EFFECT)^($B35-1))</f>
        <v>4.5352987643748508E-6</v>
      </c>
      <c r="KP35" s="7">
        <f t="array" ref="KP35">AVERAGE(FC35:FC36)/((1+discount_EFFECT)^($B35-1))</f>
        <v>1.6264465834547459E-5</v>
      </c>
      <c r="KQ35" s="7">
        <f t="array" ref="KQ35">AVERAGE(FD35:FD36)/((1+discount_EFFECT)^($B35-1))</f>
        <v>1.2834355582563276E-5</v>
      </c>
      <c r="KR35" s="7">
        <f t="array" ref="KR35">AVERAGE(FE35:FE36)/((1+discount_EFFECT)^($B35-1))</f>
        <v>1.0186699539363341E-5</v>
      </c>
      <c r="KS35" s="7">
        <f t="array" ref="KS35">AVERAGE(FF35:FF36)/((1+discount_EFFECT)^($B35-1))</f>
        <v>6.9086936532231417E-6</v>
      </c>
      <c r="KT35" s="7">
        <f t="array" ref="KT35">AVERAGE(FG35:FG36)/((1+discount_EFFECT)^($B35-1))</f>
        <v>0.50659836279796444</v>
      </c>
      <c r="KU35" s="44">
        <f t="shared" si="184"/>
        <v>5.382353643421745E-5</v>
      </c>
      <c r="KV35" s="44">
        <f t="shared" si="185"/>
        <v>-5.1066249293809908E-6</v>
      </c>
      <c r="KW35" s="43"/>
      <c r="KX35" s="43"/>
      <c r="KY35" s="43">
        <f t="shared" si="186"/>
        <v>0.95068063364439492</v>
      </c>
      <c r="KZ35" s="43">
        <f t="shared" si="187"/>
        <v>4.0987202738892146</v>
      </c>
      <c r="LA35" s="43">
        <f t="shared" si="188"/>
        <v>3.379600081304861</v>
      </c>
      <c r="LB35" s="30">
        <f t="shared" si="189"/>
        <v>3.5626059488083107E-5</v>
      </c>
      <c r="LC35" s="30">
        <f t="shared" si="190"/>
        <v>2.7060082765385056E-5</v>
      </c>
      <c r="LD35" s="30">
        <f t="shared" si="191"/>
        <v>1.9255497058868069E-5</v>
      </c>
      <c r="LE35" s="30">
        <f t="shared" si="192"/>
        <v>1.1443992417597993E-5</v>
      </c>
      <c r="LF35" s="30">
        <f t="shared" si="193"/>
        <v>4.7191417120237008E-5</v>
      </c>
      <c r="LG35" s="30">
        <f t="shared" si="194"/>
        <v>4.6194214609697213E-5</v>
      </c>
      <c r="LH35" s="30">
        <f t="shared" si="195"/>
        <v>0</v>
      </c>
      <c r="LI35" s="17">
        <f t="shared" si="196"/>
        <v>9.3385631729934221E-5</v>
      </c>
      <c r="LJ35" s="30">
        <f t="shared" si="197"/>
        <v>4.8716911504836459E-5</v>
      </c>
      <c r="LK35" s="31">
        <f t="shared" si="198"/>
        <v>8.4290009888384709</v>
      </c>
      <c r="LL35">
        <f t="shared" si="199"/>
        <v>-3.5573098383548256E-5</v>
      </c>
    </row>
    <row r="36" spans="2:324" ht="15.6" thickTop="1" thickBot="1" x14ac:dyDescent="0.35">
      <c r="B36">
        <v>25</v>
      </c>
      <c r="C36">
        <f t="shared" si="200"/>
        <v>95</v>
      </c>
      <c r="E36">
        <f t="shared" si="4"/>
        <v>0</v>
      </c>
      <c r="S36" s="35">
        <f t="shared" si="5"/>
        <v>0.46093544528429631</v>
      </c>
      <c r="T36" s="36">
        <v>0</v>
      </c>
      <c r="U36" s="37">
        <f t="shared" si="6"/>
        <v>1.3172931672065461E-2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8">
        <v>0</v>
      </c>
      <c r="AD36" s="35">
        <f t="shared" si="7"/>
        <v>0</v>
      </c>
      <c r="AE36" s="37">
        <f t="shared" si="8"/>
        <v>0.46093544528429631</v>
      </c>
      <c r="AF36" s="37">
        <f t="shared" si="9"/>
        <v>0</v>
      </c>
      <c r="AG36" s="37">
        <f t="shared" si="10"/>
        <v>1.3172931672065461E-2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8">
        <v>0</v>
      </c>
      <c r="AO36" s="35">
        <f t="shared" si="11"/>
        <v>0.13768201612388073</v>
      </c>
      <c r="AP36" s="36">
        <v>0</v>
      </c>
      <c r="AQ36" s="37">
        <f t="shared" si="12"/>
        <v>0.25467667899326557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8">
        <v>0</v>
      </c>
      <c r="AZ36" s="35">
        <f t="shared" si="13"/>
        <v>0</v>
      </c>
      <c r="BA36" s="37">
        <f t="shared" si="14"/>
        <v>0.13768201612388073</v>
      </c>
      <c r="BB36" s="37">
        <f t="shared" si="15"/>
        <v>0</v>
      </c>
      <c r="BC36" s="37">
        <f t="shared" si="16"/>
        <v>0.25467667899326557</v>
      </c>
      <c r="BD36" s="37">
        <f t="shared" si="17"/>
        <v>9.4932339460716015E-3</v>
      </c>
      <c r="BE36" s="37">
        <f t="shared" si="18"/>
        <v>0</v>
      </c>
      <c r="BF36" s="36">
        <v>0</v>
      </c>
      <c r="BG36" s="36">
        <v>0</v>
      </c>
      <c r="BH36" s="36">
        <v>0</v>
      </c>
      <c r="BI36" s="36">
        <v>0</v>
      </c>
      <c r="BJ36" s="38">
        <v>0</v>
      </c>
      <c r="BK36" s="35">
        <f t="shared" si="19"/>
        <v>0</v>
      </c>
      <c r="BL36" s="37">
        <f t="shared" si="20"/>
        <v>0</v>
      </c>
      <c r="BM36" s="37">
        <f t="shared" si="21"/>
        <v>0.1536842028407637</v>
      </c>
      <c r="BN36" s="37">
        <f t="shared" si="22"/>
        <v>0.1536842028407637</v>
      </c>
      <c r="BO36" s="37">
        <f t="shared" si="23"/>
        <v>0.17404262234464604</v>
      </c>
      <c r="BP36" s="37">
        <f t="shared" si="24"/>
        <v>1.1490888515772453E-3</v>
      </c>
      <c r="BQ36" s="36">
        <v>0</v>
      </c>
      <c r="BR36" s="36">
        <v>0</v>
      </c>
      <c r="BS36" s="36">
        <v>0</v>
      </c>
      <c r="BT36" s="36">
        <v>0</v>
      </c>
      <c r="BU36" s="38">
        <v>0</v>
      </c>
      <c r="BV36" s="35">
        <f t="shared" si="25"/>
        <v>0</v>
      </c>
      <c r="BW36" s="37">
        <f t="shared" si="26"/>
        <v>0</v>
      </c>
      <c r="BX36" s="37">
        <f t="shared" si="27"/>
        <v>1.7563908896087284E-2</v>
      </c>
      <c r="BY36" s="37">
        <f t="shared" si="28"/>
        <v>1.7563908896087284E-2</v>
      </c>
      <c r="BZ36" s="37">
        <f t="shared" si="29"/>
        <v>0.13290527524500242</v>
      </c>
      <c r="CA36" s="37">
        <f t="shared" si="30"/>
        <v>5.6305353727285019E-2</v>
      </c>
      <c r="CB36" s="36">
        <v>0</v>
      </c>
      <c r="CC36" s="36">
        <v>0</v>
      </c>
      <c r="CD36" s="36">
        <v>0</v>
      </c>
      <c r="CE36" s="36">
        <v>0</v>
      </c>
      <c r="CF36" s="38">
        <v>0</v>
      </c>
      <c r="CG36" s="37">
        <f t="shared" si="31"/>
        <v>1.1334478162728598E-2</v>
      </c>
      <c r="CH36" s="37">
        <f t="shared" si="32"/>
        <v>1.1334478162728598E-2</v>
      </c>
      <c r="CI36" s="37">
        <f t="shared" si="33"/>
        <v>5.2034449432275217E-4</v>
      </c>
      <c r="CJ36" s="37">
        <f t="shared" si="34"/>
        <v>5.2034449432275217E-4</v>
      </c>
      <c r="CK36" s="36">
        <v>0</v>
      </c>
      <c r="CL36" s="36">
        <v>0</v>
      </c>
      <c r="CM36" s="37">
        <f t="shared" si="35"/>
        <v>0.4722699234470249</v>
      </c>
      <c r="CN36" s="37">
        <f t="shared" si="36"/>
        <v>1.3693276166388215E-2</v>
      </c>
      <c r="CO36" s="36">
        <v>0</v>
      </c>
      <c r="CP36" s="36">
        <v>0</v>
      </c>
      <c r="CQ36" s="38">
        <v>0</v>
      </c>
      <c r="CR36" s="37">
        <f t="shared" si="37"/>
        <v>3.3856233473085425E-3</v>
      </c>
      <c r="CS36" s="37">
        <f t="shared" si="38"/>
        <v>3.3856233473085425E-3</v>
      </c>
      <c r="CT36" s="37">
        <f t="shared" si="39"/>
        <v>1.0059993556906541E-2</v>
      </c>
      <c r="CU36" s="37">
        <f t="shared" si="40"/>
        <v>1.0059993556906541E-2</v>
      </c>
      <c r="CV36" s="37">
        <f t="shared" si="41"/>
        <v>1.1733210495144676E-3</v>
      </c>
      <c r="CW36" s="37">
        <f t="shared" si="42"/>
        <v>0</v>
      </c>
      <c r="CX36" s="37">
        <f t="shared" si="43"/>
        <v>0.14106763947118928</v>
      </c>
      <c r="CY36" s="37">
        <f t="shared" si="44"/>
        <v>0.26473667255017214</v>
      </c>
      <c r="CZ36" s="37">
        <f t="shared" si="45"/>
        <v>1.0666554995586068E-2</v>
      </c>
      <c r="DA36" s="37">
        <f t="shared" si="46"/>
        <v>0</v>
      </c>
      <c r="DB36" s="38">
        <v>0</v>
      </c>
      <c r="DC36" s="37">
        <f t="shared" si="47"/>
        <v>0</v>
      </c>
      <c r="DD36" s="37">
        <f t="shared" si="48"/>
        <v>0</v>
      </c>
      <c r="DE36" s="37">
        <f t="shared" si="49"/>
        <v>6.0706857670987753E-3</v>
      </c>
      <c r="DF36" s="37">
        <f t="shared" si="50"/>
        <v>6.0706857670987753E-3</v>
      </c>
      <c r="DG36" s="37">
        <f t="shared" si="51"/>
        <v>2.1510885907765242E-2</v>
      </c>
      <c r="DH36" s="37">
        <f t="shared" si="52"/>
        <v>4.0163834353374708E-4</v>
      </c>
      <c r="DI36" s="37">
        <f t="shared" si="53"/>
        <v>0</v>
      </c>
      <c r="DJ36" s="37">
        <f t="shared" si="54"/>
        <v>0.15975488860786249</v>
      </c>
      <c r="DK36" s="37">
        <f t="shared" si="55"/>
        <v>0.1955535082524113</v>
      </c>
      <c r="DL36" s="37">
        <f t="shared" si="56"/>
        <v>1.5507271951109925E-3</v>
      </c>
      <c r="DM36" s="38">
        <v>0</v>
      </c>
      <c r="DN36" s="37">
        <f t="shared" si="57"/>
        <v>0</v>
      </c>
      <c r="DO36" s="37">
        <f t="shared" si="58"/>
        <v>0</v>
      </c>
      <c r="DP36" s="37">
        <f t="shared" si="59"/>
        <v>6.9379265909700293E-4</v>
      </c>
      <c r="DQ36" s="37">
        <f t="shared" si="60"/>
        <v>6.9379265909700293E-4</v>
      </c>
      <c r="DR36" s="37">
        <f t="shared" si="61"/>
        <v>1.6426494693202547E-2</v>
      </c>
      <c r="DS36" s="37">
        <f t="shared" si="62"/>
        <v>1.9680278833153604E-2</v>
      </c>
      <c r="DT36" s="37">
        <f t="shared" si="63"/>
        <v>0</v>
      </c>
      <c r="DU36" s="37">
        <f t="shared" si="64"/>
        <v>1.8257701555184289E-2</v>
      </c>
      <c r="DV36" s="37">
        <f t="shared" si="65"/>
        <v>0.14933176993820496</v>
      </c>
      <c r="DW36" s="37">
        <f t="shared" si="66"/>
        <v>7.5985632560438623E-2</v>
      </c>
      <c r="DX36" s="38">
        <v>0</v>
      </c>
      <c r="DY36" s="35">
        <f t="array" ref="DY36">1-EXP(-INDEX(m.r.mortality, C36) * hr.mort_mci)</f>
        <v>0.38666243708178583</v>
      </c>
      <c r="DZ36" s="37">
        <f t="array" ref="DZ36">1-EXP(-INDEX(m.r.mortality, C36) * hr.mort_mci)</f>
        <v>0.38666243708178583</v>
      </c>
      <c r="EA36" s="37">
        <f t="array" ref="EA36">1-EXP(-INDEX(m.r.mortality, C36) * hr.mort_mil)</f>
        <v>0.54355746112039283</v>
      </c>
      <c r="EB36" s="37">
        <f t="array" ref="EB36">1-EXP(-INDEX(m.r.mortality, C36) * hr.mort_mil)</f>
        <v>0.54355746112039283</v>
      </c>
      <c r="EC36" s="37">
        <f t="array" ref="EC36">1-EXP(-INDEX(m.r.mortality, C36) * hr.mort_mod)</f>
        <v>0.64444816681379768</v>
      </c>
      <c r="ED36" s="37">
        <f t="array" ref="ED36">1-EXP(-INDEX(m.r.mortality, C36) * hr.mort_sev)</f>
        <v>0.92246364024445038</v>
      </c>
      <c r="EE36" s="37">
        <f t="array" ref="EE36">1-EXP(-INDEX(m.r.mortality, C36) * hr.mort_mci)</f>
        <v>0.38666243708178583</v>
      </c>
      <c r="EF36" s="37">
        <f t="array" ref="EF36">1-EXP(-INDEX(m.r.mortality, C36) * hr.mort_mil)</f>
        <v>0.54355746112039283</v>
      </c>
      <c r="EG36" s="37">
        <f t="array" ref="EG36">1-EXP(-INDEX(m.r.mortality, C36) * hr.mort_mod)</f>
        <v>0.64444816681379768</v>
      </c>
      <c r="EH36" s="37">
        <f t="array" ref="EH36">1-EXP(-INDEX(m.r.mortality, C36) * hr.mort_sev)</f>
        <v>0.92246364024445038</v>
      </c>
      <c r="EI36" s="38">
        <v>1</v>
      </c>
      <c r="EJ36" s="39" t="b">
        <f t="shared" si="67"/>
        <v>1</v>
      </c>
      <c r="EK36" s="39" t="b">
        <f t="shared" si="68"/>
        <v>1</v>
      </c>
      <c r="EL36" s="39" t="b">
        <f t="shared" si="69"/>
        <v>1</v>
      </c>
      <c r="EM36" s="39" t="b">
        <f t="shared" si="70"/>
        <v>1</v>
      </c>
      <c r="EN36" s="39" t="b">
        <f t="shared" si="71"/>
        <v>1</v>
      </c>
      <c r="EO36" s="39" t="b">
        <f t="shared" si="72"/>
        <v>1</v>
      </c>
      <c r="EP36" s="39" t="b">
        <f t="shared" si="73"/>
        <v>1</v>
      </c>
      <c r="EQ36" s="39" t="b">
        <f t="shared" si="74"/>
        <v>1</v>
      </c>
      <c r="ER36" s="39" t="b">
        <f t="shared" si="75"/>
        <v>1</v>
      </c>
      <c r="ES36" s="39" t="b">
        <f t="shared" si="76"/>
        <v>1</v>
      </c>
      <c r="ET36" s="39" t="b">
        <f t="shared" si="77"/>
        <v>1</v>
      </c>
      <c r="EV36">
        <v>25</v>
      </c>
      <c r="EW36" s="7">
        <f t="array" ref="EW36">MMULT(EW35:FG35,TRANSPOSE(S35:AC35))</f>
        <v>0</v>
      </c>
      <c r="EX36" s="7">
        <f t="array" ref="EX36">MMULT(EW35:FG35,TRANSPOSE(AD35:AN35))</f>
        <v>2.5242649120601197E-5</v>
      </c>
      <c r="EY36" s="7">
        <f t="array" ref="EY36">MMULT(EW35:FG35,TRANSPOSE(AO35:AY35))</f>
        <v>0</v>
      </c>
      <c r="EZ36" s="7">
        <f t="array" ref="EZ36">MMULT(EW35:FG35,TRANSPOSE(AZ35:BJ35))</f>
        <v>1.8077459977931354E-5</v>
      </c>
      <c r="FA36" s="7">
        <f t="array" ref="FA36">MMULT(EW35:FG35,TRANSPOSE(BK35:BU35))</f>
        <v>1.1063349230013376E-5</v>
      </c>
      <c r="FB36" s="7">
        <f t="array" ref="FB36">MMULT(EW35:FG35,TRANSPOSE(BV35:CF35))</f>
        <v>5.2497196235837934E-6</v>
      </c>
      <c r="FC36" s="7">
        <f t="array" ref="FC36">MMULT(EW35:FG35,TRANSPOSE(CG35:CQ35))</f>
        <v>2.1997148816888564E-5</v>
      </c>
      <c r="FD36" s="7">
        <f t="array" ref="FD36">MMULT(EW35:FG35,TRANSPOSE(CR35:DB35))</f>
        <v>1.6827050606679658E-5</v>
      </c>
      <c r="FE36" s="7">
        <f t="array" ref="FE36">MMULT(EW35:FG35,TRANSPOSE(DC35:DM35))</f>
        <v>1.2641591563786058E-5</v>
      </c>
      <c r="FF36" s="7">
        <f t="array" ref="FF36">MMULT(EW35:FG35,TRANSPOSE(DN35:DX35))</f>
        <v>7.8712725718399679E-6</v>
      </c>
      <c r="FG36" s="7">
        <f t="array" ref="FG36">MMULT(EW35:FG35,TRANSPOSE(DY35:EI35))</f>
        <v>0.99988102975848803</v>
      </c>
      <c r="FH36" s="39" t="b">
        <f t="shared" si="78"/>
        <v>1</v>
      </c>
      <c r="FJ36" s="30">
        <f t="shared" si="79"/>
        <v>0</v>
      </c>
      <c r="FK36" s="30">
        <f t="shared" si="80"/>
        <v>1.7190244051129413E-5</v>
      </c>
      <c r="FL36" s="30">
        <f t="shared" si="81"/>
        <v>0</v>
      </c>
      <c r="FM36" s="30">
        <f t="shared" si="82"/>
        <v>1.1406877246074685E-5</v>
      </c>
      <c r="FN36" s="30">
        <f t="shared" si="83"/>
        <v>5.4321044719365676E-6</v>
      </c>
      <c r="FO36" s="30">
        <f t="shared" si="84"/>
        <v>1.6851599991703974E-6</v>
      </c>
      <c r="FP36" s="30">
        <f t="shared" si="85"/>
        <v>1.4980058344301111E-5</v>
      </c>
      <c r="FQ36" s="30">
        <f t="shared" si="86"/>
        <v>1.1122680451015254E-5</v>
      </c>
      <c r="FR36" s="30">
        <f t="shared" si="87"/>
        <v>5.4485259639917907E-6</v>
      </c>
      <c r="FS36" s="30">
        <f t="shared" si="88"/>
        <v>2.0544021412502315E-6</v>
      </c>
      <c r="FT36" s="41">
        <v>0</v>
      </c>
      <c r="FV36" s="30">
        <f t="shared" si="89"/>
        <v>0</v>
      </c>
      <c r="FW36" s="30">
        <f t="shared" si="90"/>
        <v>-7.5727947361803591E-7</v>
      </c>
      <c r="FX36" s="30">
        <f t="shared" si="91"/>
        <v>0</v>
      </c>
      <c r="FY36" s="30">
        <f t="shared" si="92"/>
        <v>-9.0387299889656778E-7</v>
      </c>
      <c r="FZ36" s="30">
        <f t="shared" si="93"/>
        <v>-8.8506793840107006E-7</v>
      </c>
      <c r="GA36" s="30">
        <f t="shared" si="94"/>
        <v>-5.2497196235837931E-7</v>
      </c>
      <c r="GB36" s="30">
        <f t="shared" si="95"/>
        <v>-6.5991446450665686E-7</v>
      </c>
      <c r="GC36" s="30">
        <f t="shared" si="96"/>
        <v>-8.4135253033398294E-7</v>
      </c>
      <c r="GD36" s="30">
        <f t="shared" si="97"/>
        <v>-1.0113273251028847E-6</v>
      </c>
      <c r="GE36" s="30">
        <f t="shared" si="98"/>
        <v>-7.8712725718399687E-7</v>
      </c>
      <c r="GF36" s="41">
        <v>0</v>
      </c>
      <c r="GH36" s="31"/>
      <c r="GI36" s="31"/>
      <c r="GK36" s="31">
        <f t="shared" si="99"/>
        <v>0</v>
      </c>
      <c r="GL36" s="31">
        <f t="shared" si="100"/>
        <v>0.1824296349005497</v>
      </c>
      <c r="GM36" s="31">
        <f t="shared" si="101"/>
        <v>0</v>
      </c>
      <c r="GN36" s="31">
        <f t="shared" si="102"/>
        <v>0.18829562667322902</v>
      </c>
      <c r="GO36" s="31">
        <f t="shared" si="103"/>
        <v>0.14697968893950733</v>
      </c>
      <c r="GP36" s="31">
        <f t="shared" si="104"/>
        <v>7.1349254387304745E-2</v>
      </c>
      <c r="GQ36" s="31">
        <f t="shared" si="105"/>
        <v>0.15897427438560635</v>
      </c>
      <c r="GR36" s="31">
        <f t="shared" si="106"/>
        <v>0.17527130708157479</v>
      </c>
      <c r="GS36" s="31">
        <f t="shared" si="107"/>
        <v>0.16794707977805814</v>
      </c>
      <c r="GT36" s="31">
        <f t="shared" si="108"/>
        <v>0.10697893780023131</v>
      </c>
      <c r="GU36" s="42">
        <v>0</v>
      </c>
      <c r="GW36" s="31">
        <f t="shared" si="109"/>
        <v>0</v>
      </c>
      <c r="GX36" s="31">
        <f t="shared" si="110"/>
        <v>0</v>
      </c>
      <c r="GY36" s="31">
        <f t="shared" si="111"/>
        <v>0</v>
      </c>
      <c r="GZ36" s="31">
        <f t="shared" si="112"/>
        <v>0</v>
      </c>
      <c r="HA36" s="31">
        <f t="shared" si="113"/>
        <v>0</v>
      </c>
      <c r="HB36" s="31">
        <f t="shared" si="114"/>
        <v>0</v>
      </c>
      <c r="HC36" s="31">
        <f t="shared" si="115"/>
        <v>1.9517630202248886</v>
      </c>
      <c r="HD36" s="31">
        <f t="shared" si="116"/>
        <v>1.4930305462294726</v>
      </c>
      <c r="HE36" s="31">
        <f t="shared" si="117"/>
        <v>1.1216631362716094</v>
      </c>
      <c r="HF36" s="31">
        <f t="shared" si="118"/>
        <v>0.69840227275421662</v>
      </c>
      <c r="HG36" s="42">
        <v>0</v>
      </c>
      <c r="HI36" s="31">
        <f t="shared" si="119"/>
        <v>0</v>
      </c>
      <c r="HJ36" s="31">
        <f t="shared" si="120"/>
        <v>0.68696175715144869</v>
      </c>
      <c r="HK36" s="31">
        <f t="shared" si="121"/>
        <v>0</v>
      </c>
      <c r="HL36" s="31">
        <f t="shared" si="122"/>
        <v>0.80157122311345153</v>
      </c>
      <c r="HM36" s="31">
        <f t="shared" si="123"/>
        <v>0.728287888860643</v>
      </c>
      <c r="HN36" s="31">
        <f t="shared" si="124"/>
        <v>0.60937149475795105</v>
      </c>
      <c r="HO36" s="31">
        <f t="shared" si="125"/>
        <v>0.26755739593321459</v>
      </c>
      <c r="HP36" s="31">
        <f t="shared" si="126"/>
        <v>0.33135988431273672</v>
      </c>
      <c r="HQ36" s="31">
        <f t="shared" si="127"/>
        <v>0.3661599981870533</v>
      </c>
      <c r="HR36" s="31">
        <f t="shared" si="128"/>
        <v>0.40201629224704866</v>
      </c>
      <c r="HS36" s="42">
        <v>0</v>
      </c>
      <c r="HU36" s="30">
        <f t="shared" si="129"/>
        <v>0</v>
      </c>
      <c r="HV36" s="30">
        <f t="shared" si="130"/>
        <v>1.2638002759595673E-5</v>
      </c>
      <c r="HW36" s="30">
        <f t="shared" si="131"/>
        <v>0</v>
      </c>
      <c r="HX36" s="30">
        <f t="shared" si="132"/>
        <v>8.2856146957826673E-6</v>
      </c>
      <c r="HY36" s="30">
        <f t="shared" si="133"/>
        <v>3.8722950587463883E-6</v>
      </c>
      <c r="HZ36" s="30">
        <f t="shared" si="134"/>
        <v>1.176977842220165E-6</v>
      </c>
      <c r="IA36" s="30">
        <f t="shared" si="135"/>
        <v>1.120642595643166E-5</v>
      </c>
      <c r="IB36" s="30">
        <f t="shared" si="136"/>
        <v>8.1964060075350981E-6</v>
      </c>
      <c r="IC36" s="30">
        <f t="shared" si="137"/>
        <v>3.9143295972027132E-6</v>
      </c>
      <c r="ID36" s="30">
        <f t="shared" si="138"/>
        <v>1.4305384827574852E-6</v>
      </c>
      <c r="IE36" s="30">
        <f t="shared" si="139"/>
        <v>0</v>
      </c>
      <c r="IF36" s="30"/>
      <c r="IH36" s="30">
        <f t="shared" si="140"/>
        <v>0</v>
      </c>
      <c r="II36" s="30">
        <f t="shared" si="141"/>
        <v>-5.5674020967381827E-7</v>
      </c>
      <c r="IJ36" s="30">
        <f t="shared" si="142"/>
        <v>0</v>
      </c>
      <c r="IK36" s="30">
        <f t="shared" si="143"/>
        <v>-6.565463308861068E-7</v>
      </c>
      <c r="IL36" s="30">
        <f t="shared" si="144"/>
        <v>-6.309238384922832E-7</v>
      </c>
      <c r="IM36" s="30">
        <f t="shared" si="145"/>
        <v>-3.6665976393151561E-7</v>
      </c>
      <c r="IN36" s="30">
        <f t="shared" si="146"/>
        <v>-4.936751522657118E-7</v>
      </c>
      <c r="IO36" s="30">
        <f t="shared" si="147"/>
        <v>-6.2000045442776842E-7</v>
      </c>
      <c r="IP36" s="30">
        <f t="shared" si="148"/>
        <v>-7.265576978566522E-7</v>
      </c>
      <c r="IQ36" s="30">
        <f t="shared" si="149"/>
        <v>-5.4809903553926637E-7</v>
      </c>
      <c r="IR36" s="30">
        <f t="shared" si="150"/>
        <v>0</v>
      </c>
      <c r="IT36" s="43"/>
      <c r="IU36" s="43"/>
      <c r="IW36" s="43">
        <f t="shared" si="151"/>
        <v>0</v>
      </c>
      <c r="IX36" s="43">
        <f t="shared" si="152"/>
        <v>0.13411945883070239</v>
      </c>
      <c r="IY36" s="43">
        <f t="shared" si="153"/>
        <v>0</v>
      </c>
      <c r="IZ36" s="43">
        <f t="shared" si="154"/>
        <v>0.13677231531988193</v>
      </c>
      <c r="JA36" s="43">
        <f t="shared" si="155"/>
        <v>0.10477499579709511</v>
      </c>
      <c r="JB36" s="43">
        <f t="shared" si="156"/>
        <v>4.983294851179064E-2</v>
      </c>
      <c r="JC36" s="43">
        <f t="shared" si="157"/>
        <v>0.11892700241434637</v>
      </c>
      <c r="JD36" s="43">
        <f t="shared" si="158"/>
        <v>0.12915904584679672</v>
      </c>
      <c r="JE36" s="43">
        <f t="shared" si="159"/>
        <v>0.12065652792767143</v>
      </c>
      <c r="JF36" s="43">
        <f t="shared" si="160"/>
        <v>7.4492468779563004E-2</v>
      </c>
      <c r="JG36" s="43">
        <f t="shared" si="161"/>
        <v>0</v>
      </c>
      <c r="JH36" s="43"/>
      <c r="JI36" s="31"/>
      <c r="JJ36" s="43">
        <f t="shared" si="162"/>
        <v>0</v>
      </c>
      <c r="JK36" s="43">
        <f t="shared" si="163"/>
        <v>0</v>
      </c>
      <c r="JL36" s="43">
        <f t="shared" si="164"/>
        <v>0</v>
      </c>
      <c r="JM36" s="43">
        <f t="shared" si="165"/>
        <v>0</v>
      </c>
      <c r="JN36" s="43">
        <f t="shared" si="166"/>
        <v>0</v>
      </c>
      <c r="JO36" s="43">
        <f t="shared" si="167"/>
        <v>0</v>
      </c>
      <c r="JP36" s="43">
        <f t="shared" si="168"/>
        <v>1.4600936303410696</v>
      </c>
      <c r="JQ36" s="43">
        <f t="shared" si="169"/>
        <v>1.1002280064093406</v>
      </c>
      <c r="JR36" s="43">
        <f t="shared" si="170"/>
        <v>0.80582514269281291</v>
      </c>
      <c r="JS36" s="43">
        <f t="shared" si="171"/>
        <v>0.48631731225328023</v>
      </c>
      <c r="JT36" s="43">
        <f t="shared" si="172"/>
        <v>0</v>
      </c>
      <c r="JU36" s="43"/>
      <c r="JV36" s="31"/>
      <c r="JW36" s="43">
        <f t="shared" si="173"/>
        <v>0</v>
      </c>
      <c r="JX36" s="43">
        <f t="shared" si="174"/>
        <v>0.50504370716286007</v>
      </c>
      <c r="JY36" s="43">
        <f t="shared" si="175"/>
        <v>0</v>
      </c>
      <c r="JZ36" s="43">
        <f t="shared" si="176"/>
        <v>0.58223737861567382</v>
      </c>
      <c r="KA36" s="43">
        <f t="shared" si="177"/>
        <v>0.51916262066559871</v>
      </c>
      <c r="KB36" s="43">
        <f t="shared" si="178"/>
        <v>0.4256075075148798</v>
      </c>
      <c r="KC36" s="43">
        <f t="shared" si="179"/>
        <v>0.2001569071165808</v>
      </c>
      <c r="KD36" s="43">
        <f t="shared" si="180"/>
        <v>0.24418216080181854</v>
      </c>
      <c r="KE36" s="43">
        <f t="shared" si="181"/>
        <v>0.26305663727904999</v>
      </c>
      <c r="KF36" s="43">
        <f t="shared" si="182"/>
        <v>0.27993534722705204</v>
      </c>
      <c r="KG36" s="43">
        <f t="shared" si="183"/>
        <v>0</v>
      </c>
      <c r="KH36" s="43"/>
      <c r="KJ36" s="7">
        <f t="array" ref="KJ36">AVERAGE(EW36:EW37)/((1+discount_EFFECT)^($B36-1))</f>
        <v>0</v>
      </c>
      <c r="KK36" s="7">
        <f t="array" ref="KK36">AVERAGE(EX36:EX37)/((1+discount_EFFECT)^($B36-1))</f>
        <v>9.1293097171761104E-6</v>
      </c>
      <c r="KL36" s="7">
        <f t="array" ref="KL36">AVERAGE(EY36:EY37)/((1+discount_EFFECT)^($B36-1))</f>
        <v>0</v>
      </c>
      <c r="KM36" s="7">
        <f t="array" ref="KM36">AVERAGE(EZ36:EZ37)/((1+discount_EFFECT)^($B36-1))</f>
        <v>6.4595457926559676E-6</v>
      </c>
      <c r="KN36" s="7">
        <f t="array" ref="KN36">AVERAGE(FA36:FA37)/((1+discount_EFFECT)^($B36-1))</f>
        <v>3.8796590151896765E-6</v>
      </c>
      <c r="KO36" s="7">
        <f t="array" ref="KO36">AVERAGE(FB36:FB37)/((1+discount_EFFECT)^($B36-1))</f>
        <v>1.8037230763619298E-6</v>
      </c>
      <c r="KP36" s="7">
        <f t="array" ref="KP36">AVERAGE(FC36:FC37)/((1+discount_EFFECT)^($B36-1))</f>
        <v>8.0951820730682629E-6</v>
      </c>
      <c r="KQ36" s="7">
        <f t="array" ref="KQ36">AVERAGE(FD36:FD37)/((1+discount_EFFECT)^($B36-1))</f>
        <v>6.0999828015769173E-6</v>
      </c>
      <c r="KR36" s="7">
        <f t="array" ref="KR36">AVERAGE(FE36:FE37)/((1+discount_EFFECT)^($B36-1))</f>
        <v>4.467728037160691E-6</v>
      </c>
      <c r="KS36" s="7">
        <f t="array" ref="KS36">AVERAGE(FF36:FF37)/((1+discount_EFFECT)^($B36-1))</f>
        <v>2.6962840643691286E-6</v>
      </c>
      <c r="KT36" s="7">
        <f t="array" ref="KT36">AVERAGE(FG36:FG37)/((1+discount_EFFECT)^($B36-1))</f>
        <v>0.49189110492493154</v>
      </c>
      <c r="KU36" s="44">
        <f t="shared" si="184"/>
        <v>2.4951169544951587E-5</v>
      </c>
      <c r="KV36" s="44">
        <f t="shared" si="185"/>
        <v>-2.2625028616801108E-6</v>
      </c>
      <c r="KW36" s="43"/>
      <c r="KX36" s="43"/>
      <c r="KY36" s="43">
        <f t="shared" si="186"/>
        <v>0.42735993806108086</v>
      </c>
      <c r="KZ36" s="43">
        <f t="shared" si="187"/>
        <v>1.8951570547420555</v>
      </c>
      <c r="LA36" s="43">
        <f t="shared" si="188"/>
        <v>1.4853359997392979</v>
      </c>
      <c r="LB36" s="30">
        <f t="shared" si="189"/>
        <v>1.7224491790244375E-5</v>
      </c>
      <c r="LC36" s="30">
        <f t="shared" si="190"/>
        <v>1.2559528594232885E-5</v>
      </c>
      <c r="LD36" s="30">
        <f t="shared" si="191"/>
        <v>8.3473870523503683E-6</v>
      </c>
      <c r="LE36" s="30">
        <f t="shared" si="192"/>
        <v>4.5000071407310582E-6</v>
      </c>
      <c r="LF36" s="30">
        <f t="shared" si="193"/>
        <v>2.1272237601383683E-5</v>
      </c>
      <c r="LG36" s="30">
        <f t="shared" si="194"/>
        <v>2.1359176976175E-5</v>
      </c>
      <c r="LH36" s="30">
        <f t="shared" si="195"/>
        <v>0</v>
      </c>
      <c r="LI36" s="17">
        <f t="shared" si="196"/>
        <v>4.263141457755869E-5</v>
      </c>
      <c r="LJ36" s="30">
        <f t="shared" si="197"/>
        <v>2.2688666683271475E-5</v>
      </c>
      <c r="LK36" s="31">
        <f t="shared" si="198"/>
        <v>3.8078529925424345</v>
      </c>
      <c r="LL36">
        <f t="shared" si="199"/>
        <v>-1.5389863242152871E-5</v>
      </c>
    </row>
    <row r="37" spans="2:324" ht="15.6" thickTop="1" thickBot="1" x14ac:dyDescent="0.35">
      <c r="B37">
        <v>26</v>
      </c>
      <c r="C37">
        <f t="shared" si="200"/>
        <v>96</v>
      </c>
      <c r="E37">
        <f t="shared" si="4"/>
        <v>0</v>
      </c>
      <c r="S37" s="35">
        <f t="shared" si="5"/>
        <v>0.44003704760077089</v>
      </c>
      <c r="T37" s="36">
        <v>0</v>
      </c>
      <c r="U37" s="37">
        <f t="shared" si="6"/>
        <v>1.2227916986189484E-2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8">
        <v>0</v>
      </c>
      <c r="AD37" s="35">
        <f t="shared" si="7"/>
        <v>0</v>
      </c>
      <c r="AE37" s="37">
        <f t="shared" si="8"/>
        <v>0.44003704760077089</v>
      </c>
      <c r="AF37" s="37">
        <f t="shared" si="9"/>
        <v>0</v>
      </c>
      <c r="AG37" s="37">
        <f t="shared" si="10"/>
        <v>1.2227916986189484E-2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8">
        <v>0</v>
      </c>
      <c r="AO37" s="35">
        <f t="shared" si="11"/>
        <v>0.13143963759503546</v>
      </c>
      <c r="AP37" s="36">
        <v>0</v>
      </c>
      <c r="AQ37" s="37">
        <f t="shared" si="12"/>
        <v>0.23640639506633002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8">
        <v>0</v>
      </c>
      <c r="AZ37" s="35">
        <f t="shared" si="13"/>
        <v>0</v>
      </c>
      <c r="BA37" s="37">
        <f t="shared" si="14"/>
        <v>0.13143963759503546</v>
      </c>
      <c r="BB37" s="37">
        <f t="shared" si="15"/>
        <v>0</v>
      </c>
      <c r="BC37" s="37">
        <f t="shared" si="16"/>
        <v>0.23640639506633002</v>
      </c>
      <c r="BD37" s="37">
        <f t="shared" si="17"/>
        <v>8.6057228633691016E-3</v>
      </c>
      <c r="BE37" s="37">
        <f t="shared" si="18"/>
        <v>0</v>
      </c>
      <c r="BF37" s="36">
        <v>0</v>
      </c>
      <c r="BG37" s="36">
        <v>0</v>
      </c>
      <c r="BH37" s="36">
        <v>0</v>
      </c>
      <c r="BI37" s="36">
        <v>0</v>
      </c>
      <c r="BJ37" s="38">
        <v>0</v>
      </c>
      <c r="BK37" s="35">
        <f t="shared" si="19"/>
        <v>0</v>
      </c>
      <c r="BL37" s="37">
        <f t="shared" si="20"/>
        <v>0</v>
      </c>
      <c r="BM37" s="37">
        <f t="shared" si="21"/>
        <v>0.14265903150554399</v>
      </c>
      <c r="BN37" s="37">
        <f t="shared" si="22"/>
        <v>0.14265903150554399</v>
      </c>
      <c r="BO37" s="37">
        <f t="shared" si="23"/>
        <v>0.15777158582843356</v>
      </c>
      <c r="BP37" s="37">
        <f t="shared" si="24"/>
        <v>9.0146546232741046E-4</v>
      </c>
      <c r="BQ37" s="36">
        <v>0</v>
      </c>
      <c r="BR37" s="36">
        <v>0</v>
      </c>
      <c r="BS37" s="36">
        <v>0</v>
      </c>
      <c r="BT37" s="36">
        <v>0</v>
      </c>
      <c r="BU37" s="38">
        <v>0</v>
      </c>
      <c r="BV37" s="35">
        <f t="shared" si="25"/>
        <v>0</v>
      </c>
      <c r="BW37" s="37">
        <f t="shared" si="26"/>
        <v>0</v>
      </c>
      <c r="BX37" s="37">
        <f t="shared" si="27"/>
        <v>1.6303889314919315E-2</v>
      </c>
      <c r="BY37" s="37">
        <f t="shared" si="28"/>
        <v>1.6303889314919315E-2</v>
      </c>
      <c r="BZ37" s="37">
        <f t="shared" si="29"/>
        <v>0.12048012008716742</v>
      </c>
      <c r="CA37" s="37">
        <f t="shared" si="30"/>
        <v>4.4171807654043112E-2</v>
      </c>
      <c r="CB37" s="36">
        <v>0</v>
      </c>
      <c r="CC37" s="36">
        <v>0</v>
      </c>
      <c r="CD37" s="36">
        <v>0</v>
      </c>
      <c r="CE37" s="36">
        <v>0</v>
      </c>
      <c r="CF37" s="38">
        <v>0</v>
      </c>
      <c r="CG37" s="37">
        <f t="shared" si="31"/>
        <v>1.0820583137723874E-2</v>
      </c>
      <c r="CH37" s="37">
        <f t="shared" si="32"/>
        <v>1.0820583137723874E-2</v>
      </c>
      <c r="CI37" s="37">
        <f t="shared" si="33"/>
        <v>4.8301543188690276E-4</v>
      </c>
      <c r="CJ37" s="37">
        <f t="shared" si="34"/>
        <v>4.8301543188690276E-4</v>
      </c>
      <c r="CK37" s="36">
        <v>0</v>
      </c>
      <c r="CL37" s="36">
        <v>0</v>
      </c>
      <c r="CM37" s="37">
        <f t="shared" si="35"/>
        <v>0.45085763073849477</v>
      </c>
      <c r="CN37" s="37">
        <f t="shared" si="36"/>
        <v>1.2710932418076387E-2</v>
      </c>
      <c r="CO37" s="36">
        <v>0</v>
      </c>
      <c r="CP37" s="36">
        <v>0</v>
      </c>
      <c r="CQ37" s="38">
        <v>0</v>
      </c>
      <c r="CR37" s="37">
        <f t="shared" si="37"/>
        <v>3.2321222359434952E-3</v>
      </c>
      <c r="CS37" s="37">
        <f t="shared" si="38"/>
        <v>3.2321222359434952E-3</v>
      </c>
      <c r="CT37" s="37">
        <f t="shared" si="39"/>
        <v>9.3382983498134526E-3</v>
      </c>
      <c r="CU37" s="37">
        <f t="shared" si="40"/>
        <v>9.3382983498134526E-3</v>
      </c>
      <c r="CV37" s="37">
        <f t="shared" si="41"/>
        <v>1.0636286685062936E-3</v>
      </c>
      <c r="CW37" s="37">
        <f t="shared" si="42"/>
        <v>0</v>
      </c>
      <c r="CX37" s="37">
        <f t="shared" si="43"/>
        <v>0.13467175983097895</v>
      </c>
      <c r="CY37" s="37">
        <f t="shared" si="44"/>
        <v>0.24574469341614349</v>
      </c>
      <c r="CZ37" s="37">
        <f t="shared" si="45"/>
        <v>9.6693515318753958E-3</v>
      </c>
      <c r="DA37" s="37">
        <f t="shared" si="46"/>
        <v>0</v>
      </c>
      <c r="DB37" s="38">
        <v>0</v>
      </c>
      <c r="DC37" s="37">
        <f t="shared" si="47"/>
        <v>0</v>
      </c>
      <c r="DD37" s="37">
        <f t="shared" si="48"/>
        <v>0</v>
      </c>
      <c r="DE37" s="37">
        <f t="shared" si="49"/>
        <v>5.6351800386805319E-3</v>
      </c>
      <c r="DF37" s="37">
        <f t="shared" si="50"/>
        <v>5.6351800386805319E-3</v>
      </c>
      <c r="DG37" s="37">
        <f t="shared" si="51"/>
        <v>1.9499858922615385E-2</v>
      </c>
      <c r="DH37" s="37">
        <f t="shared" si="52"/>
        <v>3.1508711841133513E-4</v>
      </c>
      <c r="DI37" s="37">
        <f t="shared" si="53"/>
        <v>0</v>
      </c>
      <c r="DJ37" s="37">
        <f t="shared" si="54"/>
        <v>0.14829421154422451</v>
      </c>
      <c r="DK37" s="37">
        <f t="shared" si="55"/>
        <v>0.17727144475104895</v>
      </c>
      <c r="DL37" s="37">
        <f t="shared" si="56"/>
        <v>1.2165525807387456E-3</v>
      </c>
      <c r="DM37" s="38">
        <v>0</v>
      </c>
      <c r="DN37" s="37">
        <f t="shared" si="57"/>
        <v>0</v>
      </c>
      <c r="DO37" s="37">
        <f t="shared" si="58"/>
        <v>0</v>
      </c>
      <c r="DP37" s="37">
        <f t="shared" si="59"/>
        <v>6.4402057584920375E-4</v>
      </c>
      <c r="DQ37" s="37">
        <f t="shared" si="60"/>
        <v>6.4402057584920375E-4</v>
      </c>
      <c r="DR37" s="37">
        <f t="shared" si="61"/>
        <v>1.489080135908811E-2</v>
      </c>
      <c r="DS37" s="37">
        <f t="shared" si="62"/>
        <v>1.5439268802155419E-2</v>
      </c>
      <c r="DT37" s="37">
        <f t="shared" si="63"/>
        <v>0</v>
      </c>
      <c r="DU37" s="37">
        <f t="shared" si="64"/>
        <v>1.6947909890768519E-2</v>
      </c>
      <c r="DV37" s="37">
        <f t="shared" si="65"/>
        <v>0.13537092144625554</v>
      </c>
      <c r="DW37" s="37">
        <f t="shared" si="66"/>
        <v>5.9611076456198536E-2</v>
      </c>
      <c r="DX37" s="38">
        <v>0</v>
      </c>
      <c r="DY37" s="35">
        <f t="array" ref="DY37">1-EXP(-INDEX(m.r.mortality, C37) * hr.mort_mci)</f>
        <v>0.41447060943052627</v>
      </c>
      <c r="DZ37" s="37">
        <f t="array" ref="DZ37">1-EXP(-INDEX(m.r.mortality, C37) * hr.mort_mci)</f>
        <v>0.41447060943052627</v>
      </c>
      <c r="EA37" s="37">
        <f t="array" ref="EA37">1-EXP(-INDEX(m.r.mortality, C37) * hr.mort_mil)</f>
        <v>0.57630225273078706</v>
      </c>
      <c r="EB37" s="37">
        <f t="array" ref="EB37">1-EXP(-INDEX(m.r.mortality, C37) * hr.mort_mil)</f>
        <v>0.57630225273078706</v>
      </c>
      <c r="EC37" s="37">
        <f t="array" ref="EC37">1-EXP(-INDEX(m.r.mortality, C37) * hr.mort_mod)</f>
        <v>0.67768828227082012</v>
      </c>
      <c r="ED37" s="37">
        <f t="array" ref="ED37">1-EXP(-INDEX(m.r.mortality, C37) * hr.mort_sev)</f>
        <v>0.93917237096306272</v>
      </c>
      <c r="EE37" s="37">
        <f t="array" ref="EE37">1-EXP(-INDEX(m.r.mortality, C37) * hr.mort_mci)</f>
        <v>0.41447060943052627</v>
      </c>
      <c r="EF37" s="37">
        <f t="array" ref="EF37">1-EXP(-INDEX(m.r.mortality, C37) * hr.mort_mil)</f>
        <v>0.57630225273078706</v>
      </c>
      <c r="EG37" s="37">
        <f t="array" ref="EG37">1-EXP(-INDEX(m.r.mortality, C37) * hr.mort_mod)</f>
        <v>0.67768828227082012</v>
      </c>
      <c r="EH37" s="37">
        <f t="array" ref="EH37">1-EXP(-INDEX(m.r.mortality, C37) * hr.mort_sev)</f>
        <v>0.93917237096306272</v>
      </c>
      <c r="EI37" s="38">
        <v>1</v>
      </c>
      <c r="EJ37" s="39" t="b">
        <f t="shared" si="67"/>
        <v>1</v>
      </c>
      <c r="EK37" s="39" t="b">
        <f t="shared" si="68"/>
        <v>1</v>
      </c>
      <c r="EL37" s="39" t="b">
        <f t="shared" si="69"/>
        <v>1</v>
      </c>
      <c r="EM37" s="39" t="b">
        <f t="shared" si="70"/>
        <v>1</v>
      </c>
      <c r="EN37" s="39" t="b">
        <f t="shared" si="71"/>
        <v>1</v>
      </c>
      <c r="EO37" s="39" t="b">
        <f t="shared" si="72"/>
        <v>1</v>
      </c>
      <c r="EP37" s="39" t="b">
        <f t="shared" si="73"/>
        <v>1</v>
      </c>
      <c r="EQ37" s="39" t="b">
        <f t="shared" si="74"/>
        <v>1</v>
      </c>
      <c r="ER37" s="39" t="b">
        <f t="shared" si="75"/>
        <v>1</v>
      </c>
      <c r="ES37" s="39" t="b">
        <f t="shared" si="76"/>
        <v>1</v>
      </c>
      <c r="ET37" s="39" t="b">
        <f t="shared" si="77"/>
        <v>1</v>
      </c>
      <c r="EV37">
        <v>26</v>
      </c>
      <c r="EW37" s="7">
        <f t="array" ref="EW37">MMULT(EW36:FG36,TRANSPOSE(S36:AC36))</f>
        <v>0</v>
      </c>
      <c r="EX37" s="7">
        <f t="array" ref="EX37">MMULT(EW36:FG36,TRANSPOSE(AD36:AN36))</f>
        <v>1.1873364857653352E-5</v>
      </c>
      <c r="EY37" s="7">
        <f t="array" ref="EY37">MMULT(EW36:FG36,TRANSPOSE(AO36:AY36))</f>
        <v>0</v>
      </c>
      <c r="EZ37" s="7">
        <f t="array" ref="EZ37">MMULT(EW36:FG36,TRANSPOSE(AZ36:BJ36))</f>
        <v>8.1843932575129152E-6</v>
      </c>
      <c r="FA37" s="7">
        <f t="array" ref="FA37">MMULT(EW36:FG36,TRANSPOSE(BK36:BU36))</f>
        <v>4.709746732293705E-6</v>
      </c>
      <c r="FB37" s="7">
        <f t="array" ref="FB37">MMULT(EW36:FG36,TRANSPOSE(BV36:CF36))</f>
        <v>2.083475655046519E-6</v>
      </c>
      <c r="FC37" s="7">
        <f t="array" ref="FC37">MMULT(EW36:FG36,TRANSPOSE(CG36:CQ36))</f>
        <v>1.0914528000825563E-5</v>
      </c>
      <c r="FD37" s="7">
        <f t="array" ref="FD37">MMULT(EW36:FG36,TRANSPOSE(CR36:DB36))</f>
        <v>7.9729675704310767E-6</v>
      </c>
      <c r="FE37" s="7">
        <f t="array" ref="FE37">MMULT(EW36:FG36,TRANSPOSE(DC36:DM36))</f>
        <v>5.5223508826302461E-6</v>
      </c>
      <c r="FF37" s="7">
        <f t="array" ref="FF37">MMULT(EW36:FG36,TRANSPOSE(DN36:DX36))</f>
        <v>3.0907081389453595E-6</v>
      </c>
      <c r="FG37" s="7">
        <f t="array" ref="FG37">MMULT(EW36:FG36,TRANSPOSE(DY36:EI36))</f>
        <v>0.99994564846490397</v>
      </c>
      <c r="FH37" s="39" t="b">
        <f t="shared" si="78"/>
        <v>1</v>
      </c>
      <c r="FJ37" s="30">
        <f t="shared" si="79"/>
        <v>0</v>
      </c>
      <c r="FK37" s="30">
        <f t="shared" si="80"/>
        <v>8.085761468061931E-6</v>
      </c>
      <c r="FL37" s="30">
        <f t="shared" si="81"/>
        <v>0</v>
      </c>
      <c r="FM37" s="30">
        <f t="shared" si="82"/>
        <v>5.1643521454906493E-6</v>
      </c>
      <c r="FN37" s="30">
        <f t="shared" si="83"/>
        <v>2.3124856455562091E-6</v>
      </c>
      <c r="FO37" s="30">
        <f t="shared" si="84"/>
        <v>6.6879568526993254E-7</v>
      </c>
      <c r="FP37" s="30">
        <f t="shared" si="85"/>
        <v>7.4327935685622077E-6</v>
      </c>
      <c r="FQ37" s="30">
        <f t="shared" si="86"/>
        <v>5.2701315640549423E-6</v>
      </c>
      <c r="FR37" s="30">
        <f t="shared" si="87"/>
        <v>2.3801332304136362E-6</v>
      </c>
      <c r="FS37" s="30">
        <f t="shared" si="88"/>
        <v>8.0667482426473886E-7</v>
      </c>
      <c r="FT37" s="41">
        <v>0</v>
      </c>
      <c r="FV37" s="30">
        <f t="shared" si="89"/>
        <v>0</v>
      </c>
      <c r="FW37" s="30">
        <f t="shared" si="90"/>
        <v>-3.5620094572960052E-7</v>
      </c>
      <c r="FX37" s="30">
        <f t="shared" si="91"/>
        <v>0</v>
      </c>
      <c r="FY37" s="30">
        <f t="shared" si="92"/>
        <v>-4.0921966287564577E-7</v>
      </c>
      <c r="FZ37" s="30">
        <f t="shared" si="93"/>
        <v>-3.767797385834964E-7</v>
      </c>
      <c r="GA37" s="30">
        <f t="shared" si="94"/>
        <v>-2.083475655046519E-7</v>
      </c>
      <c r="GB37" s="30">
        <f t="shared" si="95"/>
        <v>-3.2743584002476684E-7</v>
      </c>
      <c r="GC37" s="30">
        <f t="shared" si="96"/>
        <v>-3.9864837852155385E-7</v>
      </c>
      <c r="GD37" s="30">
        <f t="shared" si="97"/>
        <v>-4.4178807061041967E-7</v>
      </c>
      <c r="GE37" s="30">
        <f t="shared" si="98"/>
        <v>-3.0907081389453597E-7</v>
      </c>
      <c r="GF37" s="41">
        <v>0</v>
      </c>
      <c r="GH37" s="31"/>
      <c r="GI37" s="31"/>
      <c r="GK37" s="31">
        <f t="shared" si="99"/>
        <v>0</v>
      </c>
      <c r="GL37" s="31">
        <f t="shared" si="100"/>
        <v>8.5809282760855088E-2</v>
      </c>
      <c r="GM37" s="31">
        <f t="shared" si="101"/>
        <v>0</v>
      </c>
      <c r="GN37" s="31">
        <f t="shared" si="102"/>
        <v>8.5249003966534828E-2</v>
      </c>
      <c r="GO37" s="31">
        <f t="shared" si="103"/>
        <v>6.2570302654682886E-2</v>
      </c>
      <c r="GP37" s="31">
        <f t="shared" si="104"/>
        <v>2.8316642636276541E-2</v>
      </c>
      <c r="GQ37" s="31">
        <f t="shared" si="105"/>
        <v>7.8879730443086382E-2</v>
      </c>
      <c r="GR37" s="31">
        <f t="shared" si="106"/>
        <v>8.3046784612018615E-2</v>
      </c>
      <c r="GS37" s="31">
        <f t="shared" si="107"/>
        <v>7.3365976077284692E-2</v>
      </c>
      <c r="GT37" s="31">
        <f t="shared" si="108"/>
        <v>4.2005999758894713E-2</v>
      </c>
      <c r="GU37" s="42">
        <v>0</v>
      </c>
      <c r="GW37" s="31">
        <f t="shared" si="109"/>
        <v>0</v>
      </c>
      <c r="GX37" s="31">
        <f t="shared" si="110"/>
        <v>0</v>
      </c>
      <c r="GY37" s="31">
        <f t="shared" si="111"/>
        <v>0</v>
      </c>
      <c r="GZ37" s="31">
        <f t="shared" si="112"/>
        <v>0</v>
      </c>
      <c r="HA37" s="31">
        <f t="shared" si="113"/>
        <v>0</v>
      </c>
      <c r="HB37" s="31">
        <f t="shared" si="114"/>
        <v>0</v>
      </c>
      <c r="HC37" s="31">
        <f t="shared" si="115"/>
        <v>0.96842424045725051</v>
      </c>
      <c r="HD37" s="31">
        <f t="shared" si="116"/>
        <v>0.70742546658920857</v>
      </c>
      <c r="HE37" s="31">
        <f t="shared" si="117"/>
        <v>0.48998714911401647</v>
      </c>
      <c r="HF37" s="31">
        <f t="shared" si="118"/>
        <v>0.27423235175234384</v>
      </c>
      <c r="HG37" s="42">
        <v>0</v>
      </c>
      <c r="HI37" s="31">
        <f t="shared" si="119"/>
        <v>0</v>
      </c>
      <c r="HJ37" s="31">
        <f t="shared" si="120"/>
        <v>0.32312565717427144</v>
      </c>
      <c r="HK37" s="31">
        <f t="shared" si="121"/>
        <v>0</v>
      </c>
      <c r="HL37" s="31">
        <f t="shared" si="122"/>
        <v>0.36290353411789616</v>
      </c>
      <c r="HM37" s="31">
        <f t="shared" si="123"/>
        <v>0.31003735247055447</v>
      </c>
      <c r="HN37" s="31">
        <f t="shared" si="124"/>
        <v>0.24184352027180858</v>
      </c>
      <c r="HO37" s="31">
        <f t="shared" si="125"/>
        <v>0.132756418299947</v>
      </c>
      <c r="HP37" s="31">
        <f t="shared" si="126"/>
        <v>0.15700443729090036</v>
      </c>
      <c r="HQ37" s="31">
        <f t="shared" si="127"/>
        <v>0.15995327637104664</v>
      </c>
      <c r="HR37" s="31">
        <f t="shared" si="128"/>
        <v>0.15785440220705538</v>
      </c>
      <c r="HS37" s="42">
        <v>0</v>
      </c>
      <c r="HU37" s="30">
        <f t="shared" si="129"/>
        <v>0</v>
      </c>
      <c r="HV37" s="30">
        <f t="shared" si="130"/>
        <v>5.8559746227306235E-6</v>
      </c>
      <c r="HW37" s="30">
        <f t="shared" si="131"/>
        <v>0</v>
      </c>
      <c r="HX37" s="30">
        <f t="shared" si="132"/>
        <v>3.6977854782574942E-6</v>
      </c>
      <c r="HY37" s="30">
        <f t="shared" si="133"/>
        <v>1.6257664846748823E-6</v>
      </c>
      <c r="HZ37" s="30">
        <f t="shared" si="134"/>
        <v>4.616581609533429E-7</v>
      </c>
      <c r="IA37" s="30">
        <f t="shared" si="135"/>
        <v>5.4715626026139421E-6</v>
      </c>
      <c r="IB37" s="30">
        <f t="shared" si="136"/>
        <v>3.8256605059772649E-6</v>
      </c>
      <c r="IC37" s="30">
        <f t="shared" si="137"/>
        <v>1.6865088946143167E-6</v>
      </c>
      <c r="ID37" s="30">
        <f t="shared" si="138"/>
        <v>5.5660985318870745E-7</v>
      </c>
      <c r="IE37" s="30">
        <f t="shared" si="139"/>
        <v>0</v>
      </c>
      <c r="IF37" s="30"/>
      <c r="IH37" s="30">
        <f t="shared" si="140"/>
        <v>0</v>
      </c>
      <c r="II37" s="30">
        <f t="shared" si="141"/>
        <v>-2.5797245034055613E-7</v>
      </c>
      <c r="IJ37" s="30">
        <f t="shared" si="142"/>
        <v>0</v>
      </c>
      <c r="IK37" s="30">
        <f t="shared" si="143"/>
        <v>-2.9300994280962713E-7</v>
      </c>
      <c r="IL37" s="30">
        <f t="shared" si="144"/>
        <v>-2.6489066960079552E-7</v>
      </c>
      <c r="IM37" s="30">
        <f t="shared" si="145"/>
        <v>-1.438187417300134E-7</v>
      </c>
      <c r="IN37" s="30">
        <f t="shared" si="146"/>
        <v>-2.4103800011515163E-7</v>
      </c>
      <c r="IO37" s="30">
        <f t="shared" si="147"/>
        <v>-2.8938430453685812E-7</v>
      </c>
      <c r="IP37" s="30">
        <f t="shared" si="148"/>
        <v>-3.130410941279474E-7</v>
      </c>
      <c r="IQ37" s="30">
        <f t="shared" si="149"/>
        <v>-2.1326048014893003E-7</v>
      </c>
      <c r="IR37" s="30">
        <f t="shared" si="150"/>
        <v>0</v>
      </c>
      <c r="IT37" s="43"/>
      <c r="IU37" s="43"/>
      <c r="IW37" s="43">
        <f t="shared" si="151"/>
        <v>0</v>
      </c>
      <c r="IX37" s="43">
        <f t="shared" si="152"/>
        <v>6.2145907250307109E-2</v>
      </c>
      <c r="IY37" s="43">
        <f t="shared" si="153"/>
        <v>0</v>
      </c>
      <c r="IZ37" s="43">
        <f t="shared" si="154"/>
        <v>6.1040091771940683E-2</v>
      </c>
      <c r="JA37" s="43">
        <f t="shared" si="155"/>
        <v>4.3989332944585686E-2</v>
      </c>
      <c r="JB37" s="43">
        <f t="shared" si="156"/>
        <v>1.9546491479771156E-2</v>
      </c>
      <c r="JC37" s="43">
        <f t="shared" si="157"/>
        <v>5.806637561174019E-2</v>
      </c>
      <c r="JD37" s="43">
        <f t="shared" si="158"/>
        <v>6.0284795583765025E-2</v>
      </c>
      <c r="JE37" s="43">
        <f t="shared" si="159"/>
        <v>5.1985481163547613E-2</v>
      </c>
      <c r="JF37" s="43">
        <f t="shared" si="160"/>
        <v>2.8984359813329169E-2</v>
      </c>
      <c r="JG37" s="43">
        <f t="shared" si="161"/>
        <v>0</v>
      </c>
      <c r="JH37" s="43"/>
      <c r="JI37" s="31"/>
      <c r="JJ37" s="43">
        <f t="shared" si="162"/>
        <v>0</v>
      </c>
      <c r="JK37" s="43">
        <f t="shared" si="163"/>
        <v>0</v>
      </c>
      <c r="JL37" s="43">
        <f t="shared" si="164"/>
        <v>0</v>
      </c>
      <c r="JM37" s="43">
        <f t="shared" si="165"/>
        <v>0</v>
      </c>
      <c r="JN37" s="43">
        <f t="shared" si="166"/>
        <v>0</v>
      </c>
      <c r="JO37" s="43">
        <f t="shared" si="167"/>
        <v>0</v>
      </c>
      <c r="JP37" s="43">
        <f t="shared" si="168"/>
        <v>0.71289398914057256</v>
      </c>
      <c r="JQ37" s="43">
        <f t="shared" si="169"/>
        <v>0.51352981145892695</v>
      </c>
      <c r="JR37" s="43">
        <f t="shared" si="170"/>
        <v>0.34719387749730646</v>
      </c>
      <c r="JS37" s="43">
        <f t="shared" si="171"/>
        <v>0.18922175882654263</v>
      </c>
      <c r="JT37" s="43">
        <f t="shared" si="172"/>
        <v>0</v>
      </c>
      <c r="JU37" s="43"/>
      <c r="JV37" s="31"/>
      <c r="JW37" s="43">
        <f t="shared" si="173"/>
        <v>0</v>
      </c>
      <c r="JX37" s="43">
        <f t="shared" si="174"/>
        <v>0.23401823759453944</v>
      </c>
      <c r="JY37" s="43">
        <f t="shared" si="175"/>
        <v>0</v>
      </c>
      <c r="JZ37" s="43">
        <f t="shared" si="176"/>
        <v>0.25984661399227377</v>
      </c>
      <c r="KA37" s="43">
        <f t="shared" si="177"/>
        <v>0.21796820127838021</v>
      </c>
      <c r="KB37" s="43">
        <f t="shared" si="178"/>
        <v>0.16694042331045095</v>
      </c>
      <c r="KC37" s="43">
        <f t="shared" si="179"/>
        <v>9.7727058733244804E-2</v>
      </c>
      <c r="KD37" s="43">
        <f t="shared" si="180"/>
        <v>0.1139716661162123</v>
      </c>
      <c r="KE37" s="43">
        <f t="shared" si="181"/>
        <v>0.11333929541229545</v>
      </c>
      <c r="KF37" s="43">
        <f t="shared" si="182"/>
        <v>0.10892036418484384</v>
      </c>
      <c r="KG37" s="43">
        <f t="shared" si="183"/>
        <v>0</v>
      </c>
      <c r="KH37" s="43"/>
      <c r="KJ37" s="7">
        <f t="array" ref="KJ37">AVERAGE(EW37:EW38)/((1+discount_EFFECT)^($B37-1))</f>
        <v>0</v>
      </c>
      <c r="KK37" s="7">
        <f t="array" ref="KK37">AVERAGE(EX37:EX38)/((1+discount_EFFECT)^($B37-1))</f>
        <v>4.1069692999575516E-6</v>
      </c>
      <c r="KL37" s="7">
        <f t="array" ref="KL37">AVERAGE(EY37:EY38)/((1+discount_EFFECT)^($B37-1))</f>
        <v>0</v>
      </c>
      <c r="KM37" s="7">
        <f t="array" ref="KM37">AVERAGE(EZ37:EZ38)/((1+discount_EFFECT)^($B37-1))</f>
        <v>2.7988636106983663E-6</v>
      </c>
      <c r="KN37" s="7">
        <f t="array" ref="KN37">AVERAGE(FA37:FA38)/((1+discount_EFFECT)^($B37-1))</f>
        <v>1.5814157380848767E-6</v>
      </c>
      <c r="KO37" s="7">
        <f t="array" ref="KO37">AVERAGE(FB37:FB38)/((1+discount_EFFECT)^($B37-1))</f>
        <v>6.8688632014458648E-7</v>
      </c>
      <c r="KP37" s="7">
        <f t="array" ref="KP37">AVERAGE(FC37:FC38)/((1+discount_EFFECT)^($B37-1))</f>
        <v>3.8373697086229662E-6</v>
      </c>
      <c r="KQ37" s="7">
        <f t="array" ref="KQ37">AVERAGE(FD37:FD38)/((1+discount_EFFECT)^($B37-1))</f>
        <v>2.764231110074312E-6</v>
      </c>
      <c r="KR37" s="7">
        <f t="array" ref="KR37">AVERAGE(FE37:FE38)/((1+discount_EFFECT)^($B37-1))</f>
        <v>1.8688771245408888E-6</v>
      </c>
      <c r="KS37" s="7">
        <f t="array" ref="KS37">AVERAGE(FF37:FF38)/((1+discount_EFFECT)^($B37-1))</f>
        <v>1.0185439302254458E-6</v>
      </c>
      <c r="KT37" s="7">
        <f t="array" ref="KT37">AVERAGE(FG37:FG38)/((1+discount_EFFECT)^($B37-1))</f>
        <v>0.47758690610481702</v>
      </c>
      <c r="KU37" s="44">
        <f t="shared" si="184"/>
        <v>1.1071626209585172E-5</v>
      </c>
      <c r="KV37" s="44">
        <f t="shared" si="185"/>
        <v>-9.6305136034311388E-7</v>
      </c>
      <c r="KW37" s="43"/>
      <c r="KX37" s="43"/>
      <c r="KY37" s="43">
        <f t="shared" si="186"/>
        <v>0.18437620826519144</v>
      </c>
      <c r="KZ37" s="43">
        <f t="shared" si="187"/>
        <v>0.84194193278867957</v>
      </c>
      <c r="LA37" s="43">
        <f t="shared" si="188"/>
        <v>0.62696804758040281</v>
      </c>
      <c r="LB37" s="30">
        <f t="shared" si="189"/>
        <v>7.9443390085805178E-6</v>
      </c>
      <c r="LC37" s="30">
        <f t="shared" si="190"/>
        <v>5.5630947207726783E-6</v>
      </c>
      <c r="LD37" s="30">
        <f t="shared" si="191"/>
        <v>3.4502928626257655E-6</v>
      </c>
      <c r="LE37" s="30">
        <f t="shared" si="192"/>
        <v>1.7054302503700323E-6</v>
      </c>
      <c r="LF37" s="30">
        <f t="shared" si="193"/>
        <v>9.1741349688853813E-6</v>
      </c>
      <c r="LG37" s="30">
        <f t="shared" si="194"/>
        <v>9.4890218734636118E-6</v>
      </c>
      <c r="LH37" s="30">
        <f t="shared" si="195"/>
        <v>0</v>
      </c>
      <c r="LI37" s="17">
        <f t="shared" si="196"/>
        <v>1.8663156842348995E-5</v>
      </c>
      <c r="LJ37" s="30">
        <f t="shared" si="197"/>
        <v>1.0108574849242059E-5</v>
      </c>
      <c r="LK37" s="31">
        <f t="shared" si="198"/>
        <v>1.653286188634274</v>
      </c>
      <c r="LL37">
        <f t="shared" si="199"/>
        <v>-6.42428703710068E-6</v>
      </c>
    </row>
    <row r="38" spans="2:324" ht="15.6" thickTop="1" thickBot="1" x14ac:dyDescent="0.35">
      <c r="B38">
        <v>27</v>
      </c>
      <c r="C38">
        <f t="shared" si="200"/>
        <v>97</v>
      </c>
      <c r="E38">
        <f t="shared" si="4"/>
        <v>0</v>
      </c>
      <c r="S38" s="35">
        <f t="shared" si="5"/>
        <v>0.42033305121241321</v>
      </c>
      <c r="T38" s="36">
        <v>0</v>
      </c>
      <c r="U38" s="37">
        <f t="shared" si="6"/>
        <v>1.1361401436635428E-2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8">
        <v>0</v>
      </c>
      <c r="AD38" s="35">
        <f t="shared" si="7"/>
        <v>0</v>
      </c>
      <c r="AE38" s="37">
        <f t="shared" si="8"/>
        <v>0.42033305121241321</v>
      </c>
      <c r="AF38" s="37">
        <f t="shared" si="9"/>
        <v>0</v>
      </c>
      <c r="AG38" s="37">
        <f t="shared" si="10"/>
        <v>1.1361401436635428E-2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  <c r="AN38" s="38">
        <v>0</v>
      </c>
      <c r="AO38" s="35">
        <f t="shared" si="11"/>
        <v>0.12555402828422735</v>
      </c>
      <c r="AP38" s="36">
        <v>0</v>
      </c>
      <c r="AQ38" s="37">
        <f t="shared" si="12"/>
        <v>0.21965376110828494</v>
      </c>
      <c r="AR38" s="36">
        <v>0</v>
      </c>
      <c r="AS38" s="36">
        <v>0</v>
      </c>
      <c r="AT38" s="36">
        <v>0</v>
      </c>
      <c r="AU38" s="36">
        <v>0</v>
      </c>
      <c r="AV38" s="36">
        <v>0</v>
      </c>
      <c r="AW38" s="36">
        <v>0</v>
      </c>
      <c r="AX38" s="36">
        <v>0</v>
      </c>
      <c r="AY38" s="38">
        <v>0</v>
      </c>
      <c r="AZ38" s="35">
        <f t="shared" si="13"/>
        <v>0</v>
      </c>
      <c r="BA38" s="37">
        <f t="shared" si="14"/>
        <v>0.12555402828422735</v>
      </c>
      <c r="BB38" s="37">
        <f t="shared" si="15"/>
        <v>0</v>
      </c>
      <c r="BC38" s="37">
        <f t="shared" si="16"/>
        <v>0.21965376110828494</v>
      </c>
      <c r="BD38" s="37">
        <f t="shared" si="17"/>
        <v>7.8108859149008478E-3</v>
      </c>
      <c r="BE38" s="37">
        <f t="shared" si="18"/>
        <v>0</v>
      </c>
      <c r="BF38" s="36">
        <v>0</v>
      </c>
      <c r="BG38" s="36">
        <v>0</v>
      </c>
      <c r="BH38" s="36">
        <v>0</v>
      </c>
      <c r="BI38" s="36">
        <v>0</v>
      </c>
      <c r="BJ38" s="38">
        <v>0</v>
      </c>
      <c r="BK38" s="35">
        <f t="shared" si="19"/>
        <v>0</v>
      </c>
      <c r="BL38" s="37">
        <f t="shared" si="20"/>
        <v>0</v>
      </c>
      <c r="BM38" s="37">
        <f t="shared" si="21"/>
        <v>0.13254968342741333</v>
      </c>
      <c r="BN38" s="37">
        <f t="shared" si="22"/>
        <v>0.13254968342741333</v>
      </c>
      <c r="BO38" s="37">
        <f t="shared" si="23"/>
        <v>0.14319957510651557</v>
      </c>
      <c r="BP38" s="37">
        <f t="shared" si="24"/>
        <v>7.0938053516904701E-4</v>
      </c>
      <c r="BQ38" s="36">
        <v>0</v>
      </c>
      <c r="BR38" s="36">
        <v>0</v>
      </c>
      <c r="BS38" s="36">
        <v>0</v>
      </c>
      <c r="BT38" s="36">
        <v>0</v>
      </c>
      <c r="BU38" s="38">
        <v>0</v>
      </c>
      <c r="BV38" s="35">
        <f t="shared" si="25"/>
        <v>0</v>
      </c>
      <c r="BW38" s="37">
        <f t="shared" si="26"/>
        <v>0</v>
      </c>
      <c r="BX38" s="37">
        <f t="shared" si="27"/>
        <v>1.5148535248847239E-2</v>
      </c>
      <c r="BY38" s="37">
        <f t="shared" si="28"/>
        <v>1.5148535248847239E-2</v>
      </c>
      <c r="BZ38" s="37">
        <f t="shared" si="29"/>
        <v>0.10935240280861187</v>
      </c>
      <c r="CA38" s="37">
        <f t="shared" si="30"/>
        <v>3.47596462232833E-2</v>
      </c>
      <c r="CB38" s="36">
        <v>0</v>
      </c>
      <c r="CC38" s="36">
        <v>0</v>
      </c>
      <c r="CD38" s="36">
        <v>0</v>
      </c>
      <c r="CE38" s="36">
        <v>0</v>
      </c>
      <c r="CF38" s="38">
        <v>0</v>
      </c>
      <c r="CG38" s="37">
        <f t="shared" si="31"/>
        <v>1.0336058636370818E-2</v>
      </c>
      <c r="CH38" s="37">
        <f t="shared" si="32"/>
        <v>1.0336058636370818E-2</v>
      </c>
      <c r="CI38" s="37">
        <f t="shared" si="33"/>
        <v>4.4878716693570302E-4</v>
      </c>
      <c r="CJ38" s="37">
        <f t="shared" si="34"/>
        <v>4.4878716693570302E-4</v>
      </c>
      <c r="CK38" s="36">
        <v>0</v>
      </c>
      <c r="CL38" s="36">
        <v>0</v>
      </c>
      <c r="CM38" s="37">
        <f t="shared" si="35"/>
        <v>0.43066910984878409</v>
      </c>
      <c r="CN38" s="37">
        <f t="shared" si="36"/>
        <v>1.1810188603571132E-2</v>
      </c>
      <c r="CO38" s="36">
        <v>0</v>
      </c>
      <c r="CP38" s="36">
        <v>0</v>
      </c>
      <c r="CQ38" s="38">
        <v>0</v>
      </c>
      <c r="CR38" s="37">
        <f t="shared" si="37"/>
        <v>3.087394138136738E-3</v>
      </c>
      <c r="CS38" s="37">
        <f t="shared" si="38"/>
        <v>3.087394138136738E-3</v>
      </c>
      <c r="CT38" s="37">
        <f t="shared" si="39"/>
        <v>8.6765518940902578E-3</v>
      </c>
      <c r="CU38" s="37">
        <f t="shared" si="40"/>
        <v>8.6765518940902578E-3</v>
      </c>
      <c r="CV38" s="37">
        <f t="shared" si="41"/>
        <v>9.6539039397650929E-4</v>
      </c>
      <c r="CW38" s="37">
        <f t="shared" si="42"/>
        <v>0</v>
      </c>
      <c r="CX38" s="37">
        <f t="shared" si="43"/>
        <v>0.12864142242236407</v>
      </c>
      <c r="CY38" s="37">
        <f t="shared" si="44"/>
        <v>0.22833031300237522</v>
      </c>
      <c r="CZ38" s="37">
        <f t="shared" si="45"/>
        <v>8.7762763088773572E-3</v>
      </c>
      <c r="DA38" s="37">
        <f t="shared" si="46"/>
        <v>0</v>
      </c>
      <c r="DB38" s="38">
        <v>0</v>
      </c>
      <c r="DC38" s="37">
        <f t="shared" si="47"/>
        <v>0</v>
      </c>
      <c r="DD38" s="37">
        <f t="shared" si="48"/>
        <v>0</v>
      </c>
      <c r="DE38" s="37">
        <f t="shared" si="49"/>
        <v>5.2358502809165351E-3</v>
      </c>
      <c r="DF38" s="37">
        <f t="shared" si="50"/>
        <v>5.2358502809165351E-3</v>
      </c>
      <c r="DG38" s="37">
        <f t="shared" si="51"/>
        <v>1.7698823889569341E-2</v>
      </c>
      <c r="DH38" s="37">
        <f t="shared" si="52"/>
        <v>2.4794812227905966E-4</v>
      </c>
      <c r="DI38" s="37">
        <f t="shared" si="53"/>
        <v>0</v>
      </c>
      <c r="DJ38" s="37">
        <f t="shared" si="54"/>
        <v>0.13778553370832985</v>
      </c>
      <c r="DK38" s="37">
        <f t="shared" si="55"/>
        <v>0.16089839899608491</v>
      </c>
      <c r="DL38" s="37">
        <f t="shared" si="56"/>
        <v>9.5732865744810661E-4</v>
      </c>
      <c r="DM38" s="38">
        <v>0</v>
      </c>
      <c r="DN38" s="37">
        <f t="shared" si="57"/>
        <v>0</v>
      </c>
      <c r="DO38" s="37">
        <f t="shared" si="58"/>
        <v>0</v>
      </c>
      <c r="DP38" s="37">
        <f t="shared" si="59"/>
        <v>5.9838288924760411E-4</v>
      </c>
      <c r="DQ38" s="37">
        <f t="shared" si="60"/>
        <v>5.9838288924760411E-4</v>
      </c>
      <c r="DR38" s="37">
        <f t="shared" si="61"/>
        <v>1.351546551567113E-2</v>
      </c>
      <c r="DS38" s="37">
        <f t="shared" si="62"/>
        <v>1.2149457991673921E-2</v>
      </c>
      <c r="DT38" s="37">
        <f t="shared" si="63"/>
        <v>0</v>
      </c>
      <c r="DU38" s="37">
        <f t="shared" si="64"/>
        <v>1.5746918138094843E-2</v>
      </c>
      <c r="DV38" s="37">
        <f t="shared" si="65"/>
        <v>0.12286786832428301</v>
      </c>
      <c r="DW38" s="37">
        <f t="shared" si="66"/>
        <v>4.6909104214957219E-2</v>
      </c>
      <c r="DX38" s="38">
        <v>0</v>
      </c>
      <c r="DY38" s="35">
        <f t="array" ref="DY38">1-EXP(-INDEX(m.r.mortality, C38) * hr.mort_mci)</f>
        <v>0.44068946772885187</v>
      </c>
      <c r="DZ38" s="37">
        <f t="array" ref="DZ38">1-EXP(-INDEX(m.r.mortality, C38) * hr.mort_mci)</f>
        <v>0.44068946772885187</v>
      </c>
      <c r="EA38" s="37">
        <f t="array" ref="EA38">1-EXP(-INDEX(m.r.mortality, C38) * hr.mort_mil)</f>
        <v>0.60632704654762892</v>
      </c>
      <c r="EB38" s="37">
        <f t="array" ref="EB38">1-EXP(-INDEX(m.r.mortality, C38) * hr.mort_mil)</f>
        <v>0.60632704654762892</v>
      </c>
      <c r="EC38" s="37">
        <f t="array" ref="EC38">1-EXP(-INDEX(m.r.mortality, C38) * hr.mort_mod)</f>
        <v>0.70745745637075474</v>
      </c>
      <c r="ED38" s="37">
        <f t="array" ref="ED38">1-EXP(-INDEX(m.r.mortality, C38) * hr.mort_sev)</f>
        <v>0.95213356712759467</v>
      </c>
      <c r="EE38" s="37">
        <f t="array" ref="EE38">1-EXP(-INDEX(m.r.mortality, C38) * hr.mort_mci)</f>
        <v>0.44068946772885187</v>
      </c>
      <c r="EF38" s="37">
        <f t="array" ref="EF38">1-EXP(-INDEX(m.r.mortality, C38) * hr.mort_mil)</f>
        <v>0.60632704654762892</v>
      </c>
      <c r="EG38" s="37">
        <f t="array" ref="EG38">1-EXP(-INDEX(m.r.mortality, C38) * hr.mort_mod)</f>
        <v>0.70745745637075474</v>
      </c>
      <c r="EH38" s="37">
        <f t="array" ref="EH38">1-EXP(-INDEX(m.r.mortality, C38) * hr.mort_sev)</f>
        <v>0.95213356712759467</v>
      </c>
      <c r="EI38" s="38">
        <v>1</v>
      </c>
      <c r="EJ38" s="39" t="b">
        <f t="shared" si="67"/>
        <v>1</v>
      </c>
      <c r="EK38" s="39" t="b">
        <f t="shared" si="68"/>
        <v>1</v>
      </c>
      <c r="EL38" s="39" t="b">
        <f t="shared" si="69"/>
        <v>1</v>
      </c>
      <c r="EM38" s="39" t="b">
        <f t="shared" si="70"/>
        <v>1</v>
      </c>
      <c r="EN38" s="39" t="b">
        <f t="shared" si="71"/>
        <v>1</v>
      </c>
      <c r="EO38" s="39" t="b">
        <f t="shared" si="72"/>
        <v>1</v>
      </c>
      <c r="EP38" s="39" t="b">
        <f t="shared" si="73"/>
        <v>1</v>
      </c>
      <c r="EQ38" s="39" t="b">
        <f t="shared" si="74"/>
        <v>1</v>
      </c>
      <c r="ER38" s="39" t="b">
        <f t="shared" si="75"/>
        <v>1</v>
      </c>
      <c r="ES38" s="39" t="b">
        <f t="shared" si="76"/>
        <v>1</v>
      </c>
      <c r="ET38" s="39" t="b">
        <f t="shared" si="77"/>
        <v>1</v>
      </c>
      <c r="EV38">
        <v>27</v>
      </c>
      <c r="EW38" s="7">
        <f t="array" ref="EW38">MMULT(EW37:FG37,TRANSPOSE(S37:AC37))</f>
        <v>0</v>
      </c>
      <c r="EX38" s="7">
        <f t="array" ref="EX38">MMULT(EW37:FG37,TRANSPOSE(AD37:AN37))</f>
        <v>5.3247984983837251E-6</v>
      </c>
      <c r="EY38" s="7">
        <f t="array" ref="EY38">MMULT(EW37:FG37,TRANSPOSE(AO37:AY37))</f>
        <v>0</v>
      </c>
      <c r="EZ38" s="7">
        <f t="array" ref="EZ38">MMULT(EW37:FG37,TRANSPOSE(AZ37:BJ37))</f>
        <v>3.5360044548721699E-6</v>
      </c>
      <c r="FA38" s="7">
        <f t="array" ref="FA38">MMULT(EW37:FG37,TRANSPOSE(BK37:BU37))</f>
        <v>1.9125200077261823E-6</v>
      </c>
      <c r="FB38" s="7">
        <f t="array" ref="FB38">MMULT(EW37:FG37,TRANSPOSE(BV37:CF37))</f>
        <v>7.9289917955374869E-7</v>
      </c>
      <c r="FC38" s="7">
        <f t="array" ref="FC38">MMULT(EW37:FG37,TRANSPOSE(CG37:CQ37))</f>
        <v>5.1546720068512142E-6</v>
      </c>
      <c r="FD38" s="7">
        <f t="array" ref="FD38">MMULT(EW37:FG37,TRANSPOSE(CR37:DB37))</f>
        <v>3.6024046110432486E-6</v>
      </c>
      <c r="FE38" s="7">
        <f t="array" ref="FE38">MMULT(EW37:FG37,TRANSPOSE(DC37:DM37))</f>
        <v>2.3036764705684392E-6</v>
      </c>
      <c r="FF38" s="7">
        <f t="array" ref="FF38">MMULT(EW37:FG37,TRANSPOSE(DN37:DX37))</f>
        <v>1.1745014640332411E-6</v>
      </c>
      <c r="FG38" s="7">
        <f t="array" ref="FG38">MMULT(EW37:FG37,TRANSPOSE(DY37:EI37))</f>
        <v>0.99997619852330633</v>
      </c>
      <c r="FH38" s="39" t="b">
        <f t="shared" si="78"/>
        <v>1</v>
      </c>
      <c r="FJ38" s="30">
        <f t="shared" si="79"/>
        <v>0</v>
      </c>
      <c r="FK38" s="30">
        <f t="shared" si="80"/>
        <v>3.6261877773993165E-6</v>
      </c>
      <c r="FL38" s="30">
        <f t="shared" si="81"/>
        <v>0</v>
      </c>
      <c r="FM38" s="30">
        <f t="shared" si="82"/>
        <v>2.2312188110243391E-6</v>
      </c>
      <c r="FN38" s="30">
        <f t="shared" si="83"/>
        <v>9.3904732379355548E-7</v>
      </c>
      <c r="FO38" s="30">
        <f t="shared" si="84"/>
        <v>2.5452063663675327E-7</v>
      </c>
      <c r="FP38" s="30">
        <f t="shared" si="85"/>
        <v>3.5103316366656765E-6</v>
      </c>
      <c r="FQ38" s="30">
        <f t="shared" si="86"/>
        <v>2.3811894478995872E-6</v>
      </c>
      <c r="FR38" s="30">
        <f t="shared" si="87"/>
        <v>9.9288455881499726E-7</v>
      </c>
      <c r="FS38" s="30">
        <f t="shared" si="88"/>
        <v>3.0654488211267594E-7</v>
      </c>
      <c r="FT38" s="41">
        <v>0</v>
      </c>
      <c r="FV38" s="30">
        <f t="shared" si="89"/>
        <v>0</v>
      </c>
      <c r="FW38" s="30">
        <f t="shared" si="90"/>
        <v>-1.5974395495151176E-7</v>
      </c>
      <c r="FX38" s="30">
        <f t="shared" si="91"/>
        <v>0</v>
      </c>
      <c r="FY38" s="30">
        <f t="shared" si="92"/>
        <v>-1.7680022274360851E-7</v>
      </c>
      <c r="FZ38" s="30">
        <f t="shared" si="93"/>
        <v>-1.5300160061809459E-7</v>
      </c>
      <c r="GA38" s="30">
        <f t="shared" si="94"/>
        <v>-7.9289917955374874E-8</v>
      </c>
      <c r="GB38" s="30">
        <f t="shared" si="95"/>
        <v>-1.5464016020553642E-7</v>
      </c>
      <c r="GC38" s="30">
        <f t="shared" si="96"/>
        <v>-1.8012023055216245E-7</v>
      </c>
      <c r="GD38" s="30">
        <f t="shared" si="97"/>
        <v>-1.8429411764547513E-7</v>
      </c>
      <c r="GE38" s="30">
        <f t="shared" si="98"/>
        <v>-1.1745014640332412E-7</v>
      </c>
      <c r="GF38" s="41">
        <v>0</v>
      </c>
      <c r="GH38" s="31"/>
      <c r="GI38" s="31"/>
      <c r="GK38" s="31">
        <f t="shared" si="99"/>
        <v>0</v>
      </c>
      <c r="GL38" s="31">
        <f t="shared" si="100"/>
        <v>3.8482531739759122E-2</v>
      </c>
      <c r="GM38" s="31">
        <f t="shared" si="101"/>
        <v>0</v>
      </c>
      <c r="GN38" s="31">
        <f t="shared" si="102"/>
        <v>3.6831179577346544E-2</v>
      </c>
      <c r="GO38" s="31">
        <f t="shared" si="103"/>
        <v>2.5408363234488491E-2</v>
      </c>
      <c r="GP38" s="31">
        <f t="shared" si="104"/>
        <v>1.0776340323265771E-2</v>
      </c>
      <c r="GQ38" s="31">
        <f t="shared" si="105"/>
        <v>3.7253020780394004E-2</v>
      </c>
      <c r="GR38" s="31">
        <f t="shared" si="106"/>
        <v>3.7522806555511441E-2</v>
      </c>
      <c r="GS38" s="31">
        <f t="shared" si="107"/>
        <v>3.0604986249810531E-2</v>
      </c>
      <c r="GT38" s="31">
        <f t="shared" si="108"/>
        <v>1.5962719867763622E-2</v>
      </c>
      <c r="GU38" s="42">
        <v>0</v>
      </c>
      <c r="GW38" s="31">
        <f t="shared" si="109"/>
        <v>0</v>
      </c>
      <c r="GX38" s="31">
        <f t="shared" si="110"/>
        <v>0</v>
      </c>
      <c r="GY38" s="31">
        <f t="shared" si="111"/>
        <v>0</v>
      </c>
      <c r="GZ38" s="31">
        <f t="shared" si="112"/>
        <v>0</v>
      </c>
      <c r="HA38" s="31">
        <f t="shared" si="113"/>
        <v>0</v>
      </c>
      <c r="HB38" s="31">
        <f t="shared" si="114"/>
        <v>0</v>
      </c>
      <c r="HC38" s="31">
        <f t="shared" si="115"/>
        <v>0.45736373782389456</v>
      </c>
      <c r="HD38" s="31">
        <f t="shared" si="116"/>
        <v>0.31963415632864534</v>
      </c>
      <c r="HE38" s="31">
        <f t="shared" si="117"/>
        <v>0.20440060588059647</v>
      </c>
      <c r="HF38" s="31">
        <f t="shared" si="118"/>
        <v>0.10421116590074142</v>
      </c>
      <c r="HG38" s="42">
        <v>0</v>
      </c>
      <c r="HI38" s="31">
        <f t="shared" si="119"/>
        <v>0</v>
      </c>
      <c r="HJ38" s="31">
        <f t="shared" si="120"/>
        <v>0.14491081801480743</v>
      </c>
      <c r="HK38" s="31">
        <f t="shared" si="121"/>
        <v>0</v>
      </c>
      <c r="HL38" s="31">
        <f t="shared" si="122"/>
        <v>0.15678969386665134</v>
      </c>
      <c r="HM38" s="31">
        <f t="shared" si="123"/>
        <v>0.12589905008620594</v>
      </c>
      <c r="HN38" s="31">
        <f t="shared" si="124"/>
        <v>9.2037326349093312E-2</v>
      </c>
      <c r="HO38" s="31">
        <f t="shared" si="125"/>
        <v>6.2697699166542623E-2</v>
      </c>
      <c r="HP38" s="31">
        <f t="shared" si="126"/>
        <v>7.093889494152425E-2</v>
      </c>
      <c r="HQ38" s="31">
        <f t="shared" si="127"/>
        <v>6.6725314453544265E-2</v>
      </c>
      <c r="HR38" s="31">
        <f t="shared" si="128"/>
        <v>5.998632616263231E-2</v>
      </c>
      <c r="HS38" s="42">
        <v>0</v>
      </c>
      <c r="HU38" s="30">
        <f t="shared" si="129"/>
        <v>0</v>
      </c>
      <c r="HV38" s="30">
        <f t="shared" si="130"/>
        <v>2.5888764105262134E-6</v>
      </c>
      <c r="HW38" s="30">
        <f t="shared" si="131"/>
        <v>0</v>
      </c>
      <c r="HX38" s="30">
        <f t="shared" si="132"/>
        <v>1.5762977902613493E-6</v>
      </c>
      <c r="HY38" s="30">
        <f t="shared" si="133"/>
        <v>6.5196227104423069E-7</v>
      </c>
      <c r="HZ38" s="30">
        <f t="shared" si="134"/>
        <v>1.7384782535683876E-7</v>
      </c>
      <c r="IA38" s="30">
        <f t="shared" si="135"/>
        <v>2.5448287067372375E-6</v>
      </c>
      <c r="IB38" s="30">
        <f t="shared" si="136"/>
        <v>1.7044649215225525E-6</v>
      </c>
      <c r="IC38" s="30">
        <f t="shared" si="137"/>
        <v>6.9485343636100171E-7</v>
      </c>
      <c r="ID38" s="30">
        <f t="shared" si="138"/>
        <v>2.0970940770482923E-7</v>
      </c>
      <c r="IE38" s="30">
        <f t="shared" si="139"/>
        <v>0</v>
      </c>
      <c r="IF38" s="30"/>
      <c r="IH38" s="30">
        <f t="shared" si="140"/>
        <v>0</v>
      </c>
      <c r="II38" s="30">
        <f t="shared" si="141"/>
        <v>-1.140474189659125E-7</v>
      </c>
      <c r="IJ38" s="30">
        <f t="shared" si="142"/>
        <v>0</v>
      </c>
      <c r="IK38" s="30">
        <f t="shared" si="143"/>
        <v>-1.2490473773861722E-7</v>
      </c>
      <c r="IL38" s="30">
        <f t="shared" si="144"/>
        <v>-1.0622603194203351E-7</v>
      </c>
      <c r="IM38" s="30">
        <f t="shared" si="145"/>
        <v>-5.4158201045744175E-8</v>
      </c>
      <c r="IN38" s="30">
        <f t="shared" si="146"/>
        <v>-1.1210699148622192E-7</v>
      </c>
      <c r="IO38" s="30">
        <f t="shared" si="147"/>
        <v>-1.289307807505713E-7</v>
      </c>
      <c r="IP38" s="30">
        <f t="shared" si="148"/>
        <v>-1.2897511579786575E-7</v>
      </c>
      <c r="IQ38" s="30">
        <f t="shared" si="149"/>
        <v>-8.0348432070815797E-8</v>
      </c>
      <c r="IR38" s="30">
        <f t="shared" si="150"/>
        <v>0</v>
      </c>
      <c r="IT38" s="43"/>
      <c r="IU38" s="43"/>
      <c r="IW38" s="43">
        <f t="shared" si="151"/>
        <v>0</v>
      </c>
      <c r="IX38" s="43">
        <f t="shared" si="152"/>
        <v>2.7474175292113615E-2</v>
      </c>
      <c r="IY38" s="43">
        <f t="shared" si="153"/>
        <v>0</v>
      </c>
      <c r="IZ38" s="43">
        <f t="shared" si="154"/>
        <v>2.6020266006020594E-2</v>
      </c>
      <c r="JA38" s="43">
        <f t="shared" si="155"/>
        <v>1.7640531822138115E-2</v>
      </c>
      <c r="JB38" s="43">
        <f t="shared" si="156"/>
        <v>7.3606735990477175E-3</v>
      </c>
      <c r="JC38" s="43">
        <f t="shared" si="157"/>
        <v>2.7006723725019513E-2</v>
      </c>
      <c r="JD38" s="43">
        <f t="shared" si="158"/>
        <v>2.6858974865423102E-2</v>
      </c>
      <c r="JE38" s="43">
        <f t="shared" si="159"/>
        <v>2.1418381096431689E-2</v>
      </c>
      <c r="JF38" s="43">
        <f t="shared" si="160"/>
        <v>1.0920203611803816E-2</v>
      </c>
      <c r="JG38" s="43">
        <f t="shared" si="161"/>
        <v>0</v>
      </c>
      <c r="JH38" s="43"/>
      <c r="JI38" s="31"/>
      <c r="JJ38" s="43">
        <f t="shared" si="162"/>
        <v>0</v>
      </c>
      <c r="JK38" s="43">
        <f t="shared" si="163"/>
        <v>0</v>
      </c>
      <c r="JL38" s="43">
        <f t="shared" si="164"/>
        <v>0</v>
      </c>
      <c r="JM38" s="43">
        <f t="shared" si="165"/>
        <v>0</v>
      </c>
      <c r="JN38" s="43">
        <f t="shared" si="166"/>
        <v>0</v>
      </c>
      <c r="JO38" s="43">
        <f t="shared" si="167"/>
        <v>0</v>
      </c>
      <c r="JP38" s="43">
        <f t="shared" si="168"/>
        <v>0.33156763801964995</v>
      </c>
      <c r="JQ38" s="43">
        <f t="shared" si="169"/>
        <v>0.22879540628873379</v>
      </c>
      <c r="JR38" s="43">
        <f t="shared" si="170"/>
        <v>0.14304630093141291</v>
      </c>
      <c r="JS38" s="43">
        <f t="shared" si="171"/>
        <v>7.1291556807793435E-2</v>
      </c>
      <c r="JT38" s="43">
        <f t="shared" si="172"/>
        <v>0</v>
      </c>
      <c r="JU38" s="43"/>
      <c r="JV38" s="31"/>
      <c r="JW38" s="43">
        <f t="shared" si="173"/>
        <v>0</v>
      </c>
      <c r="JX38" s="43">
        <f t="shared" si="174"/>
        <v>0.1034574659169063</v>
      </c>
      <c r="JY38" s="43">
        <f t="shared" si="175"/>
        <v>0</v>
      </c>
      <c r="JZ38" s="43">
        <f t="shared" si="176"/>
        <v>0.11076782194404866</v>
      </c>
      <c r="KA38" s="43">
        <f t="shared" si="177"/>
        <v>8.7409258869853651E-2</v>
      </c>
      <c r="KB38" s="43">
        <f t="shared" si="178"/>
        <v>6.2865193364588054E-2</v>
      </c>
      <c r="KC38" s="43">
        <f t="shared" si="179"/>
        <v>4.5452943254372352E-2</v>
      </c>
      <c r="KD38" s="43">
        <f t="shared" si="180"/>
        <v>5.0778344455564936E-2</v>
      </c>
      <c r="KE38" s="43">
        <f t="shared" si="181"/>
        <v>4.6696580814640953E-2</v>
      </c>
      <c r="KF38" s="43">
        <f t="shared" si="182"/>
        <v>4.1037047636405935E-2</v>
      </c>
      <c r="KG38" s="43">
        <f t="shared" si="183"/>
        <v>0</v>
      </c>
      <c r="KH38" s="43"/>
      <c r="KJ38" s="7">
        <f t="array" ref="KJ38">AVERAGE(EW38:EW39)/((1+discount_EFFECT)^($B38-1))</f>
        <v>0</v>
      </c>
      <c r="KK38" s="7">
        <f t="array" ref="KK38">AVERAGE(EX38:EX39)/((1+discount_EFFECT)^($B38-1))</f>
        <v>1.762772895082124E-6</v>
      </c>
      <c r="KL38" s="7">
        <f t="array" ref="KL38">AVERAGE(EY38:EY39)/((1+discount_EFFECT)^($B38-1))</f>
        <v>0</v>
      </c>
      <c r="KM38" s="7">
        <f t="array" ref="KM38">AVERAGE(EZ38:EZ39)/((1+discount_EFFECT)^($B38-1))</f>
        <v>1.1583533664297197E-6</v>
      </c>
      <c r="KN38" s="7">
        <f t="array" ref="KN38">AVERAGE(FA38:FA39)/((1+discount_EFFECT)^($B38-1))</f>
        <v>6.157056366029387E-7</v>
      </c>
      <c r="KO38" s="7">
        <f t="array" ref="KO38">AVERAGE(FB38:FB39)/((1+discount_EFFECT)^($B38-1))</f>
        <v>2.5112872272466069E-7</v>
      </c>
      <c r="KP38" s="7">
        <f t="array" ref="KP38">AVERAGE(FC38:FC39)/((1+discount_EFFECT)^($B38-1))</f>
        <v>1.7327806953718139E-6</v>
      </c>
      <c r="KQ38" s="7">
        <f t="array" ref="KQ38">AVERAGE(FD38:FD39)/((1+discount_EFFECT)^($B38-1))</f>
        <v>1.1956904647713948E-6</v>
      </c>
      <c r="KR38" s="7">
        <f t="array" ref="KR38">AVERAGE(FE38:FE39)/((1+discount_EFFECT)^($B38-1))</f>
        <v>7.4756351457801131E-7</v>
      </c>
      <c r="KS38" s="7">
        <f t="array" ref="KS38">AVERAGE(FF38:FF39)/((1+discount_EFFECT)^($B38-1))</f>
        <v>3.7257144309188121E-7</v>
      </c>
      <c r="KT38" s="7">
        <f t="array" ref="KT38">AVERAGE(FG38:FG39)/((1+discount_EFFECT)^($B38-1))</f>
        <v>0.46368689087176551</v>
      </c>
      <c r="KU38" s="44">
        <f t="shared" si="184"/>
        <v>4.7041091755269395E-6</v>
      </c>
      <c r="KV38" s="44">
        <f t="shared" si="185"/>
        <v>-3.9400034794980403E-7</v>
      </c>
      <c r="KW38" s="43"/>
      <c r="KX38" s="43"/>
      <c r="KY38" s="43">
        <f t="shared" si="186"/>
        <v>7.6370489158836416E-2</v>
      </c>
      <c r="KZ38" s="43">
        <f t="shared" si="187"/>
        <v>0.35922472362132085</v>
      </c>
      <c r="LA38" s="43">
        <f t="shared" si="188"/>
        <v>0.25432016929245554</v>
      </c>
      <c r="LB38" s="30">
        <f t="shared" si="189"/>
        <v>3.4955535904539381E-6</v>
      </c>
      <c r="LC38" s="30">
        <f t="shared" si="190"/>
        <v>2.3540438312011145E-6</v>
      </c>
      <c r="LD38" s="30">
        <f t="shared" si="191"/>
        <v>1.3632691511809501E-6</v>
      </c>
      <c r="LE38" s="30">
        <f t="shared" si="192"/>
        <v>6.237001658165419E-7</v>
      </c>
      <c r="LF38" s="30">
        <f t="shared" si="193"/>
        <v>3.787960620839443E-6</v>
      </c>
      <c r="LG38" s="30">
        <f t="shared" si="194"/>
        <v>4.0486061178131014E-6</v>
      </c>
      <c r="LH38" s="30">
        <f t="shared" si="195"/>
        <v>0</v>
      </c>
      <c r="LI38" s="17">
        <f t="shared" si="196"/>
        <v>7.8365667386525431E-6</v>
      </c>
      <c r="LJ38" s="30">
        <f t="shared" si="197"/>
        <v>4.3101088275771356E-6</v>
      </c>
      <c r="LK38" s="31">
        <f t="shared" si="198"/>
        <v>0.68991538207261283</v>
      </c>
      <c r="LL38">
        <f t="shared" si="199"/>
        <v>-2.5890449931489924E-6</v>
      </c>
    </row>
    <row r="39" spans="2:324" ht="15.6" thickTop="1" thickBot="1" x14ac:dyDescent="0.35">
      <c r="B39">
        <v>28</v>
      </c>
      <c r="C39">
        <f t="shared" si="200"/>
        <v>98</v>
      </c>
      <c r="E39">
        <f t="shared" si="4"/>
        <v>0</v>
      </c>
      <c r="S39" s="35">
        <f t="shared" si="5"/>
        <v>0.40218282072151873</v>
      </c>
      <c r="T39" s="36">
        <v>0</v>
      </c>
      <c r="U39" s="37">
        <f t="shared" si="6"/>
        <v>1.0584628066468964E-2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8">
        <v>0</v>
      </c>
      <c r="AD39" s="35">
        <f t="shared" si="7"/>
        <v>0</v>
      </c>
      <c r="AE39" s="37">
        <f t="shared" si="8"/>
        <v>0.40218282072151873</v>
      </c>
      <c r="AF39" s="37">
        <f t="shared" si="9"/>
        <v>0</v>
      </c>
      <c r="AG39" s="37">
        <f t="shared" si="10"/>
        <v>1.0584628066468964E-2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8">
        <v>0</v>
      </c>
      <c r="AO39" s="35">
        <f t="shared" si="11"/>
        <v>0.12013253086486923</v>
      </c>
      <c r="AP39" s="36">
        <v>0</v>
      </c>
      <c r="AQ39" s="37">
        <f t="shared" si="12"/>
        <v>0.20463614261839996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8">
        <v>0</v>
      </c>
      <c r="AZ39" s="35">
        <f t="shared" si="13"/>
        <v>0</v>
      </c>
      <c r="BA39" s="37">
        <f t="shared" si="14"/>
        <v>0.12013253086486923</v>
      </c>
      <c r="BB39" s="37">
        <f t="shared" si="15"/>
        <v>0</v>
      </c>
      <c r="BC39" s="37">
        <f t="shared" si="16"/>
        <v>0.20463614261839996</v>
      </c>
      <c r="BD39" s="37">
        <f t="shared" si="17"/>
        <v>7.114564473686461E-3</v>
      </c>
      <c r="BE39" s="37">
        <f t="shared" si="18"/>
        <v>0</v>
      </c>
      <c r="BF39" s="36">
        <v>0</v>
      </c>
      <c r="BG39" s="36">
        <v>0</v>
      </c>
      <c r="BH39" s="36">
        <v>0</v>
      </c>
      <c r="BI39" s="36">
        <v>0</v>
      </c>
      <c r="BJ39" s="38">
        <v>0</v>
      </c>
      <c r="BK39" s="35">
        <f t="shared" si="19"/>
        <v>0</v>
      </c>
      <c r="BL39" s="37">
        <f t="shared" si="20"/>
        <v>0</v>
      </c>
      <c r="BM39" s="37">
        <f t="shared" si="21"/>
        <v>0.1234873274421379</v>
      </c>
      <c r="BN39" s="37">
        <f t="shared" si="22"/>
        <v>0.1234873274421379</v>
      </c>
      <c r="BO39" s="37">
        <f t="shared" si="23"/>
        <v>0.13043368201758515</v>
      </c>
      <c r="BP39" s="37">
        <f t="shared" si="24"/>
        <v>5.6312562791930665E-4</v>
      </c>
      <c r="BQ39" s="36">
        <v>0</v>
      </c>
      <c r="BR39" s="36">
        <v>0</v>
      </c>
      <c r="BS39" s="36">
        <v>0</v>
      </c>
      <c r="BT39" s="36">
        <v>0</v>
      </c>
      <c r="BU39" s="38">
        <v>0</v>
      </c>
      <c r="BV39" s="35">
        <f t="shared" si="25"/>
        <v>0</v>
      </c>
      <c r="BW39" s="37">
        <f t="shared" si="26"/>
        <v>0</v>
      </c>
      <c r="BX39" s="37">
        <f t="shared" si="27"/>
        <v>1.411283742195862E-2</v>
      </c>
      <c r="BY39" s="37">
        <f t="shared" si="28"/>
        <v>1.411283742195862E-2</v>
      </c>
      <c r="BZ39" s="37">
        <f t="shared" si="29"/>
        <v>9.9603902631610453E-2</v>
      </c>
      <c r="CA39" s="37">
        <f t="shared" si="30"/>
        <v>2.759315576804602E-2</v>
      </c>
      <c r="CB39" s="36">
        <v>0</v>
      </c>
      <c r="CC39" s="36">
        <v>0</v>
      </c>
      <c r="CD39" s="36">
        <v>0</v>
      </c>
      <c r="CE39" s="36">
        <v>0</v>
      </c>
      <c r="CF39" s="38">
        <v>0</v>
      </c>
      <c r="CG39" s="37">
        <f t="shared" si="31"/>
        <v>9.8897414931520995E-3</v>
      </c>
      <c r="CH39" s="37">
        <f t="shared" si="32"/>
        <v>9.8897414931520995E-3</v>
      </c>
      <c r="CI39" s="37">
        <f t="shared" si="33"/>
        <v>4.1810381135740191E-4</v>
      </c>
      <c r="CJ39" s="37">
        <f t="shared" si="34"/>
        <v>4.1810381135740191E-4</v>
      </c>
      <c r="CK39" s="36">
        <v>0</v>
      </c>
      <c r="CL39" s="36">
        <v>0</v>
      </c>
      <c r="CM39" s="37">
        <f t="shared" si="35"/>
        <v>0.41207256221467081</v>
      </c>
      <c r="CN39" s="37">
        <f t="shared" si="36"/>
        <v>1.1002731877826367E-2</v>
      </c>
      <c r="CO39" s="36">
        <v>0</v>
      </c>
      <c r="CP39" s="36">
        <v>0</v>
      </c>
      <c r="CQ39" s="38">
        <v>0</v>
      </c>
      <c r="CR39" s="37">
        <f t="shared" si="37"/>
        <v>2.9540786278246535E-3</v>
      </c>
      <c r="CS39" s="37">
        <f t="shared" si="38"/>
        <v>2.9540786278246535E-3</v>
      </c>
      <c r="CT39" s="37">
        <f t="shared" si="39"/>
        <v>8.0833403529097705E-3</v>
      </c>
      <c r="CU39" s="37">
        <f t="shared" si="40"/>
        <v>8.0833403529097705E-3</v>
      </c>
      <c r="CV39" s="37">
        <f t="shared" si="41"/>
        <v>8.7932819337697846E-4</v>
      </c>
      <c r="CW39" s="37">
        <f t="shared" si="42"/>
        <v>0</v>
      </c>
      <c r="CX39" s="37">
        <f t="shared" si="43"/>
        <v>0.12308660949269389</v>
      </c>
      <c r="CY39" s="37">
        <f t="shared" si="44"/>
        <v>0.21271948297130974</v>
      </c>
      <c r="CZ39" s="37">
        <f t="shared" si="45"/>
        <v>7.9938926670634399E-3</v>
      </c>
      <c r="DA39" s="37">
        <f t="shared" si="46"/>
        <v>0</v>
      </c>
      <c r="DB39" s="38">
        <v>0</v>
      </c>
      <c r="DC39" s="37">
        <f t="shared" si="47"/>
        <v>0</v>
      </c>
      <c r="DD39" s="37">
        <f t="shared" si="48"/>
        <v>0</v>
      </c>
      <c r="DE39" s="37">
        <f t="shared" si="49"/>
        <v>4.8778777991696888E-3</v>
      </c>
      <c r="DF39" s="37">
        <f t="shared" si="50"/>
        <v>4.8778777991696888E-3</v>
      </c>
      <c r="DG39" s="37">
        <f t="shared" si="51"/>
        <v>1.6121016878577938E-2</v>
      </c>
      <c r="DH39" s="37">
        <f t="shared" si="52"/>
        <v>1.9682798600688316E-4</v>
      </c>
      <c r="DI39" s="37">
        <f t="shared" si="53"/>
        <v>0</v>
      </c>
      <c r="DJ39" s="37">
        <f t="shared" si="54"/>
        <v>0.12836520524130762</v>
      </c>
      <c r="DK39" s="37">
        <f t="shared" si="55"/>
        <v>0.14655469889616307</v>
      </c>
      <c r="DL39" s="37">
        <f t="shared" si="56"/>
        <v>7.5995361392618979E-4</v>
      </c>
      <c r="DM39" s="38">
        <v>0</v>
      </c>
      <c r="DN39" s="37">
        <f t="shared" si="57"/>
        <v>0</v>
      </c>
      <c r="DO39" s="37">
        <f t="shared" si="58"/>
        <v>0</v>
      </c>
      <c r="DP39" s="37">
        <f t="shared" si="59"/>
        <v>5.5747174847653599E-4</v>
      </c>
      <c r="DQ39" s="37">
        <f t="shared" si="60"/>
        <v>5.5747174847653599E-4</v>
      </c>
      <c r="DR39" s="37">
        <f t="shared" si="61"/>
        <v>1.2310594707277698E-2</v>
      </c>
      <c r="DS39" s="37">
        <f t="shared" si="62"/>
        <v>9.6445713143372743E-3</v>
      </c>
      <c r="DT39" s="37">
        <f t="shared" si="63"/>
        <v>0</v>
      </c>
      <c r="DU39" s="37">
        <f t="shared" si="64"/>
        <v>1.4670309170435157E-2</v>
      </c>
      <c r="DV39" s="37">
        <f t="shared" si="65"/>
        <v>0.11191449733888816</v>
      </c>
      <c r="DW39" s="37">
        <f t="shared" si="66"/>
        <v>3.72377270823833E-2</v>
      </c>
      <c r="DX39" s="38">
        <v>0</v>
      </c>
      <c r="DY39" s="35">
        <f t="array" ref="DY39">1-EXP(-INDEX(m.r.mortality, C39) * hr.mort_mci)</f>
        <v>0.46484082829263529</v>
      </c>
      <c r="DZ39" s="37">
        <f t="array" ref="DZ39">1-EXP(-INDEX(m.r.mortality, C39) * hr.mort_mci)</f>
        <v>0.46484082829263529</v>
      </c>
      <c r="EA39" s="37">
        <f t="array" ref="EA39">1-EXP(-INDEX(m.r.mortality, C39) * hr.mort_mil)</f>
        <v>0.63324227073912109</v>
      </c>
      <c r="EB39" s="37">
        <f t="array" ref="EB39">1-EXP(-INDEX(m.r.mortality, C39) * hr.mort_mil)</f>
        <v>0.63324227073912109</v>
      </c>
      <c r="EC39" s="37">
        <f t="array" ref="EC39">1-EXP(-INDEX(m.r.mortality, C39) * hr.mort_mod)</f>
        <v>0.73353691109788532</v>
      </c>
      <c r="ED39" s="37">
        <f t="array" ref="ED39">1-EXP(-INDEX(m.r.mortality, C39) * hr.mort_sev)</f>
        <v>0.96200231930369051</v>
      </c>
      <c r="EE39" s="37">
        <f t="array" ref="EE39">1-EXP(-INDEX(m.r.mortality, C39) * hr.mort_mci)</f>
        <v>0.46484082829263529</v>
      </c>
      <c r="EF39" s="37">
        <f t="array" ref="EF39">1-EXP(-INDEX(m.r.mortality, C39) * hr.mort_mil)</f>
        <v>0.63324227073912109</v>
      </c>
      <c r="EG39" s="37">
        <f t="array" ref="EG39">1-EXP(-INDEX(m.r.mortality, C39) * hr.mort_mod)</f>
        <v>0.73353691109788532</v>
      </c>
      <c r="EH39" s="37">
        <f t="array" ref="EH39">1-EXP(-INDEX(m.r.mortality, C39) * hr.mort_sev)</f>
        <v>0.96200231930369051</v>
      </c>
      <c r="EI39" s="38">
        <v>1</v>
      </c>
      <c r="EJ39" s="39" t="b">
        <f t="shared" si="67"/>
        <v>1</v>
      </c>
      <c r="EK39" s="39" t="b">
        <f t="shared" si="68"/>
        <v>1</v>
      </c>
      <c r="EL39" s="39" t="b">
        <f t="shared" si="69"/>
        <v>1</v>
      </c>
      <c r="EM39" s="39" t="b">
        <f t="shared" si="70"/>
        <v>1</v>
      </c>
      <c r="EN39" s="39" t="b">
        <f t="shared" si="71"/>
        <v>1</v>
      </c>
      <c r="EO39" s="39" t="b">
        <f t="shared" si="72"/>
        <v>1</v>
      </c>
      <c r="EP39" s="39" t="b">
        <f t="shared" si="73"/>
        <v>1</v>
      </c>
      <c r="EQ39" s="39" t="b">
        <f t="shared" si="74"/>
        <v>1</v>
      </c>
      <c r="ER39" s="39" t="b">
        <f t="shared" si="75"/>
        <v>1</v>
      </c>
      <c r="ES39" s="39" t="b">
        <f t="shared" si="76"/>
        <v>1</v>
      </c>
      <c r="ET39" s="39" t="b">
        <f t="shared" si="77"/>
        <v>1</v>
      </c>
      <c r="EV39">
        <v>28</v>
      </c>
      <c r="EW39" s="7">
        <f t="array" ref="EW39">MMULT(EW38:FG38,TRANSPOSE(S38:AC38))</f>
        <v>0</v>
      </c>
      <c r="EX39" s="7">
        <f t="array" ref="EX39">MMULT(EW38:FG38,TRANSPOSE(AD38:AN38))</f>
        <v>2.2783627660104413E-6</v>
      </c>
      <c r="EY39" s="7">
        <f t="array" ref="EY39">MMULT(EW38:FG38,TRANSPOSE(AO38:AY38))</f>
        <v>0</v>
      </c>
      <c r="EZ39" s="7">
        <f t="array" ref="EZ39">MMULT(EW38:FG38,TRANSPOSE(AZ38:BJ38))</f>
        <v>1.460185054672519E-6</v>
      </c>
      <c r="FA39" s="7">
        <f t="array" ref="FA39">MMULT(EW38:FG38,TRANSPOSE(BK38:BU38))</f>
        <v>7.4313079082465552E-7</v>
      </c>
      <c r="FB39" s="7">
        <f t="array" ref="FB39">MMULT(EW38:FG38,TRANSPOSE(BV38:CF38))</f>
        <v>2.9026484136113482E-7</v>
      </c>
      <c r="FC39" s="7">
        <f t="array" ref="FC39">MMULT(EW38:FG38,TRANSPOSE(CG38:CQ38))</f>
        <v>2.3191274255635808E-6</v>
      </c>
      <c r="FD39" s="7">
        <f t="array" ref="FD39">MMULT(EW38:FG38,TRANSPOSE(CR38:DB38))</f>
        <v>1.5548266189796035E-6</v>
      </c>
      <c r="FE39" s="7">
        <f t="array" ref="FE39">MMULT(EW38:FG38,TRANSPOSE(DC38:DM38))</f>
        <v>9.2070142437820456E-7</v>
      </c>
      <c r="FF39" s="7">
        <f t="array" ref="FF39">MMULT(EW38:FG38,TRANSPOSE(DN38:DX38))</f>
        <v>4.3246717738307471E-7</v>
      </c>
      <c r="FG39" s="7">
        <f t="array" ref="FG39">MMULT(EW38:FG38,TRANSPOSE(DY38:EI38))</f>
        <v>0.99999000093390022</v>
      </c>
      <c r="FH39" s="39" t="b">
        <f t="shared" si="78"/>
        <v>1</v>
      </c>
      <c r="FJ39" s="30">
        <f t="shared" si="79"/>
        <v>0</v>
      </c>
      <c r="FK39" s="30">
        <f t="shared" si="80"/>
        <v>1.5515650436531103E-6</v>
      </c>
      <c r="FL39" s="30">
        <f t="shared" si="81"/>
        <v>0</v>
      </c>
      <c r="FM39" s="30">
        <f t="shared" si="82"/>
        <v>9.2137676949835945E-7</v>
      </c>
      <c r="FN39" s="30">
        <f t="shared" si="83"/>
        <v>3.6487721829490584E-7</v>
      </c>
      <c r="FO39" s="30">
        <f t="shared" si="84"/>
        <v>9.317501407692426E-8</v>
      </c>
      <c r="FP39" s="30">
        <f t="shared" si="85"/>
        <v>1.5793257768087985E-6</v>
      </c>
      <c r="FQ39" s="30">
        <f t="shared" si="86"/>
        <v>1.027740395145518E-6</v>
      </c>
      <c r="FR39" s="30">
        <f t="shared" si="87"/>
        <v>3.9682231390700616E-7</v>
      </c>
      <c r="FS39" s="30">
        <f t="shared" si="88"/>
        <v>1.128739332969825E-7</v>
      </c>
      <c r="FT39" s="41">
        <v>0</v>
      </c>
      <c r="FV39" s="30">
        <f t="shared" si="89"/>
        <v>0</v>
      </c>
      <c r="FW39" s="30">
        <f t="shared" si="90"/>
        <v>-6.8350882980313234E-8</v>
      </c>
      <c r="FX39" s="30">
        <f t="shared" si="91"/>
        <v>0</v>
      </c>
      <c r="FY39" s="30">
        <f t="shared" si="92"/>
        <v>-7.3009252733625959E-8</v>
      </c>
      <c r="FZ39" s="30">
        <f t="shared" si="93"/>
        <v>-5.945046326597244E-8</v>
      </c>
      <c r="GA39" s="30">
        <f t="shared" si="94"/>
        <v>-2.9026484136113483E-8</v>
      </c>
      <c r="GB39" s="30">
        <f t="shared" si="95"/>
        <v>-6.9573822766907417E-8</v>
      </c>
      <c r="GC39" s="30">
        <f t="shared" si="96"/>
        <v>-7.7741330948980179E-8</v>
      </c>
      <c r="GD39" s="30">
        <f t="shared" si="97"/>
        <v>-7.365611395025636E-8</v>
      </c>
      <c r="GE39" s="30">
        <f t="shared" si="98"/>
        <v>-4.3246717738307476E-8</v>
      </c>
      <c r="GF39" s="41">
        <v>0</v>
      </c>
      <c r="GH39" s="31"/>
      <c r="GI39" s="31"/>
      <c r="GK39" s="31">
        <f t="shared" si="99"/>
        <v>0</v>
      </c>
      <c r="GL39" s="31">
        <f t="shared" si="100"/>
        <v>1.6465818844468103E-2</v>
      </c>
      <c r="GM39" s="31">
        <f t="shared" si="101"/>
        <v>0</v>
      </c>
      <c r="GN39" s="31">
        <f t="shared" si="102"/>
        <v>1.520935243469464E-2</v>
      </c>
      <c r="GO39" s="31">
        <f t="shared" si="103"/>
        <v>9.8727004097877418E-3</v>
      </c>
      <c r="GP39" s="31">
        <f t="shared" si="104"/>
        <v>3.9450068748296645E-3</v>
      </c>
      <c r="GQ39" s="31">
        <f t="shared" si="105"/>
        <v>1.6760426669645022E-2</v>
      </c>
      <c r="GR39" s="31">
        <f t="shared" si="106"/>
        <v>1.6195143175334766E-2</v>
      </c>
      <c r="GS39" s="31">
        <f t="shared" si="107"/>
        <v>1.2231775943052846E-2</v>
      </c>
      <c r="GT39" s="31">
        <f t="shared" si="108"/>
        <v>5.8776873558440109E-3</v>
      </c>
      <c r="GU39" s="42">
        <v>0</v>
      </c>
      <c r="GW39" s="31">
        <f t="shared" si="109"/>
        <v>0</v>
      </c>
      <c r="GX39" s="31">
        <f t="shared" si="110"/>
        <v>0</v>
      </c>
      <c r="GY39" s="31">
        <f t="shared" si="111"/>
        <v>0</v>
      </c>
      <c r="GZ39" s="31">
        <f t="shared" si="112"/>
        <v>0</v>
      </c>
      <c r="HA39" s="31">
        <f t="shared" si="113"/>
        <v>0</v>
      </c>
      <c r="HB39" s="31">
        <f t="shared" si="114"/>
        <v>0</v>
      </c>
      <c r="HC39" s="31">
        <f t="shared" si="115"/>
        <v>0.20577153821540539</v>
      </c>
      <c r="HD39" s="31">
        <f t="shared" si="116"/>
        <v>0.13795665624882225</v>
      </c>
      <c r="HE39" s="31">
        <f t="shared" si="117"/>
        <v>8.1691995982229329E-2</v>
      </c>
      <c r="HF39" s="31">
        <f t="shared" si="118"/>
        <v>3.837194771484545E-2</v>
      </c>
      <c r="HG39" s="42">
        <v>0</v>
      </c>
      <c r="HI39" s="31">
        <f t="shared" si="119"/>
        <v>0</v>
      </c>
      <c r="HJ39" s="31">
        <f t="shared" si="120"/>
        <v>6.2004113819005176E-2</v>
      </c>
      <c r="HK39" s="31">
        <f t="shared" si="121"/>
        <v>0</v>
      </c>
      <c r="HL39" s="31">
        <f t="shared" si="122"/>
        <v>6.4745950021445967E-2</v>
      </c>
      <c r="HM39" s="31">
        <f t="shared" si="123"/>
        <v>4.8919467653501351E-2</v>
      </c>
      <c r="HN39" s="31">
        <f t="shared" si="124"/>
        <v>3.3693060380082795E-2</v>
      </c>
      <c r="HO39" s="31">
        <f t="shared" si="125"/>
        <v>2.8208187342202089E-2</v>
      </c>
      <c r="HP39" s="31">
        <f t="shared" si="126"/>
        <v>3.0617793969605619E-2</v>
      </c>
      <c r="HQ39" s="31">
        <f t="shared" si="127"/>
        <v>2.6667847175737638E-2</v>
      </c>
      <c r="HR39" s="31">
        <f t="shared" si="128"/>
        <v>2.2087769110179553E-2</v>
      </c>
      <c r="HS39" s="42">
        <v>0</v>
      </c>
      <c r="HU39" s="30">
        <f t="shared" si="129"/>
        <v>0</v>
      </c>
      <c r="HV39" s="30">
        <f t="shared" si="130"/>
        <v>1.0930515278211228E-6</v>
      </c>
      <c r="HW39" s="30">
        <f t="shared" si="131"/>
        <v>0</v>
      </c>
      <c r="HX39" s="30">
        <f t="shared" si="132"/>
        <v>6.429840242503085E-7</v>
      </c>
      <c r="HY39" s="30">
        <f t="shared" si="133"/>
        <v>2.5054204994165541E-7</v>
      </c>
      <c r="HZ39" s="30">
        <f t="shared" si="134"/>
        <v>6.3060489411933388E-8</v>
      </c>
      <c r="IA39" s="30">
        <f t="shared" si="135"/>
        <v>1.1287665144116859E-6</v>
      </c>
      <c r="IB39" s="30">
        <f t="shared" si="136"/>
        <v>7.2629660242990278E-7</v>
      </c>
      <c r="IC39" s="30">
        <f t="shared" si="137"/>
        <v>2.7469970286521109E-7</v>
      </c>
      <c r="ID39" s="30">
        <f t="shared" si="138"/>
        <v>7.662735152158091E-8</v>
      </c>
      <c r="IE39" s="30">
        <f t="shared" si="139"/>
        <v>0</v>
      </c>
      <c r="IF39" s="30"/>
      <c r="IH39" s="30">
        <f t="shared" si="140"/>
        <v>0</v>
      </c>
      <c r="II39" s="30">
        <f t="shared" si="141"/>
        <v>-4.8152049683749909E-8</v>
      </c>
      <c r="IJ39" s="30">
        <f t="shared" si="142"/>
        <v>0</v>
      </c>
      <c r="IK39" s="30">
        <f t="shared" si="143"/>
        <v>-5.0949605725064067E-8</v>
      </c>
      <c r="IL39" s="30">
        <f t="shared" si="144"/>
        <v>-4.0821515265442835E-8</v>
      </c>
      <c r="IM39" s="30">
        <f t="shared" si="145"/>
        <v>-1.9645012277860875E-8</v>
      </c>
      <c r="IN39" s="30">
        <f t="shared" si="146"/>
        <v>-4.9725397110646949E-8</v>
      </c>
      <c r="IO39" s="30">
        <f t="shared" si="147"/>
        <v>-5.4939228625559977E-8</v>
      </c>
      <c r="IP39" s="30">
        <f t="shared" si="148"/>
        <v>-5.0988343919296723E-8</v>
      </c>
      <c r="IQ39" s="30">
        <f t="shared" si="149"/>
        <v>-2.935913851401568E-8</v>
      </c>
      <c r="IR39" s="30">
        <f t="shared" si="150"/>
        <v>0</v>
      </c>
      <c r="IT39" s="43"/>
      <c r="IU39" s="43"/>
      <c r="IW39" s="43">
        <f t="shared" si="151"/>
        <v>0</v>
      </c>
      <c r="IX39" s="43">
        <f t="shared" si="152"/>
        <v>1.1599892971548268E-2</v>
      </c>
      <c r="IY39" s="43">
        <f t="shared" si="153"/>
        <v>0</v>
      </c>
      <c r="IZ39" s="43">
        <f t="shared" si="154"/>
        <v>1.0613867158844836E-2</v>
      </c>
      <c r="JA39" s="43">
        <f t="shared" si="155"/>
        <v>6.7790656009903477E-3</v>
      </c>
      <c r="JB39" s="43">
        <f t="shared" si="156"/>
        <v>2.6699654056914377E-3</v>
      </c>
      <c r="JC39" s="43">
        <f t="shared" si="157"/>
        <v>1.1978914464484333E-2</v>
      </c>
      <c r="JD39" s="43">
        <f t="shared" si="158"/>
        <v>1.1444988948250903E-2</v>
      </c>
      <c r="JE39" s="43">
        <f t="shared" si="159"/>
        <v>8.4674301300956406E-3</v>
      </c>
      <c r="JF39" s="43">
        <f t="shared" si="160"/>
        <v>3.9902181309229784E-3</v>
      </c>
      <c r="JG39" s="43">
        <f t="shared" si="161"/>
        <v>0</v>
      </c>
      <c r="JH39" s="43"/>
      <c r="JI39" s="31"/>
      <c r="JJ39" s="43">
        <f t="shared" si="162"/>
        <v>0</v>
      </c>
      <c r="JK39" s="43">
        <f t="shared" si="163"/>
        <v>0</v>
      </c>
      <c r="JL39" s="43">
        <f t="shared" si="164"/>
        <v>0</v>
      </c>
      <c r="JM39" s="43">
        <f t="shared" si="165"/>
        <v>0</v>
      </c>
      <c r="JN39" s="43">
        <f t="shared" si="166"/>
        <v>0</v>
      </c>
      <c r="JO39" s="43">
        <f t="shared" si="167"/>
        <v>0</v>
      </c>
      <c r="JP39" s="43">
        <f t="shared" si="168"/>
        <v>0.14706783449444943</v>
      </c>
      <c r="JQ39" s="43">
        <f t="shared" si="169"/>
        <v>9.749295754977369E-2</v>
      </c>
      <c r="JR39" s="43">
        <f t="shared" si="170"/>
        <v>5.6551172240891998E-2</v>
      </c>
      <c r="JS39" s="43">
        <f t="shared" si="171"/>
        <v>2.6049776420715827E-2</v>
      </c>
      <c r="JT39" s="43">
        <f t="shared" si="172"/>
        <v>0</v>
      </c>
      <c r="JU39" s="43"/>
      <c r="JV39" s="31"/>
      <c r="JW39" s="43">
        <f t="shared" si="173"/>
        <v>0</v>
      </c>
      <c r="JX39" s="43">
        <f t="shared" si="174"/>
        <v>4.3680857350000241E-2</v>
      </c>
      <c r="JY39" s="43">
        <f t="shared" si="175"/>
        <v>0</v>
      </c>
      <c r="JZ39" s="43">
        <f t="shared" si="176"/>
        <v>4.5183048755792182E-2</v>
      </c>
      <c r="KA39" s="43">
        <f t="shared" si="177"/>
        <v>3.3590432872837563E-2</v>
      </c>
      <c r="KB39" s="43">
        <f t="shared" si="178"/>
        <v>2.2803333043767658E-2</v>
      </c>
      <c r="KC39" s="43">
        <f t="shared" si="179"/>
        <v>2.0160791251356915E-2</v>
      </c>
      <c r="KD39" s="43">
        <f t="shared" si="180"/>
        <v>2.1637370525729605E-2</v>
      </c>
      <c r="KE39" s="43">
        <f t="shared" si="181"/>
        <v>1.8460780652941627E-2</v>
      </c>
      <c r="KF39" s="43">
        <f t="shared" si="182"/>
        <v>1.4994846006473772E-2</v>
      </c>
      <c r="KG39" s="43">
        <f t="shared" si="183"/>
        <v>0</v>
      </c>
      <c r="KH39" s="43"/>
      <c r="KJ39" s="7">
        <f t="array" ref="KJ39">AVERAGE(EW39:EW40)/((1+discount_EFFECT)^($B39-1))</f>
        <v>0</v>
      </c>
      <c r="KK39" s="7">
        <f t="array" ref="KK39">AVERAGE(EX39:EX40)/((1+discount_EFFECT)^($B39-1))</f>
        <v>7.2258419267675541E-7</v>
      </c>
      <c r="KL39" s="7">
        <f t="array" ref="KL39">AVERAGE(EY39:EY40)/((1+discount_EFFECT)^($B39-1))</f>
        <v>0</v>
      </c>
      <c r="KM39" s="7">
        <f t="array" ref="KM39">AVERAGE(EZ39:EZ40)/((1+discount_EFFECT)^($B39-1))</f>
        <v>4.5873909785986115E-7</v>
      </c>
      <c r="KN39" s="7">
        <f t="array" ref="KN39">AVERAGE(FA39:FA40)/((1+discount_EFFECT)^($B39-1))</f>
        <v>2.2971749265335278E-7</v>
      </c>
      <c r="KO39" s="7">
        <f t="array" ref="KO39">AVERAGE(FB39:FB40)/((1+discount_EFFECT)^($B39-1))</f>
        <v>8.8439695278725941E-8</v>
      </c>
      <c r="KP39" s="7">
        <f t="array" ref="KP39">AVERAGE(FC39:FC40)/((1+discount_EFFECT)^($B39-1))</f>
        <v>7.4619431909361947E-7</v>
      </c>
      <c r="KQ39" s="7">
        <f t="array" ref="KQ39">AVERAGE(FD39:FD40)/((1+discount_EFFECT)^($B39-1))</f>
        <v>4.9466078918855754E-7</v>
      </c>
      <c r="KR39" s="7">
        <f t="array" ref="KR39">AVERAGE(FE39:FE40)/((1+discount_EFFECT)^($B39-1))</f>
        <v>2.8692993005095898E-7</v>
      </c>
      <c r="KS39" s="7">
        <f t="array" ref="KS39">AVERAGE(FF39:FF40)/((1+discount_EFFECT)^($B39-1))</f>
        <v>1.3217162845714368E-7</v>
      </c>
      <c r="KT39" s="7">
        <f t="array" ref="KT39">AVERAGE(FG39:FG40)/((1+discount_EFFECT)^($B39-1))</f>
        <v>0.45018589632839284</v>
      </c>
      <c r="KU39" s="44">
        <f t="shared" si="184"/>
        <v>1.9160173448753795E-6</v>
      </c>
      <c r="KV39" s="44">
        <f t="shared" si="185"/>
        <v>-1.5512627589546409E-7</v>
      </c>
      <c r="KW39" s="43"/>
      <c r="KX39" s="43"/>
      <c r="KY39" s="43">
        <f t="shared" si="186"/>
        <v>3.0407723912310822E-2</v>
      </c>
      <c r="KZ39" s="43">
        <f t="shared" si="187"/>
        <v>0.14728463513096793</v>
      </c>
      <c r="LA39" s="43">
        <f t="shared" si="188"/>
        <v>9.927184616947185E-2</v>
      </c>
      <c r="LB39" s="30">
        <f t="shared" si="189"/>
        <v>1.4687785117703749E-6</v>
      </c>
      <c r="LC39" s="30">
        <f t="shared" si="190"/>
        <v>9.5339988704841869E-7</v>
      </c>
      <c r="LD39" s="30">
        <f t="shared" si="191"/>
        <v>5.1664742270431174E-7</v>
      </c>
      <c r="LE39" s="30">
        <f t="shared" si="192"/>
        <v>2.2061132373586961E-7</v>
      </c>
      <c r="LF39" s="30">
        <f t="shared" si="193"/>
        <v>1.4994804784686952E-6</v>
      </c>
      <c r="LG39" s="30">
        <f t="shared" si="194"/>
        <v>1.6599566667902798E-6</v>
      </c>
      <c r="LH39" s="30">
        <f t="shared" si="195"/>
        <v>0</v>
      </c>
      <c r="LI39" s="17">
        <f t="shared" si="196"/>
        <v>3.159437145258975E-6</v>
      </c>
      <c r="LJ39" s="30">
        <f t="shared" si="197"/>
        <v>1.7608910689799154E-6</v>
      </c>
      <c r="LK39" s="31">
        <f t="shared" si="198"/>
        <v>0.27696420521275056</v>
      </c>
      <c r="LL39">
        <f t="shared" si="199"/>
        <v>-1.0087509831475904E-6</v>
      </c>
    </row>
    <row r="40" spans="2:324" ht="15.6" thickTop="1" thickBot="1" x14ac:dyDescent="0.35">
      <c r="B40">
        <v>29</v>
      </c>
      <c r="C40">
        <f t="shared" si="200"/>
        <v>99</v>
      </c>
      <c r="E40">
        <f t="shared" si="4"/>
        <v>1</v>
      </c>
      <c r="S40" s="35">
        <f t="shared" si="5"/>
        <v>0</v>
      </c>
      <c r="T40" s="36">
        <v>0</v>
      </c>
      <c r="U40" s="37">
        <f t="shared" si="6"/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8">
        <v>0</v>
      </c>
      <c r="AD40" s="35">
        <f t="shared" si="7"/>
        <v>0.38591669075336654</v>
      </c>
      <c r="AE40" s="37">
        <f t="shared" si="8"/>
        <v>0.38591669075336654</v>
      </c>
      <c r="AF40" s="37">
        <f t="shared" si="9"/>
        <v>9.906240401102882E-3</v>
      </c>
      <c r="AG40" s="37">
        <f t="shared" si="10"/>
        <v>9.906240401102882E-3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8">
        <v>0</v>
      </c>
      <c r="AO40" s="35">
        <f t="shared" si="11"/>
        <v>0</v>
      </c>
      <c r="AP40" s="36">
        <v>0</v>
      </c>
      <c r="AQ40" s="37">
        <f t="shared" si="12"/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8">
        <v>0</v>
      </c>
      <c r="AZ40" s="35">
        <f t="shared" si="13"/>
        <v>0.11527381671853808</v>
      </c>
      <c r="BA40" s="37">
        <f t="shared" si="14"/>
        <v>0.11527381671853808</v>
      </c>
      <c r="BB40" s="37">
        <f t="shared" si="15"/>
        <v>0.19152064775465572</v>
      </c>
      <c r="BC40" s="37">
        <f t="shared" si="16"/>
        <v>0.19152064775465572</v>
      </c>
      <c r="BD40" s="37">
        <f t="shared" si="17"/>
        <v>6.5195792859276507E-3</v>
      </c>
      <c r="BE40" s="37">
        <f t="shared" si="18"/>
        <v>0</v>
      </c>
      <c r="BF40" s="36">
        <v>0</v>
      </c>
      <c r="BG40" s="36">
        <v>0</v>
      </c>
      <c r="BH40" s="36">
        <v>0</v>
      </c>
      <c r="BI40" s="36">
        <v>0</v>
      </c>
      <c r="BJ40" s="38">
        <v>0</v>
      </c>
      <c r="BK40" s="35">
        <f t="shared" si="19"/>
        <v>0</v>
      </c>
      <c r="BL40" s="37">
        <f t="shared" si="20"/>
        <v>0</v>
      </c>
      <c r="BM40" s="37">
        <f t="shared" si="21"/>
        <v>0.11557280467953361</v>
      </c>
      <c r="BN40" s="37">
        <f t="shared" si="22"/>
        <v>0.11557280467953361</v>
      </c>
      <c r="BO40" s="37">
        <f t="shared" si="23"/>
        <v>0.11952562024200696</v>
      </c>
      <c r="BP40" s="37">
        <f t="shared" si="24"/>
        <v>4.5375125852444682E-4</v>
      </c>
      <c r="BQ40" s="36">
        <v>0</v>
      </c>
      <c r="BR40" s="36">
        <v>0</v>
      </c>
      <c r="BS40" s="36">
        <v>0</v>
      </c>
      <c r="BT40" s="36">
        <v>0</v>
      </c>
      <c r="BU40" s="38">
        <v>0</v>
      </c>
      <c r="BV40" s="35">
        <f t="shared" si="25"/>
        <v>0</v>
      </c>
      <c r="BW40" s="37">
        <f t="shared" si="26"/>
        <v>0</v>
      </c>
      <c r="BX40" s="37">
        <f t="shared" si="27"/>
        <v>1.3208320534803844E-2</v>
      </c>
      <c r="BY40" s="37">
        <f t="shared" si="28"/>
        <v>1.3208320534803844E-2</v>
      </c>
      <c r="BZ40" s="37">
        <f t="shared" si="29"/>
        <v>9.1274110002987116E-2</v>
      </c>
      <c r="CA40" s="37">
        <f t="shared" si="30"/>
        <v>2.2233811667697893E-2</v>
      </c>
      <c r="CB40" s="36">
        <v>0</v>
      </c>
      <c r="CC40" s="36">
        <v>0</v>
      </c>
      <c r="CD40" s="36">
        <v>0</v>
      </c>
      <c r="CE40" s="36">
        <v>0</v>
      </c>
      <c r="CF40" s="38">
        <v>0</v>
      </c>
      <c r="CG40" s="37">
        <f t="shared" si="31"/>
        <v>9.4897546906565558E-3</v>
      </c>
      <c r="CH40" s="37">
        <f t="shared" si="32"/>
        <v>9.4897546906565558E-3</v>
      </c>
      <c r="CI40" s="37">
        <f t="shared" si="33"/>
        <v>3.9130679339075838E-4</v>
      </c>
      <c r="CJ40" s="37">
        <f t="shared" si="34"/>
        <v>3.9130679339075838E-4</v>
      </c>
      <c r="CK40" s="36">
        <v>0</v>
      </c>
      <c r="CL40" s="36">
        <v>0</v>
      </c>
      <c r="CM40" s="37">
        <f t="shared" si="35"/>
        <v>0.39540644544402315</v>
      </c>
      <c r="CN40" s="37">
        <f t="shared" si="36"/>
        <v>1.0297547194493641E-2</v>
      </c>
      <c r="CO40" s="36">
        <v>0</v>
      </c>
      <c r="CP40" s="36">
        <v>0</v>
      </c>
      <c r="CQ40" s="38">
        <v>0</v>
      </c>
      <c r="CR40" s="37">
        <f t="shared" si="37"/>
        <v>2.8346020504558546E-3</v>
      </c>
      <c r="CS40" s="37">
        <f t="shared" si="38"/>
        <v>2.8346020504558546E-3</v>
      </c>
      <c r="CT40" s="37">
        <f t="shared" si="39"/>
        <v>7.5652646722213276E-3</v>
      </c>
      <c r="CU40" s="37">
        <f t="shared" si="40"/>
        <v>7.5652646722213276E-3</v>
      </c>
      <c r="CV40" s="37">
        <f t="shared" si="41"/>
        <v>8.0579069826072097E-4</v>
      </c>
      <c r="CW40" s="37">
        <f t="shared" si="42"/>
        <v>0</v>
      </c>
      <c r="CX40" s="37">
        <f t="shared" si="43"/>
        <v>0.11810841876899393</v>
      </c>
      <c r="CY40" s="37">
        <f t="shared" si="44"/>
        <v>0.19908591242687707</v>
      </c>
      <c r="CZ40" s="37">
        <f t="shared" si="45"/>
        <v>7.3253699841883723E-3</v>
      </c>
      <c r="DA40" s="37">
        <f t="shared" si="46"/>
        <v>0</v>
      </c>
      <c r="DB40" s="38">
        <v>0</v>
      </c>
      <c r="DC40" s="37">
        <f t="shared" si="47"/>
        <v>0</v>
      </c>
      <c r="DD40" s="37">
        <f t="shared" si="48"/>
        <v>0</v>
      </c>
      <c r="DE40" s="37">
        <f t="shared" si="49"/>
        <v>4.565245922892181E-3</v>
      </c>
      <c r="DF40" s="37">
        <f t="shared" si="50"/>
        <v>4.565245922892181E-3</v>
      </c>
      <c r="DG40" s="37">
        <f t="shared" si="51"/>
        <v>1.477282946811322E-2</v>
      </c>
      <c r="DH40" s="37">
        <f t="shared" si="52"/>
        <v>1.585986180267635E-4</v>
      </c>
      <c r="DI40" s="37">
        <f t="shared" si="53"/>
        <v>0</v>
      </c>
      <c r="DJ40" s="37">
        <f t="shared" si="54"/>
        <v>0.12013805060242581</v>
      </c>
      <c r="DK40" s="37">
        <f t="shared" si="55"/>
        <v>0.13429844971012017</v>
      </c>
      <c r="DL40" s="37">
        <f t="shared" si="56"/>
        <v>6.1234987655121029E-4</v>
      </c>
      <c r="DM40" s="38">
        <v>0</v>
      </c>
      <c r="DN40" s="37">
        <f t="shared" si="57"/>
        <v>0</v>
      </c>
      <c r="DO40" s="37">
        <f t="shared" si="58"/>
        <v>0</v>
      </c>
      <c r="DP40" s="37">
        <f t="shared" si="59"/>
        <v>5.2174239118767791E-4</v>
      </c>
      <c r="DQ40" s="37">
        <f t="shared" si="60"/>
        <v>5.2174239118767791E-4</v>
      </c>
      <c r="DR40" s="37">
        <f t="shared" si="61"/>
        <v>1.1281069775650092E-2</v>
      </c>
      <c r="DS40" s="37">
        <f t="shared" si="62"/>
        <v>7.7713322833114096E-3</v>
      </c>
      <c r="DT40" s="37">
        <f t="shared" si="63"/>
        <v>0</v>
      </c>
      <c r="DU40" s="37">
        <f t="shared" si="64"/>
        <v>1.3730062925991523E-2</v>
      </c>
      <c r="DV40" s="37">
        <f t="shared" si="65"/>
        <v>0.10255517977863721</v>
      </c>
      <c r="DW40" s="37">
        <f t="shared" si="66"/>
        <v>3.0005143951009304E-2</v>
      </c>
      <c r="DX40" s="38">
        <v>0</v>
      </c>
      <c r="DY40" s="35">
        <f t="array" ref="DY40">1-EXP(-INDEX(m.r.mortality, C40) * hr.mort_mci)</f>
        <v>0.48648513578698294</v>
      </c>
      <c r="DZ40" s="37">
        <f t="array" ref="DZ40">1-EXP(-INDEX(m.r.mortality, C40) * hr.mort_mci)</f>
        <v>0.48648513578698294</v>
      </c>
      <c r="EA40" s="37">
        <f t="array" ref="EA40">1-EXP(-INDEX(m.r.mortality, C40) * hr.mort_mil)</f>
        <v>0.65674842685021195</v>
      </c>
      <c r="EB40" s="37">
        <f t="array" ref="EB40">1-EXP(-INDEX(m.r.mortality, C40) * hr.mort_mil)</f>
        <v>0.65674842685021195</v>
      </c>
      <c r="EC40" s="37">
        <f t="array" ref="EC40">1-EXP(-INDEX(m.r.mortality, C40) * hr.mort_mod)</f>
        <v>0.75582100052705425</v>
      </c>
      <c r="ED40" s="37">
        <f t="array" ref="ED40">1-EXP(-INDEX(m.r.mortality, C40) * hr.mort_sev)</f>
        <v>0.96938250617243948</v>
      </c>
      <c r="EE40" s="37">
        <f t="array" ref="EE40">1-EXP(-INDEX(m.r.mortality, C40) * hr.mort_mci)</f>
        <v>0.48648513578698294</v>
      </c>
      <c r="EF40" s="37">
        <f t="array" ref="EF40">1-EXP(-INDEX(m.r.mortality, C40) * hr.mort_mil)</f>
        <v>0.65674842685021195</v>
      </c>
      <c r="EG40" s="37">
        <f t="array" ref="EG40">1-EXP(-INDEX(m.r.mortality, C40) * hr.mort_mod)</f>
        <v>0.75582100052705425</v>
      </c>
      <c r="EH40" s="37">
        <f t="array" ref="EH40">1-EXP(-INDEX(m.r.mortality, C40) * hr.mort_sev)</f>
        <v>0.96938250617243948</v>
      </c>
      <c r="EI40" s="38">
        <v>1</v>
      </c>
      <c r="EJ40" s="39" t="b">
        <f t="shared" si="67"/>
        <v>1</v>
      </c>
      <c r="EK40" s="39" t="b">
        <f t="shared" si="68"/>
        <v>1</v>
      </c>
      <c r="EL40" s="39" t="b">
        <f t="shared" si="69"/>
        <v>1</v>
      </c>
      <c r="EM40" s="39" t="b">
        <f t="shared" si="70"/>
        <v>1</v>
      </c>
      <c r="EN40" s="39" t="b">
        <f t="shared" si="71"/>
        <v>1</v>
      </c>
      <c r="EO40" s="39" t="b">
        <f t="shared" si="72"/>
        <v>1</v>
      </c>
      <c r="EP40" s="39" t="b">
        <f t="shared" si="73"/>
        <v>1</v>
      </c>
      <c r="EQ40" s="39" t="b">
        <f t="shared" si="74"/>
        <v>1</v>
      </c>
      <c r="ER40" s="39" t="b">
        <f t="shared" si="75"/>
        <v>1</v>
      </c>
      <c r="ES40" s="39" t="b">
        <f t="shared" si="76"/>
        <v>1</v>
      </c>
      <c r="ET40" s="39" t="b">
        <f t="shared" si="77"/>
        <v>1</v>
      </c>
      <c r="EV40">
        <v>29</v>
      </c>
      <c r="EW40" s="7">
        <f t="array" ref="EW40">MMULT(EW39:FG39,TRANSPOSE(S39:AC39))</f>
        <v>0</v>
      </c>
      <c r="EX40" s="7">
        <f t="array" ref="EX40">MMULT(EW39:FG39,TRANSPOSE(AD39:AN39))</f>
        <v>9.317738795728861E-7</v>
      </c>
      <c r="EY40" s="7">
        <f t="array" ref="EY40">MMULT(EW39:FG39,TRANSPOSE(AO39:AY39))</f>
        <v>0</v>
      </c>
      <c r="EZ40" s="7">
        <f t="array" ref="EZ40">MMULT(EW39:FG39,TRANSPOSE(AZ39:BJ39))</f>
        <v>5.777991743300435E-7</v>
      </c>
      <c r="FA40" s="7">
        <f t="array" ref="FA40">MMULT(EW39:FG39,TRANSPOSE(BK39:BU39))</f>
        <v>2.7740709081141545E-7</v>
      </c>
      <c r="FB40" s="7">
        <f t="array" ref="FB40">MMULT(EW39:FG39,TRANSPOSE(BV39:CF39))</f>
        <v>1.0263540419608265E-7</v>
      </c>
      <c r="FC40" s="7">
        <f t="array" ref="FC40">MMULT(EW39:FG39,TRANSPOSE(CG39:CQ39))</f>
        <v>9.9589904847954961E-7</v>
      </c>
      <c r="FD40" s="7">
        <f t="array" ref="FD40">MMULT(EW39:FG39,TRANSPOSE(CR39:DB39))</f>
        <v>6.4274252604279528E-7</v>
      </c>
      <c r="FE40" s="7">
        <f t="array" ref="FE40">MMULT(EW39:FG39,TRANSPOSE(DC39:DM39))</f>
        <v>3.5400717360421358E-7</v>
      </c>
      <c r="FF40" s="7">
        <f t="array" ref="FF40">MMULT(EW39:FG39,TRANSPOSE(DN39:DX39))</f>
        <v>1.5471559289723881E-7</v>
      </c>
      <c r="FG40" s="7">
        <f t="array" ref="FG40">MMULT(EW39:FG39,TRANSPOSE(DY39:EI39))</f>
        <v>0.99999596302010951</v>
      </c>
      <c r="FH40" s="39" t="b">
        <f t="shared" si="78"/>
        <v>1</v>
      </c>
      <c r="FJ40" s="30">
        <f t="shared" si="79"/>
        <v>0</v>
      </c>
      <c r="FK40" s="30">
        <f t="shared" si="80"/>
        <v>6.3453801198913538E-7</v>
      </c>
      <c r="FL40" s="30">
        <f t="shared" si="81"/>
        <v>0</v>
      </c>
      <c r="FM40" s="30">
        <f t="shared" si="82"/>
        <v>3.6459127900225744E-7</v>
      </c>
      <c r="FN40" s="30">
        <f t="shared" si="83"/>
        <v>1.3620688158840498E-7</v>
      </c>
      <c r="FO40" s="30">
        <f t="shared" si="84"/>
        <v>3.2945964746942523E-8</v>
      </c>
      <c r="FP40" s="30">
        <f t="shared" si="85"/>
        <v>6.7820725201457327E-7</v>
      </c>
      <c r="FQ40" s="30">
        <f t="shared" si="86"/>
        <v>4.2485280971428771E-7</v>
      </c>
      <c r="FR40" s="30">
        <f t="shared" si="87"/>
        <v>1.5257709182341604E-7</v>
      </c>
      <c r="FS40" s="30">
        <f t="shared" si="88"/>
        <v>4.0380769746179333E-8</v>
      </c>
      <c r="FT40" s="41">
        <v>0</v>
      </c>
      <c r="FV40" s="30">
        <f t="shared" si="89"/>
        <v>0</v>
      </c>
      <c r="FW40" s="30">
        <f t="shared" si="90"/>
        <v>-2.7953216387186584E-8</v>
      </c>
      <c r="FX40" s="30">
        <f t="shared" si="91"/>
        <v>0</v>
      </c>
      <c r="FY40" s="30">
        <f t="shared" si="92"/>
        <v>-2.8889958716502175E-8</v>
      </c>
      <c r="FZ40" s="30">
        <f t="shared" si="93"/>
        <v>-2.2192567264913237E-8</v>
      </c>
      <c r="GA40" s="30">
        <f t="shared" si="94"/>
        <v>-1.0263540419608266E-8</v>
      </c>
      <c r="GB40" s="30">
        <f t="shared" si="95"/>
        <v>-2.9876971454386488E-8</v>
      </c>
      <c r="GC40" s="30">
        <f t="shared" si="96"/>
        <v>-3.2137126302139768E-8</v>
      </c>
      <c r="GD40" s="30">
        <f t="shared" si="97"/>
        <v>-2.8320573888337088E-8</v>
      </c>
      <c r="GE40" s="30">
        <f t="shared" si="98"/>
        <v>-1.547155928972388E-8</v>
      </c>
      <c r="GF40" s="41">
        <v>0</v>
      </c>
      <c r="GH40" s="31"/>
      <c r="GI40" s="31"/>
      <c r="GK40" s="31">
        <f t="shared" si="99"/>
        <v>0</v>
      </c>
      <c r="GL40" s="31">
        <f t="shared" si="100"/>
        <v>6.7339670986284314E-3</v>
      </c>
      <c r="GM40" s="31">
        <f t="shared" si="101"/>
        <v>0</v>
      </c>
      <c r="GN40" s="31">
        <f t="shared" si="102"/>
        <v>6.0183818829950327E-3</v>
      </c>
      <c r="GO40" s="31">
        <f t="shared" si="103"/>
        <v>3.685430792192954E-3</v>
      </c>
      <c r="GP40" s="31">
        <f t="shared" si="104"/>
        <v>1.394923936553211E-3</v>
      </c>
      <c r="GQ40" s="31">
        <f t="shared" si="105"/>
        <v>7.1974022593236453E-3</v>
      </c>
      <c r="GR40" s="31">
        <f t="shared" si="106"/>
        <v>6.6948347211670395E-3</v>
      </c>
      <c r="GS40" s="31">
        <f t="shared" si="107"/>
        <v>4.7030843171384342E-3</v>
      </c>
      <c r="GT40" s="31">
        <f t="shared" si="108"/>
        <v>2.1027489060019464E-3</v>
      </c>
      <c r="GU40" s="42">
        <v>0</v>
      </c>
      <c r="GW40" s="31">
        <f t="shared" si="109"/>
        <v>0</v>
      </c>
      <c r="GX40" s="31">
        <f t="shared" si="110"/>
        <v>0</v>
      </c>
      <c r="GY40" s="31">
        <f t="shared" si="111"/>
        <v>0</v>
      </c>
      <c r="GZ40" s="31">
        <f t="shared" si="112"/>
        <v>0</v>
      </c>
      <c r="HA40" s="31">
        <f t="shared" si="113"/>
        <v>0</v>
      </c>
      <c r="HB40" s="31">
        <f t="shared" si="114"/>
        <v>0</v>
      </c>
      <c r="HC40" s="31">
        <f t="shared" si="115"/>
        <v>8.8364130773493477E-2</v>
      </c>
      <c r="HD40" s="31">
        <f t="shared" si="116"/>
        <v>5.7029258850725142E-2</v>
      </c>
      <c r="HE40" s="31">
        <f t="shared" si="117"/>
        <v>3.1410348499554666E-2</v>
      </c>
      <c r="HF40" s="31">
        <f t="shared" si="118"/>
        <v>1.3727605126586205E-2</v>
      </c>
      <c r="HG40" s="42">
        <v>0</v>
      </c>
      <c r="HI40" s="31">
        <f t="shared" si="119"/>
        <v>0</v>
      </c>
      <c r="HJ40" s="31">
        <f t="shared" si="120"/>
        <v>2.5357600880995299E-2</v>
      </c>
      <c r="HK40" s="31">
        <f t="shared" si="121"/>
        <v>0</v>
      </c>
      <c r="HL40" s="31">
        <f t="shared" si="122"/>
        <v>2.5620147490138401E-2</v>
      </c>
      <c r="HM40" s="31">
        <f t="shared" si="123"/>
        <v>1.826139809217377E-2</v>
      </c>
      <c r="HN40" s="31">
        <f t="shared" si="124"/>
        <v>1.1913605707452519E-2</v>
      </c>
      <c r="HO40" s="31">
        <f t="shared" si="125"/>
        <v>1.2113395160511744E-2</v>
      </c>
      <c r="HP40" s="31">
        <f t="shared" si="126"/>
        <v>1.2656947081853592E-2</v>
      </c>
      <c r="HQ40" s="31">
        <f t="shared" si="127"/>
        <v>1.0253714130145615E-2</v>
      </c>
      <c r="HR40" s="31">
        <f t="shared" si="128"/>
        <v>7.9019229027679928E-3</v>
      </c>
      <c r="HS40" s="42">
        <v>0</v>
      </c>
      <c r="HU40" s="30">
        <f t="shared" si="129"/>
        <v>0</v>
      </c>
      <c r="HV40" s="30">
        <f t="shared" si="130"/>
        <v>4.4165737073368404E-7</v>
      </c>
      <c r="HW40" s="30">
        <f t="shared" si="131"/>
        <v>0</v>
      </c>
      <c r="HX40" s="30">
        <f t="shared" si="132"/>
        <v>2.5166720563181342E-7</v>
      </c>
      <c r="HY40" s="30">
        <f t="shared" si="133"/>
        <v>9.2648947322128606E-8</v>
      </c>
      <c r="HZ40" s="30">
        <f t="shared" si="134"/>
        <v>2.2128010205639298E-8</v>
      </c>
      <c r="IA40" s="30">
        <f t="shared" si="135"/>
        <v>4.785288340268711E-7</v>
      </c>
      <c r="IB40" s="30">
        <f t="shared" si="136"/>
        <v>2.9684080507286247E-7</v>
      </c>
      <c r="IC40" s="30">
        <f t="shared" si="137"/>
        <v>1.04649929749971E-7</v>
      </c>
      <c r="ID40" s="30">
        <f t="shared" si="138"/>
        <v>2.7237509265248279E-8</v>
      </c>
      <c r="IE40" s="30">
        <f t="shared" si="139"/>
        <v>0</v>
      </c>
      <c r="IF40" s="30"/>
      <c r="IH40" s="30">
        <f t="shared" si="140"/>
        <v>0</v>
      </c>
      <c r="II40" s="30">
        <f t="shared" si="141"/>
        <v>-1.9456271838488287E-8</v>
      </c>
      <c r="IJ40" s="30">
        <f t="shared" si="142"/>
        <v>0</v>
      </c>
      <c r="IK40" s="30">
        <f t="shared" si="143"/>
        <v>-1.9941933885246709E-8</v>
      </c>
      <c r="IL40" s="30">
        <f t="shared" si="144"/>
        <v>-1.5095551498513827E-8</v>
      </c>
      <c r="IM40" s="30">
        <f t="shared" si="145"/>
        <v>-6.8934611232521205E-9</v>
      </c>
      <c r="IN40" s="30">
        <f t="shared" si="146"/>
        <v>-2.1080565375633088E-8</v>
      </c>
      <c r="IO40" s="30">
        <f t="shared" si="147"/>
        <v>-2.245391868932394E-8</v>
      </c>
      <c r="IP40" s="30">
        <f t="shared" si="148"/>
        <v>-1.9424580928068866E-8</v>
      </c>
      <c r="IQ40" s="30">
        <f t="shared" si="149"/>
        <v>-1.0435827304692827E-8</v>
      </c>
      <c r="IR40" s="30">
        <f t="shared" si="150"/>
        <v>0</v>
      </c>
      <c r="IT40" s="43"/>
      <c r="IU40" s="43"/>
      <c r="IW40" s="43">
        <f t="shared" si="151"/>
        <v>0</v>
      </c>
      <c r="IX40" s="43">
        <f t="shared" si="152"/>
        <v>4.6870418275876125E-3</v>
      </c>
      <c r="IY40" s="43">
        <f t="shared" si="153"/>
        <v>0</v>
      </c>
      <c r="IZ40" s="43">
        <f t="shared" si="154"/>
        <v>4.1543213953538181E-3</v>
      </c>
      <c r="JA40" s="43">
        <f t="shared" si="155"/>
        <v>2.5068577985438789E-3</v>
      </c>
      <c r="JB40" s="43">
        <f t="shared" si="156"/>
        <v>9.3689443733786955E-4</v>
      </c>
      <c r="JC40" s="43">
        <f t="shared" si="157"/>
        <v>5.0783363064105125E-3</v>
      </c>
      <c r="JD40" s="43">
        <f t="shared" si="158"/>
        <v>4.6776203028936784E-3</v>
      </c>
      <c r="JE40" s="43">
        <f t="shared" si="159"/>
        <v>3.2257623835585053E-3</v>
      </c>
      <c r="JF40" s="43">
        <f t="shared" si="160"/>
        <v>1.4183395504771849E-3</v>
      </c>
      <c r="JG40" s="43">
        <f t="shared" si="161"/>
        <v>0</v>
      </c>
      <c r="JH40" s="43"/>
      <c r="JI40" s="31"/>
      <c r="JJ40" s="43">
        <f t="shared" si="162"/>
        <v>0</v>
      </c>
      <c r="JK40" s="43">
        <f t="shared" si="163"/>
        <v>0</v>
      </c>
      <c r="JL40" s="43">
        <f t="shared" si="164"/>
        <v>0</v>
      </c>
      <c r="JM40" s="43">
        <f t="shared" si="165"/>
        <v>0</v>
      </c>
      <c r="JN40" s="43">
        <f t="shared" si="166"/>
        <v>0</v>
      </c>
      <c r="JO40" s="43">
        <f t="shared" si="167"/>
        <v>0</v>
      </c>
      <c r="JP40" s="43">
        <f t="shared" si="168"/>
        <v>6.2347880154972418E-2</v>
      </c>
      <c r="JQ40" s="43">
        <f t="shared" si="169"/>
        <v>3.9845825949326688E-2</v>
      </c>
      <c r="JR40" s="43">
        <f t="shared" si="170"/>
        <v>2.1543802707321178E-2</v>
      </c>
      <c r="JS40" s="43">
        <f t="shared" si="171"/>
        <v>9.2595008509078515E-3</v>
      </c>
      <c r="JT40" s="43">
        <f t="shared" si="172"/>
        <v>0</v>
      </c>
      <c r="JU40" s="43"/>
      <c r="JV40" s="31"/>
      <c r="JW40" s="43">
        <f t="shared" si="173"/>
        <v>0</v>
      </c>
      <c r="JX40" s="43">
        <f t="shared" si="174"/>
        <v>1.7649646075744145E-2</v>
      </c>
      <c r="JY40" s="43">
        <f t="shared" si="175"/>
        <v>0</v>
      </c>
      <c r="JZ40" s="43">
        <f t="shared" si="176"/>
        <v>1.7684874263484859E-2</v>
      </c>
      <c r="KA40" s="43">
        <f t="shared" si="177"/>
        <v>1.2421540601618587E-2</v>
      </c>
      <c r="KB40" s="43">
        <f t="shared" si="178"/>
        <v>8.0017201106529143E-3</v>
      </c>
      <c r="KC40" s="43">
        <f t="shared" si="179"/>
        <v>8.5469579469224996E-3</v>
      </c>
      <c r="KD40" s="43">
        <f t="shared" si="180"/>
        <v>8.8432941377242519E-3</v>
      </c>
      <c r="KE40" s="43">
        <f t="shared" si="181"/>
        <v>7.0328412383027367E-3</v>
      </c>
      <c r="KF40" s="43">
        <f t="shared" si="182"/>
        <v>5.3299800779004428E-3</v>
      </c>
      <c r="KG40" s="43">
        <f t="shared" si="183"/>
        <v>0</v>
      </c>
      <c r="KH40" s="43"/>
      <c r="KJ40" s="7">
        <f t="array" ref="KJ40">AVERAGE(EW40:EW41)/((1+discount_EFFECT)^($B40-1))</f>
        <v>0</v>
      </c>
      <c r="KK40" s="7">
        <f t="array" ref="KK40">AVERAGE(EX40:EX41)/((1+discount_EFFECT)^($B40-1))</f>
        <v>2.8346280413225486E-7</v>
      </c>
      <c r="KL40" s="7">
        <f t="array" ref="KL40">AVERAGE(EY40:EY41)/((1+discount_EFFECT)^($B40-1))</f>
        <v>0</v>
      </c>
      <c r="KM40" s="7">
        <f t="array" ref="KM40">AVERAGE(EZ40:EZ41)/((1+discount_EFFECT)^($B40-1))</f>
        <v>1.7432311429005842E-7</v>
      </c>
      <c r="KN40" s="7">
        <f t="array" ref="KN40">AVERAGE(FA40:FA41)/((1+discount_EFFECT)^($B40-1))</f>
        <v>8.2473932953592199E-8</v>
      </c>
      <c r="KO40" s="7">
        <f t="array" ref="KO40">AVERAGE(FB40:FB41)/((1+discount_EFFECT)^($B40-1))</f>
        <v>3.0129716058575916E-8</v>
      </c>
      <c r="KP40" s="7">
        <f t="array" ref="KP40">AVERAGE(FC40:FC41)/((1+discount_EFFECT)^($B40-1))</f>
        <v>3.0712750231262013E-7</v>
      </c>
      <c r="KQ40" s="7">
        <f t="array" ref="KQ40">AVERAGE(FD40:FD41)/((1+discount_EFFECT)^($B40-1))</f>
        <v>1.962817175336489E-7</v>
      </c>
      <c r="KR40" s="7">
        <f t="array" ref="KR40">AVERAGE(FE40:FE41)/((1+discount_EFFECT)^($B40-1))</f>
        <v>1.061254095467064E-7</v>
      </c>
      <c r="KS40" s="7">
        <f t="array" ref="KS40">AVERAGE(FF40:FF41)/((1+discount_EFFECT)^($B40-1))</f>
        <v>4.5612575149824147E-8</v>
      </c>
      <c r="KT40" s="7">
        <f t="array" ref="KT40">AVERAGE(FG40:FG41)/((1+discount_EFFECT)^($B40-1))</f>
        <v>0.43707552763365337</v>
      </c>
      <c r="KU40" s="44">
        <f t="shared" si="184"/>
        <v>7.4974337265947983E-7</v>
      </c>
      <c r="KV40" s="44">
        <f t="shared" si="185"/>
        <v>-5.8910127305395513E-8</v>
      </c>
      <c r="KW40" s="43"/>
      <c r="KX40" s="43"/>
      <c r="KY40" s="43">
        <f t="shared" si="186"/>
        <v>1.1663469210653282E-2</v>
      </c>
      <c r="KZ40" s="43">
        <f t="shared" si="187"/>
        <v>5.8129901164673523E-2</v>
      </c>
      <c r="LA40" s="43">
        <f t="shared" si="188"/>
        <v>3.7374806624862159E-2</v>
      </c>
      <c r="LB40" s="30">
        <f t="shared" si="189"/>
        <v>5.9059030644487493E-7</v>
      </c>
      <c r="LC40" s="30">
        <f t="shared" si="190"/>
        <v>3.706048318237073E-7</v>
      </c>
      <c r="LD40" s="30">
        <f t="shared" si="191"/>
        <v>1.8859934250029861E-7</v>
      </c>
      <c r="LE40" s="30">
        <f t="shared" si="192"/>
        <v>7.5742291208400057E-8</v>
      </c>
      <c r="LF40" s="30">
        <f t="shared" si="193"/>
        <v>5.7038956743448135E-7</v>
      </c>
      <c r="LG40" s="30">
        <f t="shared" si="194"/>
        <v>6.5514720454279958E-7</v>
      </c>
      <c r="LH40" s="30">
        <f t="shared" si="195"/>
        <v>0</v>
      </c>
      <c r="LI40" s="17">
        <f t="shared" si="196"/>
        <v>1.225536771977281E-6</v>
      </c>
      <c r="LJ40" s="30">
        <f t="shared" si="197"/>
        <v>6.9083324535408435E-7</v>
      </c>
      <c r="LK40" s="31">
        <f t="shared" si="198"/>
        <v>0.10716817700018896</v>
      </c>
      <c r="LL40">
        <f t="shared" si="199"/>
        <v>-3.8084852464780536E-7</v>
      </c>
    </row>
    <row r="41" spans="2:324" ht="15.6" thickTop="1" thickBot="1" x14ac:dyDescent="0.35">
      <c r="B41">
        <v>30</v>
      </c>
      <c r="C41">
        <f t="shared" si="200"/>
        <v>100</v>
      </c>
      <c r="E41">
        <f t="shared" si="4"/>
        <v>1</v>
      </c>
      <c r="S41" s="35">
        <f t="shared" si="5"/>
        <v>0</v>
      </c>
      <c r="T41" s="36">
        <v>0</v>
      </c>
      <c r="U41" s="37">
        <f t="shared" si="6"/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8">
        <v>0</v>
      </c>
      <c r="AD41" s="35">
        <f t="shared" si="7"/>
        <v>0.36908285133463459</v>
      </c>
      <c r="AE41" s="37">
        <f t="shared" si="8"/>
        <v>0.36908285133463459</v>
      </c>
      <c r="AF41" s="37">
        <f t="shared" si="9"/>
        <v>9.2221505898561137E-3</v>
      </c>
      <c r="AG41" s="37">
        <f t="shared" si="10"/>
        <v>9.2221505898561137E-3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8">
        <v>0</v>
      </c>
      <c r="AO41" s="35">
        <f t="shared" si="11"/>
        <v>0</v>
      </c>
      <c r="AP41" s="36">
        <v>0</v>
      </c>
      <c r="AQ41" s="37">
        <f t="shared" si="12"/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8">
        <v>0</v>
      </c>
      <c r="AZ41" s="35">
        <f t="shared" si="13"/>
        <v>0.11024552702203372</v>
      </c>
      <c r="BA41" s="37">
        <f t="shared" si="14"/>
        <v>0.11024552702203372</v>
      </c>
      <c r="BB41" s="37">
        <f t="shared" si="15"/>
        <v>0.17829491140388484</v>
      </c>
      <c r="BC41" s="37">
        <f t="shared" si="16"/>
        <v>0.17829491140388484</v>
      </c>
      <c r="BD41" s="37">
        <f t="shared" si="17"/>
        <v>5.9326020361575192E-3</v>
      </c>
      <c r="BE41" s="37">
        <f t="shared" si="18"/>
        <v>0</v>
      </c>
      <c r="BF41" s="36">
        <v>0</v>
      </c>
      <c r="BG41" s="36">
        <v>0</v>
      </c>
      <c r="BH41" s="36">
        <v>0</v>
      </c>
      <c r="BI41" s="36">
        <v>0</v>
      </c>
      <c r="BJ41" s="38">
        <v>0</v>
      </c>
      <c r="BK41" s="35">
        <f t="shared" si="19"/>
        <v>0</v>
      </c>
      <c r="BL41" s="37">
        <f t="shared" si="20"/>
        <v>0</v>
      </c>
      <c r="BM41" s="37">
        <f t="shared" si="21"/>
        <v>0.10759175688165465</v>
      </c>
      <c r="BN41" s="37">
        <f t="shared" si="22"/>
        <v>0.10759175688165465</v>
      </c>
      <c r="BO41" s="37">
        <f t="shared" si="23"/>
        <v>0.10876437066288788</v>
      </c>
      <c r="BP41" s="37">
        <f t="shared" si="24"/>
        <v>3.593349318525515E-4</v>
      </c>
      <c r="BQ41" s="36">
        <v>0</v>
      </c>
      <c r="BR41" s="36">
        <v>0</v>
      </c>
      <c r="BS41" s="36">
        <v>0</v>
      </c>
      <c r="BT41" s="36">
        <v>0</v>
      </c>
      <c r="BU41" s="38">
        <v>0</v>
      </c>
      <c r="BV41" s="35">
        <f t="shared" si="25"/>
        <v>0</v>
      </c>
      <c r="BW41" s="37">
        <f t="shared" si="26"/>
        <v>0</v>
      </c>
      <c r="BX41" s="37">
        <f t="shared" si="27"/>
        <v>1.2296200786474819E-2</v>
      </c>
      <c r="BY41" s="37">
        <f t="shared" si="28"/>
        <v>1.2296200786474819E-2</v>
      </c>
      <c r="BZ41" s="37">
        <f t="shared" si="29"/>
        <v>8.3056428506205274E-2</v>
      </c>
      <c r="CA41" s="37">
        <f t="shared" si="30"/>
        <v>1.7607411660775021E-2</v>
      </c>
      <c r="CB41" s="36">
        <v>0</v>
      </c>
      <c r="CC41" s="36">
        <v>0</v>
      </c>
      <c r="CD41" s="36">
        <v>0</v>
      </c>
      <c r="CE41" s="36">
        <v>0</v>
      </c>
      <c r="CF41" s="38">
        <v>0</v>
      </c>
      <c r="CG41" s="37">
        <f t="shared" si="31"/>
        <v>9.0758078197041292E-3</v>
      </c>
      <c r="CH41" s="37">
        <f t="shared" si="32"/>
        <v>9.0758078197041292E-3</v>
      </c>
      <c r="CI41" s="37">
        <f t="shared" si="33"/>
        <v>3.6428453473444112E-4</v>
      </c>
      <c r="CJ41" s="37">
        <f t="shared" si="34"/>
        <v>3.6428453473444112E-4</v>
      </c>
      <c r="CK41" s="36">
        <v>0</v>
      </c>
      <c r="CL41" s="36">
        <v>0</v>
      </c>
      <c r="CM41" s="37">
        <f t="shared" si="35"/>
        <v>0.37815865915433877</v>
      </c>
      <c r="CN41" s="37">
        <f t="shared" si="36"/>
        <v>9.5864351245905557E-3</v>
      </c>
      <c r="CO41" s="36">
        <v>0</v>
      </c>
      <c r="CP41" s="36">
        <v>0</v>
      </c>
      <c r="CQ41" s="38">
        <v>0</v>
      </c>
      <c r="CR41" s="37">
        <f t="shared" si="37"/>
        <v>2.710955582509026E-3</v>
      </c>
      <c r="CS41" s="37">
        <f t="shared" si="38"/>
        <v>2.710955582509026E-3</v>
      </c>
      <c r="CT41" s="37">
        <f t="shared" si="39"/>
        <v>7.0428343381991939E-3</v>
      </c>
      <c r="CU41" s="37">
        <f t="shared" si="40"/>
        <v>7.0428343381991939E-3</v>
      </c>
      <c r="CV41" s="37">
        <f t="shared" si="41"/>
        <v>7.3324294828913162E-4</v>
      </c>
      <c r="CW41" s="37">
        <f t="shared" si="42"/>
        <v>0</v>
      </c>
      <c r="CX41" s="37">
        <f t="shared" si="43"/>
        <v>0.11295648260454275</v>
      </c>
      <c r="CY41" s="37">
        <f t="shared" si="44"/>
        <v>0.18533774574208406</v>
      </c>
      <c r="CZ41" s="37">
        <f t="shared" si="45"/>
        <v>6.6658449844466516E-3</v>
      </c>
      <c r="DA41" s="37">
        <f t="shared" si="46"/>
        <v>0</v>
      </c>
      <c r="DB41" s="38">
        <v>0</v>
      </c>
      <c r="DC41" s="37">
        <f t="shared" si="47"/>
        <v>0</v>
      </c>
      <c r="DD41" s="37">
        <f t="shared" si="48"/>
        <v>0</v>
      </c>
      <c r="DE41" s="37">
        <f t="shared" si="49"/>
        <v>4.2499862385684791E-3</v>
      </c>
      <c r="DF41" s="37">
        <f t="shared" si="50"/>
        <v>4.2499862385684791E-3</v>
      </c>
      <c r="DG41" s="37">
        <f t="shared" si="51"/>
        <v>1.3442787385300749E-2</v>
      </c>
      <c r="DH41" s="37">
        <f t="shared" si="52"/>
        <v>1.2559749979731559E-4</v>
      </c>
      <c r="DI41" s="37">
        <f t="shared" si="53"/>
        <v>0</v>
      </c>
      <c r="DJ41" s="37">
        <f t="shared" si="54"/>
        <v>0.11184174312022314</v>
      </c>
      <c r="DK41" s="37">
        <f t="shared" si="55"/>
        <v>0.12220715804818863</v>
      </c>
      <c r="DL41" s="37">
        <f t="shared" si="56"/>
        <v>4.8493243164986709E-4</v>
      </c>
      <c r="DM41" s="38">
        <v>0</v>
      </c>
      <c r="DN41" s="37">
        <f t="shared" si="57"/>
        <v>0</v>
      </c>
      <c r="DO41" s="37">
        <f t="shared" si="58"/>
        <v>0</v>
      </c>
      <c r="DP41" s="37">
        <f t="shared" si="59"/>
        <v>4.8571271297925486E-4</v>
      </c>
      <c r="DQ41" s="37">
        <f t="shared" si="60"/>
        <v>4.8571271297925486E-4</v>
      </c>
      <c r="DR41" s="37">
        <f t="shared" si="61"/>
        <v>1.0265401276047843E-2</v>
      </c>
      <c r="DS41" s="37">
        <f t="shared" si="62"/>
        <v>6.1542774900684629E-3</v>
      </c>
      <c r="DT41" s="37">
        <f t="shared" si="63"/>
        <v>0</v>
      </c>
      <c r="DU41" s="37">
        <f t="shared" si="64"/>
        <v>1.2781913499454074E-2</v>
      </c>
      <c r="DV41" s="37">
        <f t="shared" si="65"/>
        <v>9.3321829782253118E-2</v>
      </c>
      <c r="DW41" s="37">
        <f t="shared" si="66"/>
        <v>2.3761689150843486E-2</v>
      </c>
      <c r="DX41" s="38">
        <v>0</v>
      </c>
      <c r="DY41" s="35">
        <f t="array" ref="DY41">1-EXP(-INDEX(m.r.mortality, C41) * hr.mort_mci)</f>
        <v>0.50888485824111851</v>
      </c>
      <c r="DZ41" s="37">
        <f t="array" ref="DZ41">1-EXP(-INDEX(m.r.mortality, C41) * hr.mort_mci)</f>
        <v>0.50888485824111851</v>
      </c>
      <c r="EA41" s="37">
        <f t="array" ref="EA41">1-EXP(-INDEX(m.r.mortality, C41) * hr.mort_mil)</f>
        <v>0.68045216251364815</v>
      </c>
      <c r="EB41" s="37">
        <f t="array" ref="EB41">1-EXP(-INDEX(m.r.mortality, C41) * hr.mort_mil)</f>
        <v>0.68045216251364815</v>
      </c>
      <c r="EC41" s="37">
        <f t="array" ref="EC41">1-EXP(-INDEX(m.r.mortality, C41) * hr.mort_mod)</f>
        <v>0.77780516718511161</v>
      </c>
      <c r="ED41" s="37">
        <f t="array" ref="ED41">1-EXP(-INDEX(m.r.mortality, C41) * hr.mort_sev)</f>
        <v>0.97575337841750664</v>
      </c>
      <c r="EE41" s="37">
        <f t="array" ref="EE41">1-EXP(-INDEX(m.r.mortality, C41) * hr.mort_mci)</f>
        <v>0.50888485824111851</v>
      </c>
      <c r="EF41" s="37">
        <f t="array" ref="EF41">1-EXP(-INDEX(m.r.mortality, C41) * hr.mort_mil)</f>
        <v>0.68045216251364815</v>
      </c>
      <c r="EG41" s="37">
        <f t="array" ref="EG41">1-EXP(-INDEX(m.r.mortality, C41) * hr.mort_mod)</f>
        <v>0.77780516718511161</v>
      </c>
      <c r="EH41" s="37">
        <f t="array" ref="EH41">1-EXP(-INDEX(m.r.mortality, C41) * hr.mort_sev)</f>
        <v>0.97575337841750664</v>
      </c>
      <c r="EI41" s="38">
        <v>1</v>
      </c>
      <c r="EJ41" s="39" t="b">
        <f t="shared" si="67"/>
        <v>1</v>
      </c>
      <c r="EK41" s="39" t="b">
        <f t="shared" si="68"/>
        <v>1</v>
      </c>
      <c r="EL41" s="39" t="b">
        <f t="shared" si="69"/>
        <v>1</v>
      </c>
      <c r="EM41" s="39" t="b">
        <f t="shared" si="70"/>
        <v>1</v>
      </c>
      <c r="EN41" s="39" t="b">
        <f t="shared" si="71"/>
        <v>1</v>
      </c>
      <c r="EO41" s="39" t="b">
        <f t="shared" si="72"/>
        <v>1</v>
      </c>
      <c r="EP41" s="39" t="b">
        <f t="shared" si="73"/>
        <v>1</v>
      </c>
      <c r="EQ41" s="39" t="b">
        <f t="shared" si="74"/>
        <v>1</v>
      </c>
      <c r="ER41" s="39" t="b">
        <f t="shared" si="75"/>
        <v>1</v>
      </c>
      <c r="ES41" s="39" t="b">
        <f t="shared" si="76"/>
        <v>1</v>
      </c>
      <c r="ET41" s="39" t="b">
        <f t="shared" si="77"/>
        <v>1</v>
      </c>
      <c r="EV41">
        <v>30</v>
      </c>
      <c r="EW41" s="7">
        <f t="array" ref="EW41">MMULT(EW40:FG40,TRANSPOSE(S40:AC40))</f>
        <v>0</v>
      </c>
      <c r="EX41" s="7">
        <f t="array" ref="EX41">MMULT(EW40:FG40,TRANSPOSE(AD40:AN40))</f>
        <v>3.6531090965966624E-7</v>
      </c>
      <c r="EY41" s="7">
        <f t="array" ref="EY41">MMULT(EW40:FG40,TRANSPOSE(AO40:AY40))</f>
        <v>0</v>
      </c>
      <c r="EZ41" s="7">
        <f t="array" ref="EZ41">MMULT(EW40:FG40,TRANSPOSE(AZ40:BJ40))</f>
        <v>2.1987818107982478E-7</v>
      </c>
      <c r="FA41" s="7">
        <f t="array" ref="FA41">MMULT(EW40:FG40,TRANSPOSE(BK40:BU40))</f>
        <v>9.9981696651430233E-8</v>
      </c>
      <c r="FB41" s="7">
        <f t="array" ref="FB41">MMULT(EW40:FG40,TRANSPOSE(BV40:CF40))</f>
        <v>3.5233818268959746E-8</v>
      </c>
      <c r="FC41" s="7">
        <f t="array" ref="FC41">MMULT(EW40:FG40,TRANSPOSE(CG40:CQ40))</f>
        <v>4.0947197656265629E-7</v>
      </c>
      <c r="FD41" s="7">
        <f t="array" ref="FD41">MMULT(EW40:FG40,TRANSPOSE(CR40:DB40))</f>
        <v>2.554142215301622E-7</v>
      </c>
      <c r="FE41" s="7">
        <f t="array" ref="FE41">MMULT(EW40:FG40,TRANSPOSE(DC40:DM40))</f>
        <v>1.3160734959750802E-7</v>
      </c>
      <c r="FF41" s="7">
        <f t="array" ref="FF41">MMULT(EW40:FG40,TRANSPOSE(DN40:DX40))</f>
        <v>5.4000953196617718E-8</v>
      </c>
      <c r="FG41" s="7">
        <f t="array" ref="FG41">MMULT(EW40:FG40,TRANSPOSE(DY40:EI40))</f>
        <v>0.99999842910089287</v>
      </c>
      <c r="FH41" s="39" t="b">
        <f t="shared" si="78"/>
        <v>1</v>
      </c>
      <c r="FJ41" s="30">
        <f t="shared" si="79"/>
        <v>0</v>
      </c>
      <c r="FK41" s="30">
        <f t="shared" si="80"/>
        <v>2.4877672947823266E-7</v>
      </c>
      <c r="FL41" s="30">
        <f t="shared" si="81"/>
        <v>0</v>
      </c>
      <c r="FM41" s="30">
        <f t="shared" si="82"/>
        <v>1.3874313226136945E-7</v>
      </c>
      <c r="FN41" s="30">
        <f t="shared" si="83"/>
        <v>4.9091013055852241E-8</v>
      </c>
      <c r="FO41" s="30">
        <f t="shared" si="84"/>
        <v>1.1310055664336076E-8</v>
      </c>
      <c r="FP41" s="30">
        <f t="shared" si="85"/>
        <v>2.7885041603916893E-7</v>
      </c>
      <c r="FQ41" s="30">
        <f t="shared" si="86"/>
        <v>1.6882880043143724E-7</v>
      </c>
      <c r="FR41" s="30">
        <f t="shared" si="87"/>
        <v>5.6722767676525956E-8</v>
      </c>
      <c r="FS41" s="30">
        <f t="shared" si="88"/>
        <v>1.4094248784317225E-8</v>
      </c>
      <c r="FT41" s="41">
        <v>0</v>
      </c>
      <c r="FV41" s="30">
        <f t="shared" si="89"/>
        <v>0</v>
      </c>
      <c r="FW41" s="30">
        <f t="shared" si="90"/>
        <v>-1.0959327289789986E-8</v>
      </c>
      <c r="FX41" s="30">
        <f t="shared" si="91"/>
        <v>0</v>
      </c>
      <c r="FY41" s="30">
        <f t="shared" si="92"/>
        <v>-1.099390905399124E-8</v>
      </c>
      <c r="FZ41" s="30">
        <f t="shared" si="93"/>
        <v>-7.998535732114419E-9</v>
      </c>
      <c r="GA41" s="30">
        <f t="shared" si="94"/>
        <v>-3.5233818268959749E-9</v>
      </c>
      <c r="GB41" s="30">
        <f t="shared" si="95"/>
        <v>-1.2284159296879688E-8</v>
      </c>
      <c r="GC41" s="30">
        <f t="shared" si="96"/>
        <v>-1.2770711076508112E-8</v>
      </c>
      <c r="GD41" s="30">
        <f t="shared" si="97"/>
        <v>-1.0528587967800642E-8</v>
      </c>
      <c r="GE41" s="30">
        <f t="shared" si="98"/>
        <v>-5.4000953196617723E-9</v>
      </c>
      <c r="GF41" s="41">
        <v>0</v>
      </c>
      <c r="GH41" s="31"/>
      <c r="GI41" s="31"/>
      <c r="GK41" s="31">
        <f t="shared" si="99"/>
        <v>0</v>
      </c>
      <c r="GL41" s="31">
        <f t="shared" si="100"/>
        <v>2.6401165565467944E-3</v>
      </c>
      <c r="GM41" s="31">
        <f t="shared" si="101"/>
        <v>0</v>
      </c>
      <c r="GN41" s="31">
        <f t="shared" si="102"/>
        <v>2.290260907712604E-3</v>
      </c>
      <c r="GO41" s="31">
        <f t="shared" si="103"/>
        <v>1.3282848048948039E-3</v>
      </c>
      <c r="GP41" s="31">
        <f t="shared" si="104"/>
        <v>4.7886493812252803E-4</v>
      </c>
      <c r="GQ41" s="31">
        <f t="shared" si="105"/>
        <v>2.9592703534973798E-3</v>
      </c>
      <c r="GR41" s="31">
        <f t="shared" si="106"/>
        <v>2.6604058846203169E-3</v>
      </c>
      <c r="GS41" s="31">
        <f t="shared" si="107"/>
        <v>1.7484404499785763E-3</v>
      </c>
      <c r="GT41" s="31">
        <f t="shared" si="108"/>
        <v>7.3393019495242317E-4</v>
      </c>
      <c r="GU41" s="42">
        <v>0</v>
      </c>
      <c r="GW41" s="31">
        <f t="shared" si="109"/>
        <v>0</v>
      </c>
      <c r="GX41" s="31">
        <f t="shared" si="110"/>
        <v>0</v>
      </c>
      <c r="GY41" s="31">
        <f t="shared" si="111"/>
        <v>0</v>
      </c>
      <c r="GZ41" s="31">
        <f t="shared" si="112"/>
        <v>0</v>
      </c>
      <c r="HA41" s="31">
        <f t="shared" si="113"/>
        <v>0</v>
      </c>
      <c r="HB41" s="31">
        <f t="shared" si="114"/>
        <v>0</v>
      </c>
      <c r="HC41" s="31">
        <f t="shared" si="115"/>
        <v>3.6331629536451367E-2</v>
      </c>
      <c r="HD41" s="31">
        <f t="shared" si="116"/>
        <v>2.2662393047928234E-2</v>
      </c>
      <c r="HE41" s="31">
        <f t="shared" si="117"/>
        <v>1.1677256915087692E-2</v>
      </c>
      <c r="HF41" s="31">
        <f t="shared" si="118"/>
        <v>4.7913965752294967E-3</v>
      </c>
      <c r="HG41" s="42">
        <v>0</v>
      </c>
      <c r="HI41" s="31">
        <f t="shared" si="119"/>
        <v>0</v>
      </c>
      <c r="HJ41" s="31">
        <f t="shared" si="120"/>
        <v>9.9416912704929881E-3</v>
      </c>
      <c r="HK41" s="31">
        <f t="shared" si="121"/>
        <v>0</v>
      </c>
      <c r="HL41" s="31">
        <f t="shared" si="122"/>
        <v>9.7496010368313141E-3</v>
      </c>
      <c r="HM41" s="31">
        <f t="shared" si="123"/>
        <v>6.5816831110634029E-3</v>
      </c>
      <c r="HN41" s="31">
        <f t="shared" si="124"/>
        <v>4.0898345138533103E-3</v>
      </c>
      <c r="HO41" s="31">
        <f t="shared" si="125"/>
        <v>4.9805207333332565E-3</v>
      </c>
      <c r="HP41" s="31">
        <f t="shared" si="126"/>
        <v>5.0296411935949114E-3</v>
      </c>
      <c r="HQ41" s="31">
        <f t="shared" si="127"/>
        <v>3.8119683464598575E-3</v>
      </c>
      <c r="HR41" s="31">
        <f t="shared" si="128"/>
        <v>2.7580372530328938E-3</v>
      </c>
      <c r="HS41" s="42">
        <v>0</v>
      </c>
      <c r="HU41" s="30">
        <f t="shared" si="129"/>
        <v>0</v>
      </c>
      <c r="HV41" s="30">
        <f t="shared" si="130"/>
        <v>1.7098842584182679E-7</v>
      </c>
      <c r="HW41" s="30">
        <f t="shared" si="131"/>
        <v>0</v>
      </c>
      <c r="HX41" s="30">
        <f t="shared" si="132"/>
        <v>9.4633716185123909E-8</v>
      </c>
      <c r="HY41" s="30">
        <f t="shared" si="133"/>
        <v>3.3026104401591662E-8</v>
      </c>
      <c r="HZ41" s="30">
        <f t="shared" si="134"/>
        <v>7.5213483540906126E-9</v>
      </c>
      <c r="IA41" s="30">
        <f t="shared" si="135"/>
        <v>1.9413997436407398E-7</v>
      </c>
      <c r="IB41" s="30">
        <f t="shared" si="136"/>
        <v>1.1649930801364895E-7</v>
      </c>
      <c r="IC41" s="30">
        <f t="shared" si="137"/>
        <v>3.8480931096237812E-8</v>
      </c>
      <c r="ID41" s="30">
        <f t="shared" si="138"/>
        <v>9.4195704901282724E-9</v>
      </c>
      <c r="IE41" s="30">
        <f t="shared" si="139"/>
        <v>0</v>
      </c>
      <c r="IF41" s="30"/>
      <c r="IH41" s="30">
        <f t="shared" si="140"/>
        <v>0</v>
      </c>
      <c r="II41" s="30">
        <f t="shared" si="141"/>
        <v>-7.5325297727677015E-9</v>
      </c>
      <c r="IJ41" s="30">
        <f t="shared" si="142"/>
        <v>0</v>
      </c>
      <c r="IK41" s="30">
        <f t="shared" si="143"/>
        <v>-7.498709681864017E-9</v>
      </c>
      <c r="IL41" s="30">
        <f t="shared" si="144"/>
        <v>-5.3810353403815339E-9</v>
      </c>
      <c r="IM41" s="30">
        <f t="shared" si="145"/>
        <v>-2.3430991757291635E-9</v>
      </c>
      <c r="IN41" s="30">
        <f t="shared" si="146"/>
        <v>-8.5524217781530382E-9</v>
      </c>
      <c r="IO41" s="30">
        <f t="shared" si="147"/>
        <v>-8.8123531023940193E-9</v>
      </c>
      <c r="IP41" s="30">
        <f t="shared" si="148"/>
        <v>-7.1426322220395012E-9</v>
      </c>
      <c r="IQ41" s="30">
        <f t="shared" si="149"/>
        <v>-3.6090308391296061E-9</v>
      </c>
      <c r="IR41" s="30">
        <f t="shared" si="150"/>
        <v>0</v>
      </c>
      <c r="IT41" s="43"/>
      <c r="IU41" s="43"/>
      <c r="IW41" s="43">
        <f t="shared" si="151"/>
        <v>0</v>
      </c>
      <c r="IX41" s="43">
        <f t="shared" si="152"/>
        <v>1.8145964656327697E-3</v>
      </c>
      <c r="IY41" s="43">
        <f t="shared" si="153"/>
        <v>0</v>
      </c>
      <c r="IZ41" s="43">
        <f t="shared" si="154"/>
        <v>1.5621378672788194E-3</v>
      </c>
      <c r="JA41" s="43">
        <f t="shared" si="155"/>
        <v>8.9360699465691707E-4</v>
      </c>
      <c r="JB41" s="43">
        <f t="shared" si="156"/>
        <v>3.1845201483285602E-4</v>
      </c>
      <c r="JC41" s="43">
        <f t="shared" si="157"/>
        <v>2.0602898095861046E-3</v>
      </c>
      <c r="JD41" s="43">
        <f t="shared" si="158"/>
        <v>1.8357972324726302E-3</v>
      </c>
      <c r="JE41" s="43">
        <f t="shared" si="159"/>
        <v>1.1861483358003408E-3</v>
      </c>
      <c r="JF41" s="43">
        <f t="shared" si="160"/>
        <v>4.9050554676460822E-4</v>
      </c>
      <c r="JG41" s="43">
        <f t="shared" si="161"/>
        <v>0</v>
      </c>
      <c r="JH41" s="43"/>
      <c r="JI41" s="31"/>
      <c r="JJ41" s="43">
        <f t="shared" si="162"/>
        <v>0</v>
      </c>
      <c r="JK41" s="43">
        <f t="shared" si="163"/>
        <v>0</v>
      </c>
      <c r="JL41" s="43">
        <f t="shared" si="164"/>
        <v>0</v>
      </c>
      <c r="JM41" s="43">
        <f t="shared" si="165"/>
        <v>0</v>
      </c>
      <c r="JN41" s="43">
        <f t="shared" si="166"/>
        <v>0</v>
      </c>
      <c r="JO41" s="43">
        <f t="shared" si="167"/>
        <v>0</v>
      </c>
      <c r="JP41" s="43">
        <f t="shared" si="168"/>
        <v>2.529464265106543E-2</v>
      </c>
      <c r="JQ41" s="43">
        <f t="shared" si="169"/>
        <v>1.563804932138433E-2</v>
      </c>
      <c r="JR41" s="43">
        <f t="shared" si="170"/>
        <v>7.9218933974640107E-3</v>
      </c>
      <c r="JS41" s="43">
        <f t="shared" si="171"/>
        <v>3.2022208829429167E-3</v>
      </c>
      <c r="JT41" s="43">
        <f t="shared" si="172"/>
        <v>0</v>
      </c>
      <c r="JU41" s="43"/>
      <c r="JV41" s="31"/>
      <c r="JW41" s="43">
        <f t="shared" si="173"/>
        <v>0</v>
      </c>
      <c r="JX41" s="43">
        <f t="shared" si="174"/>
        <v>6.8330914395100823E-3</v>
      </c>
      <c r="JY41" s="43">
        <f t="shared" si="175"/>
        <v>0</v>
      </c>
      <c r="JZ41" s="43">
        <f t="shared" si="176"/>
        <v>6.6499938584317032E-3</v>
      </c>
      <c r="KA41" s="43">
        <f t="shared" si="177"/>
        <v>4.4278441212216892E-3</v>
      </c>
      <c r="KB41" s="43">
        <f t="shared" si="178"/>
        <v>2.7197982929714711E-3</v>
      </c>
      <c r="KC41" s="43">
        <f t="shared" si="179"/>
        <v>3.4675155993069721E-3</v>
      </c>
      <c r="KD41" s="43">
        <f t="shared" si="180"/>
        <v>3.4706739437428483E-3</v>
      </c>
      <c r="KE41" s="43">
        <f t="shared" si="181"/>
        <v>2.5860531368582444E-3</v>
      </c>
      <c r="KF41" s="43">
        <f t="shared" si="182"/>
        <v>1.8432714447506205E-3</v>
      </c>
      <c r="KG41" s="43">
        <f t="shared" si="183"/>
        <v>0</v>
      </c>
      <c r="KH41" s="43"/>
      <c r="KJ41" s="7">
        <f t="array" ref="KJ41">AVERAGE(EW41:EW42)/((1+discount_EFFECT)^($B41-1))</f>
        <v>0</v>
      </c>
      <c r="KK41" s="7">
        <f t="array" ref="KK41">AVERAGE(EX41:EX42)/((1+discount_EFFECT)^($B41-1))</f>
        <v>1.0654672026669485E-7</v>
      </c>
      <c r="KL41" s="7">
        <f t="array" ref="KL41">AVERAGE(EY41:EY42)/((1+discount_EFFECT)^($B41-1))</f>
        <v>0</v>
      </c>
      <c r="KM41" s="7">
        <f t="array" ref="KM41">AVERAGE(EZ41:EZ42)/((1+discount_EFFECT)^($B41-1))</f>
        <v>6.3641003509063312E-8</v>
      </c>
      <c r="KN41" s="7">
        <f t="array" ref="KN41">AVERAGE(FA41:FA42)/((1+discount_EFFECT)^($B41-1))</f>
        <v>2.8542784651326174E-8</v>
      </c>
      <c r="KO41" s="7">
        <f t="array" ref="KO41">AVERAGE(FB41:FB42)/((1+discount_EFFECT)^($B41-1))</f>
        <v>9.9428561173204198E-9</v>
      </c>
      <c r="KP41" s="7">
        <f t="array" ref="KP41">AVERAGE(FC41:FC42)/((1+discount_EFFECT)^($B41-1))</f>
        <v>1.2097296901421258E-7</v>
      </c>
      <c r="KQ41" s="7">
        <f t="array" ref="KQ41">AVERAGE(FD41:FD42)/((1+discount_EFFECT)^($B41-1))</f>
        <v>7.478979964632437E-8</v>
      </c>
      <c r="KR41" s="7">
        <f t="array" ref="KR41">AVERAGE(FE41:FE42)/((1+discount_EFFECT)^($B41-1))</f>
        <v>3.7886875008488935E-8</v>
      </c>
      <c r="KS41" s="7">
        <f t="array" ref="KS41">AVERAGE(FF41:FF42)/((1+discount_EFFECT)^($B41-1))</f>
        <v>1.5314791080181603E-8</v>
      </c>
      <c r="KT41" s="7">
        <f t="array" ref="KT41">AVERAGE(FG41:FG42)/((1+discount_EFFECT)^($B41-1))</f>
        <v>0.42434590466358457</v>
      </c>
      <c r="KU41" s="44">
        <f t="shared" si="184"/>
        <v>2.8206700685878439E-7</v>
      </c>
      <c r="KV41" s="44">
        <f t="shared" si="185"/>
        <v>-2.1587268328732014E-8</v>
      </c>
      <c r="KW41" s="43"/>
      <c r="KX41" s="43"/>
      <c r="KY41" s="43">
        <f t="shared" si="186"/>
        <v>4.3120101016129392E-3</v>
      </c>
      <c r="KZ41" s="43">
        <f t="shared" si="187"/>
        <v>2.2090116366427683E-2</v>
      </c>
      <c r="LA41" s="43">
        <f t="shared" si="188"/>
        <v>1.3578337523483338E-2</v>
      </c>
      <c r="LB41" s="30">
        <f t="shared" si="189"/>
        <v>2.2751968928090741E-7</v>
      </c>
      <c r="LC41" s="30">
        <f t="shared" si="190"/>
        <v>1.3843080315538767E-7</v>
      </c>
      <c r="LD41" s="30">
        <f t="shared" si="191"/>
        <v>6.6429659659815108E-8</v>
      </c>
      <c r="LE41" s="30">
        <f t="shared" si="192"/>
        <v>2.5257647197502021E-8</v>
      </c>
      <c r="LF41" s="30">
        <f t="shared" si="193"/>
        <v>2.0867336454440475E-7</v>
      </c>
      <c r="LG41" s="30">
        <f t="shared" si="194"/>
        <v>2.4896443474920749E-7</v>
      </c>
      <c r="LH41" s="30">
        <f t="shared" si="195"/>
        <v>0</v>
      </c>
      <c r="LI41" s="17">
        <f t="shared" si="196"/>
        <v>4.5763779929361219E-7</v>
      </c>
      <c r="LJ41" s="30">
        <f t="shared" si="197"/>
        <v>2.6047973853005238E-7</v>
      </c>
      <c r="LK41" s="31">
        <f t="shared" si="198"/>
        <v>3.9980463991523961E-2</v>
      </c>
      <c r="LL41">
        <f t="shared" si="199"/>
        <v>-1.3932490138518722E-7</v>
      </c>
    </row>
    <row r="42" spans="2:324" ht="15.6" thickTop="1" thickBot="1" x14ac:dyDescent="0.35">
      <c r="B42">
        <v>31</v>
      </c>
      <c r="C42">
        <f t="shared" si="200"/>
        <v>101</v>
      </c>
      <c r="E42">
        <f t="shared" si="4"/>
        <v>1</v>
      </c>
      <c r="S42" s="35" t="e">
        <f t="shared" si="5"/>
        <v>#REF!</v>
      </c>
      <c r="T42" s="36">
        <v>0</v>
      </c>
      <c r="U42" s="37" t="e">
        <f t="shared" si="6"/>
        <v>#REF!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8">
        <v>0</v>
      </c>
      <c r="AD42" s="35" t="e">
        <f t="shared" si="7"/>
        <v>#REF!</v>
      </c>
      <c r="AE42" s="37" t="e">
        <f t="shared" si="8"/>
        <v>#REF!</v>
      </c>
      <c r="AF42" s="37" t="e">
        <f t="shared" si="9"/>
        <v>#REF!</v>
      </c>
      <c r="AG42" s="37" t="e">
        <f t="shared" si="10"/>
        <v>#REF!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8">
        <v>0</v>
      </c>
      <c r="AO42" s="35" t="e">
        <f t="shared" si="11"/>
        <v>#REF!</v>
      </c>
      <c r="AP42" s="36">
        <v>0</v>
      </c>
      <c r="AQ42" s="37" t="e">
        <f t="shared" si="12"/>
        <v>#REF!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0</v>
      </c>
      <c r="AY42" s="38">
        <v>0</v>
      </c>
      <c r="AZ42" s="35" t="e">
        <f t="shared" si="13"/>
        <v>#REF!</v>
      </c>
      <c r="BA42" s="37" t="e">
        <f t="shared" si="14"/>
        <v>#REF!</v>
      </c>
      <c r="BB42" s="37" t="e">
        <f t="shared" si="15"/>
        <v>#REF!</v>
      </c>
      <c r="BC42" s="37" t="e">
        <f t="shared" si="16"/>
        <v>#REF!</v>
      </c>
      <c r="BD42" s="37" t="e">
        <f t="shared" si="17"/>
        <v>#REF!</v>
      </c>
      <c r="BE42" s="37" t="e">
        <f t="shared" si="18"/>
        <v>#REF!</v>
      </c>
      <c r="BF42" s="36">
        <v>0</v>
      </c>
      <c r="BG42" s="36">
        <v>0</v>
      </c>
      <c r="BH42" s="36">
        <v>0</v>
      </c>
      <c r="BI42" s="36">
        <v>0</v>
      </c>
      <c r="BJ42" s="38">
        <v>0</v>
      </c>
      <c r="BK42" s="35" t="e">
        <f t="shared" si="19"/>
        <v>#REF!</v>
      </c>
      <c r="BL42" s="37" t="e">
        <f t="shared" si="20"/>
        <v>#REF!</v>
      </c>
      <c r="BM42" s="37" t="e">
        <f t="shared" si="21"/>
        <v>#REF!</v>
      </c>
      <c r="BN42" s="37" t="e">
        <f t="shared" si="22"/>
        <v>#REF!</v>
      </c>
      <c r="BO42" s="37" t="e">
        <f t="shared" si="23"/>
        <v>#REF!</v>
      </c>
      <c r="BP42" s="37" t="e">
        <f t="shared" si="24"/>
        <v>#REF!</v>
      </c>
      <c r="BQ42" s="36">
        <v>0</v>
      </c>
      <c r="BR42" s="36">
        <v>0</v>
      </c>
      <c r="BS42" s="36">
        <v>0</v>
      </c>
      <c r="BT42" s="36">
        <v>0</v>
      </c>
      <c r="BU42" s="38">
        <v>0</v>
      </c>
      <c r="BV42" s="35" t="e">
        <f t="shared" si="25"/>
        <v>#REF!</v>
      </c>
      <c r="BW42" s="37" t="e">
        <f t="shared" si="26"/>
        <v>#REF!</v>
      </c>
      <c r="BX42" s="37" t="e">
        <f t="shared" si="27"/>
        <v>#REF!</v>
      </c>
      <c r="BY42" s="37" t="e">
        <f t="shared" si="28"/>
        <v>#REF!</v>
      </c>
      <c r="BZ42" s="37" t="e">
        <f t="shared" si="29"/>
        <v>#REF!</v>
      </c>
      <c r="CA42" s="37" t="e">
        <f t="shared" si="30"/>
        <v>#REF!</v>
      </c>
      <c r="CB42" s="36">
        <v>0</v>
      </c>
      <c r="CC42" s="36">
        <v>0</v>
      </c>
      <c r="CD42" s="36">
        <v>0</v>
      </c>
      <c r="CE42" s="36">
        <v>0</v>
      </c>
      <c r="CF42" s="38">
        <v>0</v>
      </c>
      <c r="CG42" s="37" t="e">
        <f t="shared" si="31"/>
        <v>#REF!</v>
      </c>
      <c r="CH42" s="37" t="e">
        <f t="shared" si="32"/>
        <v>#REF!</v>
      </c>
      <c r="CI42" s="37" t="e">
        <f t="shared" si="33"/>
        <v>#REF!</v>
      </c>
      <c r="CJ42" s="37" t="e">
        <f t="shared" si="34"/>
        <v>#REF!</v>
      </c>
      <c r="CK42" s="36">
        <v>0</v>
      </c>
      <c r="CL42" s="36">
        <v>0</v>
      </c>
      <c r="CM42" s="37" t="e">
        <f t="shared" si="35"/>
        <v>#REF!</v>
      </c>
      <c r="CN42" s="37" t="e">
        <f t="shared" si="36"/>
        <v>#REF!</v>
      </c>
      <c r="CO42" s="36">
        <v>0</v>
      </c>
      <c r="CP42" s="36">
        <v>0</v>
      </c>
      <c r="CQ42" s="38">
        <v>0</v>
      </c>
      <c r="CR42" s="37" t="e">
        <f t="shared" si="37"/>
        <v>#REF!</v>
      </c>
      <c r="CS42" s="37" t="e">
        <f t="shared" si="38"/>
        <v>#REF!</v>
      </c>
      <c r="CT42" s="37" t="e">
        <f t="shared" si="39"/>
        <v>#REF!</v>
      </c>
      <c r="CU42" s="37" t="e">
        <f t="shared" si="40"/>
        <v>#REF!</v>
      </c>
      <c r="CV42" s="37" t="e">
        <f t="shared" si="41"/>
        <v>#REF!</v>
      </c>
      <c r="CW42" s="37" t="e">
        <f t="shared" si="42"/>
        <v>#REF!</v>
      </c>
      <c r="CX42" s="37" t="e">
        <f t="shared" si="43"/>
        <v>#REF!</v>
      </c>
      <c r="CY42" s="37" t="e">
        <f t="shared" si="44"/>
        <v>#REF!</v>
      </c>
      <c r="CZ42" s="37" t="e">
        <f t="shared" si="45"/>
        <v>#REF!</v>
      </c>
      <c r="DA42" s="37" t="e">
        <f t="shared" si="46"/>
        <v>#REF!</v>
      </c>
      <c r="DB42" s="38">
        <v>0</v>
      </c>
      <c r="DC42" s="37" t="e">
        <f t="shared" si="47"/>
        <v>#REF!</v>
      </c>
      <c r="DD42" s="37" t="e">
        <f t="shared" si="48"/>
        <v>#REF!</v>
      </c>
      <c r="DE42" s="37" t="e">
        <f t="shared" si="49"/>
        <v>#REF!</v>
      </c>
      <c r="DF42" s="37" t="e">
        <f t="shared" si="50"/>
        <v>#REF!</v>
      </c>
      <c r="DG42" s="37" t="e">
        <f t="shared" si="51"/>
        <v>#REF!</v>
      </c>
      <c r="DH42" s="37" t="e">
        <f t="shared" si="52"/>
        <v>#REF!</v>
      </c>
      <c r="DI42" s="37" t="e">
        <f t="shared" si="53"/>
        <v>#REF!</v>
      </c>
      <c r="DJ42" s="37" t="e">
        <f t="shared" si="54"/>
        <v>#REF!</v>
      </c>
      <c r="DK42" s="37" t="e">
        <f t="shared" si="55"/>
        <v>#REF!</v>
      </c>
      <c r="DL42" s="37" t="e">
        <f t="shared" si="56"/>
        <v>#REF!</v>
      </c>
      <c r="DM42" s="38">
        <v>0</v>
      </c>
      <c r="DN42" s="37" t="e">
        <f t="shared" si="57"/>
        <v>#REF!</v>
      </c>
      <c r="DO42" s="37" t="e">
        <f t="shared" si="58"/>
        <v>#REF!</v>
      </c>
      <c r="DP42" s="37" t="e">
        <f t="shared" si="59"/>
        <v>#REF!</v>
      </c>
      <c r="DQ42" s="37" t="e">
        <f t="shared" si="60"/>
        <v>#REF!</v>
      </c>
      <c r="DR42" s="37" t="e">
        <f t="shared" si="61"/>
        <v>#REF!</v>
      </c>
      <c r="DS42" s="37" t="e">
        <f t="shared" si="62"/>
        <v>#REF!</v>
      </c>
      <c r="DT42" s="37" t="e">
        <f t="shared" si="63"/>
        <v>#REF!</v>
      </c>
      <c r="DU42" s="37" t="e">
        <f t="shared" si="64"/>
        <v>#REF!</v>
      </c>
      <c r="DV42" s="37" t="e">
        <f t="shared" si="65"/>
        <v>#REF!</v>
      </c>
      <c r="DW42" s="37" t="e">
        <f t="shared" si="66"/>
        <v>#REF!</v>
      </c>
      <c r="DX42" s="38">
        <v>0</v>
      </c>
      <c r="DY42" s="35" t="e">
        <f t="array" ref="DY42">1-EXP(-INDEX(m.r.mortality, C42) * hr.mort_mci)</f>
        <v>#REF!</v>
      </c>
      <c r="DZ42" s="37" t="e">
        <f t="array" ref="DZ42">1-EXP(-INDEX(m.r.mortality, C42) * hr.mort_mci)</f>
        <v>#REF!</v>
      </c>
      <c r="EA42" s="37" t="e">
        <f t="array" ref="EA42">1-EXP(-INDEX(m.r.mortality, C42) * hr.mort_mil)</f>
        <v>#REF!</v>
      </c>
      <c r="EB42" s="37" t="e">
        <f t="array" ref="EB42">1-EXP(-INDEX(m.r.mortality, C42) * hr.mort_mil)</f>
        <v>#REF!</v>
      </c>
      <c r="EC42" s="37" t="e">
        <f t="array" ref="EC42">1-EXP(-INDEX(m.r.mortality, C42) * hr.mort_mod)</f>
        <v>#REF!</v>
      </c>
      <c r="ED42" s="37" t="e">
        <f t="array" ref="ED42">1-EXP(-INDEX(m.r.mortality, C42) * hr.mort_sev)</f>
        <v>#REF!</v>
      </c>
      <c r="EE42" s="37" t="e">
        <f t="array" ref="EE42">1-EXP(-INDEX(m.r.mortality, C42) * hr.mort_mci)</f>
        <v>#REF!</v>
      </c>
      <c r="EF42" s="37" t="e">
        <f t="array" ref="EF42">1-EXP(-INDEX(m.r.mortality, C42) * hr.mort_mil)</f>
        <v>#REF!</v>
      </c>
      <c r="EG42" s="37" t="e">
        <f t="array" ref="EG42">1-EXP(-INDEX(m.r.mortality, C42) * hr.mort_mod)</f>
        <v>#REF!</v>
      </c>
      <c r="EH42" s="37" t="e">
        <f t="array" ref="EH42">1-EXP(-INDEX(m.r.mortality, C42) * hr.mort_sev)</f>
        <v>#REF!</v>
      </c>
      <c r="EI42" s="38">
        <v>1</v>
      </c>
      <c r="EJ42" s="39" t="e">
        <f t="shared" si="67"/>
        <v>#REF!</v>
      </c>
      <c r="EK42" s="39" t="e">
        <f t="shared" si="68"/>
        <v>#REF!</v>
      </c>
      <c r="EL42" s="39" t="e">
        <f t="shared" si="69"/>
        <v>#REF!</v>
      </c>
      <c r="EM42" s="39" t="e">
        <f t="shared" si="70"/>
        <v>#REF!</v>
      </c>
      <c r="EN42" s="39" t="e">
        <f t="shared" si="71"/>
        <v>#REF!</v>
      </c>
      <c r="EO42" s="39" t="e">
        <f t="shared" si="72"/>
        <v>#REF!</v>
      </c>
      <c r="EP42" s="39" t="e">
        <f t="shared" si="73"/>
        <v>#REF!</v>
      </c>
      <c r="EQ42" s="39" t="e">
        <f t="shared" si="74"/>
        <v>#REF!</v>
      </c>
      <c r="ER42" s="39" t="e">
        <f t="shared" si="75"/>
        <v>#REF!</v>
      </c>
      <c r="ES42" s="39" t="e">
        <f t="shared" si="76"/>
        <v>#REF!</v>
      </c>
      <c r="ET42" s="39" t="b">
        <f t="shared" si="77"/>
        <v>1</v>
      </c>
      <c r="EV42">
        <v>31</v>
      </c>
      <c r="EW42" s="7">
        <f t="array" ref="EW42">MMULT(EW41:FG41,TRANSPOSE(S41:AC41))</f>
        <v>0</v>
      </c>
      <c r="EX42" s="7">
        <f t="array" ref="EX42">MMULT(EW41:FG41,TRANSPOSE(AD41:AN41))</f>
        <v>1.3685774185818052E-7</v>
      </c>
      <c r="EY42" s="7">
        <f t="array" ref="EY42">MMULT(EW41:FG41,TRANSPOSE(AO41:AY41))</f>
        <v>0</v>
      </c>
      <c r="EZ42" s="7">
        <f t="array" ref="EZ42">MMULT(EW41:FG41,TRANSPOSE(AZ41:BJ41))</f>
        <v>8.0070206194735913E-8</v>
      </c>
      <c r="FA42" s="7">
        <f t="array" ref="FA42">MMULT(EW41:FG41,TRANSPOSE(BK41:BU41))</f>
        <v>3.4544186858108103E-8</v>
      </c>
      <c r="FB42" s="7">
        <f t="array" ref="FB42">MMULT(EW41:FG41,TRANSPOSE(BV41:CF41))</f>
        <v>1.1628165245623522E-8</v>
      </c>
      <c r="FC42" s="7">
        <f t="array" ref="FC42">MMULT(EW41:FG41,TRANSPOSE(CG41:CQ41))</f>
        <v>1.6068947531421298E-7</v>
      </c>
      <c r="FD42" s="7">
        <f t="array" ref="FD42">MMULT(EW41:FG41,TRANSPOSE(CR41:DB41))</f>
        <v>9.7079902565598556E-8</v>
      </c>
      <c r="FE42" s="7">
        <f t="array" ref="FE42">MMULT(EW41:FG41,TRANSPOSE(DC41:DM41))</f>
        <v>4.6958455953479517E-8</v>
      </c>
      <c r="FF42" s="7">
        <f t="array" ref="FF42">MMULT(EW41:FG41,TRANSPOSE(DN41:DX41))</f>
        <v>1.8179663585974402E-8</v>
      </c>
      <c r="FG42" s="7">
        <f t="array" ref="FG42">MMULT(EW41:FG41,TRANSPOSE(DY41:EI41))</f>
        <v>0.99999941399220182</v>
      </c>
      <c r="FH42" s="39" t="b">
        <f t="shared" si="78"/>
        <v>1</v>
      </c>
      <c r="FJ42" s="30">
        <f t="shared" si="79"/>
        <v>0</v>
      </c>
      <c r="FK42" s="30">
        <f t="shared" si="80"/>
        <v>9.3200122205420928E-8</v>
      </c>
      <c r="FL42" s="30">
        <f t="shared" si="81"/>
        <v>0</v>
      </c>
      <c r="FM42" s="30">
        <f t="shared" si="82"/>
        <v>5.0524300108878362E-8</v>
      </c>
      <c r="FN42" s="30">
        <f t="shared" si="83"/>
        <v>1.6961195747331079E-8</v>
      </c>
      <c r="FO42" s="30">
        <f t="shared" si="84"/>
        <v>3.73264104384515E-9</v>
      </c>
      <c r="FP42" s="30">
        <f t="shared" si="85"/>
        <v>1.0942953268897903E-7</v>
      </c>
      <c r="FQ42" s="30">
        <f t="shared" si="86"/>
        <v>6.4169815595860655E-8</v>
      </c>
      <c r="FR42" s="30">
        <f t="shared" si="87"/>
        <v>2.0239094515949672E-8</v>
      </c>
      <c r="FS42" s="30">
        <f t="shared" si="88"/>
        <v>4.7448921959393191E-9</v>
      </c>
      <c r="FT42" s="41">
        <v>0</v>
      </c>
      <c r="FV42" s="30">
        <f t="shared" si="89"/>
        <v>0</v>
      </c>
      <c r="FW42" s="30">
        <f t="shared" si="90"/>
        <v>-4.1057322557454157E-9</v>
      </c>
      <c r="FX42" s="30">
        <f t="shared" si="91"/>
        <v>0</v>
      </c>
      <c r="FY42" s="30">
        <f t="shared" si="92"/>
        <v>-4.003510309736796E-9</v>
      </c>
      <c r="FZ42" s="30">
        <f t="shared" si="93"/>
        <v>-2.7635349486486485E-9</v>
      </c>
      <c r="GA42" s="30">
        <f t="shared" si="94"/>
        <v>-1.1628165245623522E-9</v>
      </c>
      <c r="GB42" s="30">
        <f t="shared" si="95"/>
        <v>-4.820684259426389E-9</v>
      </c>
      <c r="GC42" s="30">
        <f t="shared" si="96"/>
        <v>-4.853995128279928E-9</v>
      </c>
      <c r="GD42" s="30">
        <f t="shared" si="97"/>
        <v>-3.7566764762783613E-9</v>
      </c>
      <c r="GE42" s="30">
        <f t="shared" si="98"/>
        <v>-1.8179663585974402E-9</v>
      </c>
      <c r="GF42" s="41">
        <v>0</v>
      </c>
      <c r="GH42" s="31"/>
      <c r="GI42" s="31"/>
      <c r="GK42" s="31">
        <f t="shared" si="99"/>
        <v>0</v>
      </c>
      <c r="GL42" s="31">
        <f t="shared" si="100"/>
        <v>9.8907637471874494E-4</v>
      </c>
      <c r="GM42" s="31">
        <f t="shared" si="101"/>
        <v>0</v>
      </c>
      <c r="GN42" s="31">
        <f t="shared" si="102"/>
        <v>8.3401482684503472E-4</v>
      </c>
      <c r="GO42" s="31">
        <f t="shared" si="103"/>
        <v>4.5892918441903035E-4</v>
      </c>
      <c r="GP42" s="31">
        <f t="shared" si="104"/>
        <v>1.5803909154318401E-4</v>
      </c>
      <c r="GQ42" s="31">
        <f t="shared" si="105"/>
        <v>1.1613092656748299E-3</v>
      </c>
      <c r="GR42" s="31">
        <f t="shared" si="106"/>
        <v>1.0111885803249438E-3</v>
      </c>
      <c r="GS42" s="31">
        <f t="shared" si="107"/>
        <v>6.2385622162210554E-4</v>
      </c>
      <c r="GT42" s="31">
        <f t="shared" si="108"/>
        <v>2.4708089857679327E-4</v>
      </c>
      <c r="GU42" s="42">
        <v>0</v>
      </c>
      <c r="GW42" s="31">
        <f t="shared" si="109"/>
        <v>0</v>
      </c>
      <c r="GX42" s="31">
        <f t="shared" si="110"/>
        <v>0</v>
      </c>
      <c r="GY42" s="31">
        <f t="shared" si="111"/>
        <v>0</v>
      </c>
      <c r="GZ42" s="31">
        <f t="shared" si="112"/>
        <v>0</v>
      </c>
      <c r="HA42" s="31">
        <f t="shared" si="113"/>
        <v>0</v>
      </c>
      <c r="HB42" s="31">
        <f t="shared" si="114"/>
        <v>0</v>
      </c>
      <c r="HC42" s="31">
        <f t="shared" si="115"/>
        <v>1.425765576567949E-2</v>
      </c>
      <c r="HD42" s="31">
        <f t="shared" si="116"/>
        <v>8.6137055948404279E-3</v>
      </c>
      <c r="HE42" s="31">
        <f t="shared" si="117"/>
        <v>4.1665298798403303E-3</v>
      </c>
      <c r="HF42" s="31">
        <f t="shared" si="118"/>
        <v>1.6130451906563367E-3</v>
      </c>
      <c r="HG42" s="42">
        <v>0</v>
      </c>
      <c r="HI42" s="31">
        <f t="shared" si="119"/>
        <v>0</v>
      </c>
      <c r="HJ42" s="31">
        <f t="shared" si="120"/>
        <v>3.724491608527176E-3</v>
      </c>
      <c r="HK42" s="31">
        <f t="shared" si="121"/>
        <v>0</v>
      </c>
      <c r="HL42" s="31">
        <f t="shared" si="122"/>
        <v>3.5503866800320927E-3</v>
      </c>
      <c r="HM42" s="31">
        <f t="shared" si="123"/>
        <v>2.2740051313799754E-3</v>
      </c>
      <c r="HN42" s="31">
        <f t="shared" si="124"/>
        <v>1.3497620720896318E-3</v>
      </c>
      <c r="HO42" s="31">
        <f t="shared" si="125"/>
        <v>1.9545104652806877E-3</v>
      </c>
      <c r="HP42" s="31">
        <f t="shared" si="126"/>
        <v>1.9117066938907847E-3</v>
      </c>
      <c r="HQ42" s="31">
        <f t="shared" si="127"/>
        <v>1.360137927256631E-3</v>
      </c>
      <c r="HR42" s="31">
        <f t="shared" si="128"/>
        <v>9.2850563646834725E-4</v>
      </c>
      <c r="HS42" s="42">
        <v>0</v>
      </c>
      <c r="HU42" s="30" t="e">
        <f t="shared" si="129"/>
        <v>#REF!</v>
      </c>
      <c r="HV42" s="30" t="e">
        <f t="shared" si="130"/>
        <v>#REF!</v>
      </c>
      <c r="HW42" s="30" t="e">
        <f t="shared" si="131"/>
        <v>#REF!</v>
      </c>
      <c r="HX42" s="30" t="e">
        <f t="shared" si="132"/>
        <v>#REF!</v>
      </c>
      <c r="HY42" s="30" t="e">
        <f t="shared" si="133"/>
        <v>#REF!</v>
      </c>
      <c r="HZ42" s="30" t="e">
        <f t="shared" si="134"/>
        <v>#REF!</v>
      </c>
      <c r="IA42" s="30" t="e">
        <f t="shared" si="135"/>
        <v>#REF!</v>
      </c>
      <c r="IB42" s="30" t="e">
        <f t="shared" si="136"/>
        <v>#REF!</v>
      </c>
      <c r="IC42" s="30" t="e">
        <f t="shared" si="137"/>
        <v>#REF!</v>
      </c>
      <c r="ID42" s="30" t="e">
        <f t="shared" si="138"/>
        <v>#REF!</v>
      </c>
      <c r="IE42" s="30">
        <f t="shared" si="139"/>
        <v>0</v>
      </c>
      <c r="IF42" s="30"/>
      <c r="IH42" s="30" t="e">
        <f t="shared" si="140"/>
        <v>#REF!</v>
      </c>
      <c r="II42" s="30" t="e">
        <f t="shared" si="141"/>
        <v>#REF!</v>
      </c>
      <c r="IJ42" s="30" t="e">
        <f t="shared" si="142"/>
        <v>#REF!</v>
      </c>
      <c r="IK42" s="30" t="e">
        <f t="shared" si="143"/>
        <v>#REF!</v>
      </c>
      <c r="IL42" s="30" t="e">
        <f t="shared" si="144"/>
        <v>#REF!</v>
      </c>
      <c r="IM42" s="30" t="e">
        <f t="shared" si="145"/>
        <v>#REF!</v>
      </c>
      <c r="IN42" s="30" t="e">
        <f t="shared" si="146"/>
        <v>#REF!</v>
      </c>
      <c r="IO42" s="30" t="e">
        <f t="shared" si="147"/>
        <v>#REF!</v>
      </c>
      <c r="IP42" s="30" t="e">
        <f t="shared" si="148"/>
        <v>#REF!</v>
      </c>
      <c r="IQ42" s="30" t="e">
        <f t="shared" si="149"/>
        <v>#REF!</v>
      </c>
      <c r="IR42" s="30">
        <f t="shared" si="150"/>
        <v>0</v>
      </c>
      <c r="IT42" s="43"/>
      <c r="IU42" s="43"/>
      <c r="IW42" s="43" t="e">
        <f t="shared" si="151"/>
        <v>#REF!</v>
      </c>
      <c r="IX42" s="43" t="e">
        <f t="shared" si="152"/>
        <v>#REF!</v>
      </c>
      <c r="IY42" s="43" t="e">
        <f t="shared" si="153"/>
        <v>#REF!</v>
      </c>
      <c r="IZ42" s="43" t="e">
        <f t="shared" si="154"/>
        <v>#REF!</v>
      </c>
      <c r="JA42" s="43" t="e">
        <f t="shared" si="155"/>
        <v>#REF!</v>
      </c>
      <c r="JB42" s="43" t="e">
        <f t="shared" si="156"/>
        <v>#REF!</v>
      </c>
      <c r="JC42" s="43" t="e">
        <f t="shared" si="157"/>
        <v>#REF!</v>
      </c>
      <c r="JD42" s="43" t="e">
        <f t="shared" si="158"/>
        <v>#REF!</v>
      </c>
      <c r="JE42" s="43" t="e">
        <f t="shared" si="159"/>
        <v>#REF!</v>
      </c>
      <c r="JF42" s="43" t="e">
        <f t="shared" si="160"/>
        <v>#REF!</v>
      </c>
      <c r="JG42" s="43">
        <f t="shared" si="161"/>
        <v>0</v>
      </c>
      <c r="JH42" s="43"/>
      <c r="JI42" s="31"/>
      <c r="JJ42" s="43" t="e">
        <f t="shared" si="162"/>
        <v>#REF!</v>
      </c>
      <c r="JK42" s="43" t="e">
        <f t="shared" si="163"/>
        <v>#REF!</v>
      </c>
      <c r="JL42" s="43" t="e">
        <f t="shared" si="164"/>
        <v>#REF!</v>
      </c>
      <c r="JM42" s="43" t="e">
        <f t="shared" si="165"/>
        <v>#REF!</v>
      </c>
      <c r="JN42" s="43" t="e">
        <f t="shared" si="166"/>
        <v>#REF!</v>
      </c>
      <c r="JO42" s="43" t="e">
        <f t="shared" si="167"/>
        <v>#REF!</v>
      </c>
      <c r="JP42" s="43" t="e">
        <f t="shared" si="168"/>
        <v>#REF!</v>
      </c>
      <c r="JQ42" s="43" t="e">
        <f t="shared" si="169"/>
        <v>#REF!</v>
      </c>
      <c r="JR42" s="43" t="e">
        <f t="shared" si="170"/>
        <v>#REF!</v>
      </c>
      <c r="JS42" s="43" t="e">
        <f t="shared" si="171"/>
        <v>#REF!</v>
      </c>
      <c r="JT42" s="43">
        <f t="shared" si="172"/>
        <v>0</v>
      </c>
      <c r="JU42" s="43"/>
      <c r="JV42" s="31"/>
      <c r="JW42" s="43" t="e">
        <f t="shared" si="173"/>
        <v>#REF!</v>
      </c>
      <c r="JX42" s="43" t="e">
        <f t="shared" si="174"/>
        <v>#REF!</v>
      </c>
      <c r="JY42" s="43" t="e">
        <f t="shared" si="175"/>
        <v>#REF!</v>
      </c>
      <c r="JZ42" s="43" t="e">
        <f t="shared" si="176"/>
        <v>#REF!</v>
      </c>
      <c r="KA42" s="43" t="e">
        <f t="shared" si="177"/>
        <v>#REF!</v>
      </c>
      <c r="KB42" s="43" t="e">
        <f t="shared" si="178"/>
        <v>#REF!</v>
      </c>
      <c r="KC42" s="43" t="e">
        <f t="shared" si="179"/>
        <v>#REF!</v>
      </c>
      <c r="KD42" s="43" t="e">
        <f t="shared" si="180"/>
        <v>#REF!</v>
      </c>
      <c r="KE42" s="43" t="e">
        <f t="shared" si="181"/>
        <v>#REF!</v>
      </c>
      <c r="KF42" s="43" t="e">
        <f t="shared" si="182"/>
        <v>#REF!</v>
      </c>
      <c r="KG42" s="43">
        <f t="shared" si="183"/>
        <v>0</v>
      </c>
      <c r="KH42" s="43"/>
      <c r="KJ42" s="7" t="e">
        <f t="array" ref="KJ42">AVERAGE(EW42:EW43)/((1+discount_EFFECT)^($B42-1))</f>
        <v>#REF!</v>
      </c>
      <c r="KK42" s="7" t="e">
        <f t="array" ref="KK42">AVERAGE(EX42:EX43)/((1+discount_EFFECT)^($B42-1))</f>
        <v>#REF!</v>
      </c>
      <c r="KL42" s="7" t="e">
        <f t="array" ref="KL42">AVERAGE(EY42:EY43)/((1+discount_EFFECT)^($B42-1))</f>
        <v>#REF!</v>
      </c>
      <c r="KM42" s="7" t="e">
        <f t="array" ref="KM42">AVERAGE(EZ42:EZ43)/((1+discount_EFFECT)^($B42-1))</f>
        <v>#REF!</v>
      </c>
      <c r="KN42" s="7" t="e">
        <f t="array" ref="KN42">AVERAGE(FA42:FA43)/((1+discount_EFFECT)^($B42-1))</f>
        <v>#REF!</v>
      </c>
      <c r="KO42" s="7" t="e">
        <f t="array" ref="KO42">AVERAGE(FB42:FB43)/((1+discount_EFFECT)^($B42-1))</f>
        <v>#REF!</v>
      </c>
      <c r="KP42" s="7" t="e">
        <f t="array" ref="KP42">AVERAGE(FC42:FC43)/((1+discount_EFFECT)^($B42-1))</f>
        <v>#REF!</v>
      </c>
      <c r="KQ42" s="7" t="e">
        <f t="array" ref="KQ42">AVERAGE(FD42:FD43)/((1+discount_EFFECT)^($B42-1))</f>
        <v>#REF!</v>
      </c>
      <c r="KR42" s="7" t="e">
        <f t="array" ref="KR42">AVERAGE(FE42:FE43)/((1+discount_EFFECT)^($B42-1))</f>
        <v>#REF!</v>
      </c>
      <c r="KS42" s="7" t="e">
        <f t="array" ref="KS42">AVERAGE(FF42:FF43)/((1+discount_EFFECT)^($B42-1))</f>
        <v>#REF!</v>
      </c>
      <c r="KT42" s="7" t="e">
        <f t="array" ref="KT42">AVERAGE(FG42:FG43)/((1+discount_EFFECT)^($B42-1))</f>
        <v>#REF!</v>
      </c>
      <c r="KU42" s="44" t="e">
        <f t="shared" si="184"/>
        <v>#REF!</v>
      </c>
      <c r="KV42" s="44" t="e">
        <f t="shared" si="185"/>
        <v>#REF!</v>
      </c>
      <c r="KW42" s="43"/>
      <c r="KX42" s="43"/>
      <c r="KY42" s="43" t="e">
        <f t="shared" si="186"/>
        <v>#REF!</v>
      </c>
      <c r="KZ42" s="43" t="e">
        <f t="shared" si="187"/>
        <v>#REF!</v>
      </c>
      <c r="LA42" s="43" t="e">
        <f t="shared" si="188"/>
        <v>#REF!</v>
      </c>
      <c r="LB42" s="30" t="e">
        <f t="shared" si="189"/>
        <v>#REF!</v>
      </c>
      <c r="LC42" s="30" t="e">
        <f t="shared" si="190"/>
        <v>#REF!</v>
      </c>
      <c r="LD42" s="30" t="e">
        <f t="shared" si="191"/>
        <v>#REF!</v>
      </c>
      <c r="LE42" s="30" t="e">
        <f t="shared" si="192"/>
        <v>#REF!</v>
      </c>
      <c r="LF42" s="30" t="e">
        <f t="shared" si="193"/>
        <v>#REF!</v>
      </c>
      <c r="LG42" s="30" t="e">
        <f t="shared" si="194"/>
        <v>#REF!</v>
      </c>
      <c r="LH42" s="30" t="e">
        <f t="shared" si="195"/>
        <v>#REF!</v>
      </c>
      <c r="LI42" s="17" t="e">
        <f t="shared" si="196"/>
        <v>#REF!</v>
      </c>
      <c r="LJ42" s="30" t="e">
        <f t="shared" si="197"/>
        <v>#REF!</v>
      </c>
      <c r="LK42" s="31" t="e">
        <f t="shared" si="198"/>
        <v>#REF!</v>
      </c>
      <c r="LL42" t="e">
        <f t="shared" si="199"/>
        <v>#REF!</v>
      </c>
    </row>
    <row r="43" spans="2:324" ht="15.6" thickTop="1" thickBot="1" x14ac:dyDescent="0.35">
      <c r="B43">
        <v>32</v>
      </c>
      <c r="C43">
        <f t="shared" si="200"/>
        <v>102</v>
      </c>
      <c r="E43">
        <f t="shared" si="4"/>
        <v>1</v>
      </c>
      <c r="S43" s="35" t="e">
        <f t="shared" si="5"/>
        <v>#REF!</v>
      </c>
      <c r="T43" s="36">
        <v>0</v>
      </c>
      <c r="U43" s="37" t="e">
        <f t="shared" si="6"/>
        <v>#REF!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8">
        <v>0</v>
      </c>
      <c r="AD43" s="35" t="e">
        <f t="shared" si="7"/>
        <v>#REF!</v>
      </c>
      <c r="AE43" s="37" t="e">
        <f t="shared" si="8"/>
        <v>#REF!</v>
      </c>
      <c r="AF43" s="37" t="e">
        <f t="shared" si="9"/>
        <v>#REF!</v>
      </c>
      <c r="AG43" s="37" t="e">
        <f t="shared" si="10"/>
        <v>#REF!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8">
        <v>0</v>
      </c>
      <c r="AO43" s="35" t="e">
        <f t="shared" si="11"/>
        <v>#REF!</v>
      </c>
      <c r="AP43" s="36">
        <v>0</v>
      </c>
      <c r="AQ43" s="37" t="e">
        <f t="shared" si="12"/>
        <v>#REF!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8">
        <v>0</v>
      </c>
      <c r="AZ43" s="35" t="e">
        <f t="shared" si="13"/>
        <v>#REF!</v>
      </c>
      <c r="BA43" s="37" t="e">
        <f t="shared" si="14"/>
        <v>#REF!</v>
      </c>
      <c r="BB43" s="37" t="e">
        <f t="shared" si="15"/>
        <v>#REF!</v>
      </c>
      <c r="BC43" s="37" t="e">
        <f t="shared" si="16"/>
        <v>#REF!</v>
      </c>
      <c r="BD43" s="37" t="e">
        <f t="shared" si="17"/>
        <v>#REF!</v>
      </c>
      <c r="BE43" s="37" t="e">
        <f t="shared" si="18"/>
        <v>#REF!</v>
      </c>
      <c r="BF43" s="36">
        <v>0</v>
      </c>
      <c r="BG43" s="36">
        <v>0</v>
      </c>
      <c r="BH43" s="36">
        <v>0</v>
      </c>
      <c r="BI43" s="36">
        <v>0</v>
      </c>
      <c r="BJ43" s="38">
        <v>0</v>
      </c>
      <c r="BK43" s="35" t="e">
        <f t="shared" si="19"/>
        <v>#REF!</v>
      </c>
      <c r="BL43" s="37" t="e">
        <f t="shared" si="20"/>
        <v>#REF!</v>
      </c>
      <c r="BM43" s="37" t="e">
        <f t="shared" si="21"/>
        <v>#REF!</v>
      </c>
      <c r="BN43" s="37" t="e">
        <f t="shared" si="22"/>
        <v>#REF!</v>
      </c>
      <c r="BO43" s="37" t="e">
        <f t="shared" si="23"/>
        <v>#REF!</v>
      </c>
      <c r="BP43" s="37" t="e">
        <f t="shared" si="24"/>
        <v>#REF!</v>
      </c>
      <c r="BQ43" s="36">
        <v>0</v>
      </c>
      <c r="BR43" s="36">
        <v>0</v>
      </c>
      <c r="BS43" s="36">
        <v>0</v>
      </c>
      <c r="BT43" s="36">
        <v>0</v>
      </c>
      <c r="BU43" s="38">
        <v>0</v>
      </c>
      <c r="BV43" s="35" t="e">
        <f t="shared" si="25"/>
        <v>#REF!</v>
      </c>
      <c r="BW43" s="37" t="e">
        <f t="shared" si="26"/>
        <v>#REF!</v>
      </c>
      <c r="BX43" s="37" t="e">
        <f t="shared" si="27"/>
        <v>#REF!</v>
      </c>
      <c r="BY43" s="37" t="e">
        <f t="shared" si="28"/>
        <v>#REF!</v>
      </c>
      <c r="BZ43" s="37" t="e">
        <f t="shared" si="29"/>
        <v>#REF!</v>
      </c>
      <c r="CA43" s="37" t="e">
        <f t="shared" si="30"/>
        <v>#REF!</v>
      </c>
      <c r="CB43" s="36">
        <v>0</v>
      </c>
      <c r="CC43" s="36">
        <v>0</v>
      </c>
      <c r="CD43" s="36">
        <v>0</v>
      </c>
      <c r="CE43" s="36">
        <v>0</v>
      </c>
      <c r="CF43" s="38">
        <v>0</v>
      </c>
      <c r="CG43" s="37" t="e">
        <f t="shared" si="31"/>
        <v>#REF!</v>
      </c>
      <c r="CH43" s="37" t="e">
        <f t="shared" si="32"/>
        <v>#REF!</v>
      </c>
      <c r="CI43" s="37" t="e">
        <f t="shared" si="33"/>
        <v>#REF!</v>
      </c>
      <c r="CJ43" s="37" t="e">
        <f t="shared" si="34"/>
        <v>#REF!</v>
      </c>
      <c r="CK43" s="36">
        <v>0</v>
      </c>
      <c r="CL43" s="36">
        <v>0</v>
      </c>
      <c r="CM43" s="37" t="e">
        <f t="shared" si="35"/>
        <v>#REF!</v>
      </c>
      <c r="CN43" s="37" t="e">
        <f t="shared" si="36"/>
        <v>#REF!</v>
      </c>
      <c r="CO43" s="36">
        <v>0</v>
      </c>
      <c r="CP43" s="36">
        <v>0</v>
      </c>
      <c r="CQ43" s="38">
        <v>0</v>
      </c>
      <c r="CR43" s="37" t="e">
        <f t="shared" si="37"/>
        <v>#REF!</v>
      </c>
      <c r="CS43" s="37" t="e">
        <f t="shared" si="38"/>
        <v>#REF!</v>
      </c>
      <c r="CT43" s="37" t="e">
        <f t="shared" si="39"/>
        <v>#REF!</v>
      </c>
      <c r="CU43" s="37" t="e">
        <f t="shared" si="40"/>
        <v>#REF!</v>
      </c>
      <c r="CV43" s="37" t="e">
        <f t="shared" si="41"/>
        <v>#REF!</v>
      </c>
      <c r="CW43" s="37" t="e">
        <f t="shared" si="42"/>
        <v>#REF!</v>
      </c>
      <c r="CX43" s="37" t="e">
        <f t="shared" si="43"/>
        <v>#REF!</v>
      </c>
      <c r="CY43" s="37" t="e">
        <f t="shared" si="44"/>
        <v>#REF!</v>
      </c>
      <c r="CZ43" s="37" t="e">
        <f t="shared" si="45"/>
        <v>#REF!</v>
      </c>
      <c r="DA43" s="37" t="e">
        <f t="shared" si="46"/>
        <v>#REF!</v>
      </c>
      <c r="DB43" s="38">
        <v>0</v>
      </c>
      <c r="DC43" s="37" t="e">
        <f t="shared" si="47"/>
        <v>#REF!</v>
      </c>
      <c r="DD43" s="37" t="e">
        <f t="shared" si="48"/>
        <v>#REF!</v>
      </c>
      <c r="DE43" s="37" t="e">
        <f t="shared" si="49"/>
        <v>#REF!</v>
      </c>
      <c r="DF43" s="37" t="e">
        <f t="shared" si="50"/>
        <v>#REF!</v>
      </c>
      <c r="DG43" s="37" t="e">
        <f t="shared" si="51"/>
        <v>#REF!</v>
      </c>
      <c r="DH43" s="37" t="e">
        <f t="shared" si="52"/>
        <v>#REF!</v>
      </c>
      <c r="DI43" s="37" t="e">
        <f t="shared" si="53"/>
        <v>#REF!</v>
      </c>
      <c r="DJ43" s="37" t="e">
        <f t="shared" si="54"/>
        <v>#REF!</v>
      </c>
      <c r="DK43" s="37" t="e">
        <f t="shared" si="55"/>
        <v>#REF!</v>
      </c>
      <c r="DL43" s="37" t="e">
        <f t="shared" si="56"/>
        <v>#REF!</v>
      </c>
      <c r="DM43" s="38">
        <v>0</v>
      </c>
      <c r="DN43" s="37" t="e">
        <f t="shared" si="57"/>
        <v>#REF!</v>
      </c>
      <c r="DO43" s="37" t="e">
        <f t="shared" si="58"/>
        <v>#REF!</v>
      </c>
      <c r="DP43" s="37" t="e">
        <f t="shared" si="59"/>
        <v>#REF!</v>
      </c>
      <c r="DQ43" s="37" t="e">
        <f t="shared" si="60"/>
        <v>#REF!</v>
      </c>
      <c r="DR43" s="37" t="e">
        <f t="shared" si="61"/>
        <v>#REF!</v>
      </c>
      <c r="DS43" s="37" t="e">
        <f t="shared" si="62"/>
        <v>#REF!</v>
      </c>
      <c r="DT43" s="37" t="e">
        <f t="shared" si="63"/>
        <v>#REF!</v>
      </c>
      <c r="DU43" s="37" t="e">
        <f t="shared" si="64"/>
        <v>#REF!</v>
      </c>
      <c r="DV43" s="37" t="e">
        <f t="shared" si="65"/>
        <v>#REF!</v>
      </c>
      <c r="DW43" s="37" t="e">
        <f t="shared" si="66"/>
        <v>#REF!</v>
      </c>
      <c r="DX43" s="38">
        <v>0</v>
      </c>
      <c r="DY43" s="35" t="e">
        <f t="array" ref="DY43">1-EXP(-INDEX(m.r.mortality, C43) * hr.mort_mci)</f>
        <v>#REF!</v>
      </c>
      <c r="DZ43" s="37" t="e">
        <f t="array" ref="DZ43">1-EXP(-INDEX(m.r.mortality, C43) * hr.mort_mci)</f>
        <v>#REF!</v>
      </c>
      <c r="EA43" s="37" t="e">
        <f t="array" ref="EA43">1-EXP(-INDEX(m.r.mortality, C43) * hr.mort_mil)</f>
        <v>#REF!</v>
      </c>
      <c r="EB43" s="37" t="e">
        <f t="array" ref="EB43">1-EXP(-INDEX(m.r.mortality, C43) * hr.mort_mil)</f>
        <v>#REF!</v>
      </c>
      <c r="EC43" s="37" t="e">
        <f t="array" ref="EC43">1-EXP(-INDEX(m.r.mortality, C43) * hr.mort_mod)</f>
        <v>#REF!</v>
      </c>
      <c r="ED43" s="37" t="e">
        <f t="array" ref="ED43">1-EXP(-INDEX(m.r.mortality, C43) * hr.mort_sev)</f>
        <v>#REF!</v>
      </c>
      <c r="EE43" s="37" t="e">
        <f t="array" ref="EE43">1-EXP(-INDEX(m.r.mortality, C43) * hr.mort_mci)</f>
        <v>#REF!</v>
      </c>
      <c r="EF43" s="37" t="e">
        <f t="array" ref="EF43">1-EXP(-INDEX(m.r.mortality, C43) * hr.mort_mil)</f>
        <v>#REF!</v>
      </c>
      <c r="EG43" s="37" t="e">
        <f t="array" ref="EG43">1-EXP(-INDEX(m.r.mortality, C43) * hr.mort_mod)</f>
        <v>#REF!</v>
      </c>
      <c r="EH43" s="37" t="e">
        <f t="array" ref="EH43">1-EXP(-INDEX(m.r.mortality, C43) * hr.mort_sev)</f>
        <v>#REF!</v>
      </c>
      <c r="EI43" s="38">
        <v>1</v>
      </c>
      <c r="EJ43" s="39" t="e">
        <f t="shared" si="67"/>
        <v>#REF!</v>
      </c>
      <c r="EK43" s="39" t="e">
        <f t="shared" si="68"/>
        <v>#REF!</v>
      </c>
      <c r="EL43" s="39" t="e">
        <f t="shared" si="69"/>
        <v>#REF!</v>
      </c>
      <c r="EM43" s="39" t="e">
        <f t="shared" si="70"/>
        <v>#REF!</v>
      </c>
      <c r="EN43" s="39" t="e">
        <f t="shared" si="71"/>
        <v>#REF!</v>
      </c>
      <c r="EO43" s="39" t="e">
        <f t="shared" si="72"/>
        <v>#REF!</v>
      </c>
      <c r="EP43" s="39" t="e">
        <f t="shared" si="73"/>
        <v>#REF!</v>
      </c>
      <c r="EQ43" s="39" t="e">
        <f t="shared" si="74"/>
        <v>#REF!</v>
      </c>
      <c r="ER43" s="39" t="e">
        <f t="shared" si="75"/>
        <v>#REF!</v>
      </c>
      <c r="ES43" s="39" t="e">
        <f t="shared" si="76"/>
        <v>#REF!</v>
      </c>
      <c r="ET43" s="39" t="b">
        <f t="shared" si="77"/>
        <v>1</v>
      </c>
      <c r="EV43">
        <v>32</v>
      </c>
      <c r="EW43" s="7" t="e">
        <f t="array" ref="EW43">MMULT(EW42:FG42,TRANSPOSE(S42:AC42))</f>
        <v>#REF!</v>
      </c>
      <c r="EX43" s="7" t="e">
        <f t="array" ref="EX43">MMULT(EW42:FG42,TRANSPOSE(AD42:AN42))</f>
        <v>#REF!</v>
      </c>
      <c r="EY43" s="7" t="e">
        <f t="array" ref="EY43">MMULT(EW42:FG42,TRANSPOSE(AO42:AY42))</f>
        <v>#REF!</v>
      </c>
      <c r="EZ43" s="7" t="e">
        <f t="array" ref="EZ43">MMULT(EW42:FG42,TRANSPOSE(AZ42:BJ42))</f>
        <v>#REF!</v>
      </c>
      <c r="FA43" s="7" t="e">
        <f t="array" ref="FA43">MMULT(EW42:FG42,TRANSPOSE(BK42:BU42))</f>
        <v>#REF!</v>
      </c>
      <c r="FB43" s="7" t="e">
        <f t="array" ref="FB43">MMULT(EW42:FG42,TRANSPOSE(BV42:CF42))</f>
        <v>#REF!</v>
      </c>
      <c r="FC43" s="7" t="e">
        <f t="array" ref="FC43">MMULT(EW42:FG42,TRANSPOSE(CG42:CQ42))</f>
        <v>#REF!</v>
      </c>
      <c r="FD43" s="7" t="e">
        <f t="array" ref="FD43">MMULT(EW42:FG42,TRANSPOSE(CR42:DB42))</f>
        <v>#REF!</v>
      </c>
      <c r="FE43" s="7" t="e">
        <f t="array" ref="FE43">MMULT(EW42:FG42,TRANSPOSE(DC42:DM42))</f>
        <v>#REF!</v>
      </c>
      <c r="FF43" s="7" t="e">
        <f t="array" ref="FF43">MMULT(EW42:FG42,TRANSPOSE(DN42:DX42))</f>
        <v>#REF!</v>
      </c>
      <c r="FG43" s="7" t="e">
        <f t="array" ref="FG43">MMULT(EW42:FG42,TRANSPOSE(DY42:EI42))</f>
        <v>#REF!</v>
      </c>
      <c r="FH43" s="39" t="e">
        <f t="shared" si="78"/>
        <v>#REF!</v>
      </c>
      <c r="FJ43" s="30" t="e">
        <f t="shared" si="79"/>
        <v>#REF!</v>
      </c>
      <c r="FK43" s="30" t="e">
        <f t="shared" si="80"/>
        <v>#REF!</v>
      </c>
      <c r="FL43" s="30" t="e">
        <f t="shared" si="81"/>
        <v>#REF!</v>
      </c>
      <c r="FM43" s="30" t="e">
        <f t="shared" si="82"/>
        <v>#REF!</v>
      </c>
      <c r="FN43" s="30" t="e">
        <f t="shared" si="83"/>
        <v>#REF!</v>
      </c>
      <c r="FO43" s="30" t="e">
        <f t="shared" si="84"/>
        <v>#REF!</v>
      </c>
      <c r="FP43" s="30" t="e">
        <f t="shared" si="85"/>
        <v>#REF!</v>
      </c>
      <c r="FQ43" s="30" t="e">
        <f t="shared" si="86"/>
        <v>#REF!</v>
      </c>
      <c r="FR43" s="30" t="e">
        <f t="shared" si="87"/>
        <v>#REF!</v>
      </c>
      <c r="FS43" s="30" t="e">
        <f t="shared" si="88"/>
        <v>#REF!</v>
      </c>
      <c r="FT43" s="41">
        <v>0</v>
      </c>
      <c r="FV43" s="30" t="e">
        <f t="shared" si="89"/>
        <v>#REF!</v>
      </c>
      <c r="FW43" s="30" t="e">
        <f t="shared" si="90"/>
        <v>#REF!</v>
      </c>
      <c r="FX43" s="30" t="e">
        <f t="shared" si="91"/>
        <v>#REF!</v>
      </c>
      <c r="FY43" s="30" t="e">
        <f t="shared" si="92"/>
        <v>#REF!</v>
      </c>
      <c r="FZ43" s="30" t="e">
        <f t="shared" si="93"/>
        <v>#REF!</v>
      </c>
      <c r="GA43" s="30" t="e">
        <f t="shared" si="94"/>
        <v>#REF!</v>
      </c>
      <c r="GB43" s="30" t="e">
        <f t="shared" si="95"/>
        <v>#REF!</v>
      </c>
      <c r="GC43" s="30" t="e">
        <f t="shared" si="96"/>
        <v>#REF!</v>
      </c>
      <c r="GD43" s="30" t="e">
        <f t="shared" si="97"/>
        <v>#REF!</v>
      </c>
      <c r="GE43" s="30" t="e">
        <f t="shared" si="98"/>
        <v>#REF!</v>
      </c>
      <c r="GF43" s="41">
        <v>0</v>
      </c>
      <c r="GH43" s="31"/>
      <c r="GI43" s="31"/>
      <c r="GK43" s="31" t="e">
        <f t="shared" si="99"/>
        <v>#REF!</v>
      </c>
      <c r="GL43" s="31" t="e">
        <f t="shared" si="100"/>
        <v>#REF!</v>
      </c>
      <c r="GM43" s="31" t="e">
        <f t="shared" si="101"/>
        <v>#REF!</v>
      </c>
      <c r="GN43" s="31" t="e">
        <f t="shared" si="102"/>
        <v>#REF!</v>
      </c>
      <c r="GO43" s="31" t="e">
        <f t="shared" si="103"/>
        <v>#REF!</v>
      </c>
      <c r="GP43" s="31" t="e">
        <f t="shared" si="104"/>
        <v>#REF!</v>
      </c>
      <c r="GQ43" s="31" t="e">
        <f t="shared" si="105"/>
        <v>#REF!</v>
      </c>
      <c r="GR43" s="31" t="e">
        <f t="shared" si="106"/>
        <v>#REF!</v>
      </c>
      <c r="GS43" s="31" t="e">
        <f t="shared" si="107"/>
        <v>#REF!</v>
      </c>
      <c r="GT43" s="31" t="e">
        <f t="shared" si="108"/>
        <v>#REF!</v>
      </c>
      <c r="GU43" s="42">
        <v>0</v>
      </c>
      <c r="GW43" s="31" t="e">
        <f t="shared" si="109"/>
        <v>#REF!</v>
      </c>
      <c r="GX43" s="31" t="e">
        <f t="shared" si="110"/>
        <v>#REF!</v>
      </c>
      <c r="GY43" s="31" t="e">
        <f t="shared" si="111"/>
        <v>#REF!</v>
      </c>
      <c r="GZ43" s="31" t="e">
        <f t="shared" si="112"/>
        <v>#REF!</v>
      </c>
      <c r="HA43" s="31" t="e">
        <f t="shared" si="113"/>
        <v>#REF!</v>
      </c>
      <c r="HB43" s="31" t="e">
        <f t="shared" si="114"/>
        <v>#REF!</v>
      </c>
      <c r="HC43" s="31" t="e">
        <f t="shared" si="115"/>
        <v>#REF!</v>
      </c>
      <c r="HD43" s="31" t="e">
        <f t="shared" si="116"/>
        <v>#REF!</v>
      </c>
      <c r="HE43" s="31" t="e">
        <f t="shared" si="117"/>
        <v>#REF!</v>
      </c>
      <c r="HF43" s="31" t="e">
        <f t="shared" si="118"/>
        <v>#REF!</v>
      </c>
      <c r="HG43" s="42">
        <v>0</v>
      </c>
      <c r="HI43" s="31" t="e">
        <f t="shared" si="119"/>
        <v>#REF!</v>
      </c>
      <c r="HJ43" s="31" t="e">
        <f t="shared" si="120"/>
        <v>#REF!</v>
      </c>
      <c r="HK43" s="31" t="e">
        <f t="shared" si="121"/>
        <v>#REF!</v>
      </c>
      <c r="HL43" s="31" t="e">
        <f t="shared" si="122"/>
        <v>#REF!</v>
      </c>
      <c r="HM43" s="31" t="e">
        <f t="shared" si="123"/>
        <v>#REF!</v>
      </c>
      <c r="HN43" s="31" t="e">
        <f t="shared" si="124"/>
        <v>#REF!</v>
      </c>
      <c r="HO43" s="31" t="e">
        <f t="shared" si="125"/>
        <v>#REF!</v>
      </c>
      <c r="HP43" s="31" t="e">
        <f t="shared" si="126"/>
        <v>#REF!</v>
      </c>
      <c r="HQ43" s="31" t="e">
        <f t="shared" si="127"/>
        <v>#REF!</v>
      </c>
      <c r="HR43" s="31" t="e">
        <f t="shared" si="128"/>
        <v>#REF!</v>
      </c>
      <c r="HS43" s="42">
        <v>0</v>
      </c>
      <c r="HU43" s="30" t="e">
        <f t="shared" si="129"/>
        <v>#REF!</v>
      </c>
      <c r="HV43" s="30" t="e">
        <f t="shared" si="130"/>
        <v>#REF!</v>
      </c>
      <c r="HW43" s="30" t="e">
        <f t="shared" si="131"/>
        <v>#REF!</v>
      </c>
      <c r="HX43" s="30" t="e">
        <f t="shared" si="132"/>
        <v>#REF!</v>
      </c>
      <c r="HY43" s="30" t="e">
        <f t="shared" si="133"/>
        <v>#REF!</v>
      </c>
      <c r="HZ43" s="30" t="e">
        <f t="shared" si="134"/>
        <v>#REF!</v>
      </c>
      <c r="IA43" s="30" t="e">
        <f t="shared" si="135"/>
        <v>#REF!</v>
      </c>
      <c r="IB43" s="30" t="e">
        <f t="shared" si="136"/>
        <v>#REF!</v>
      </c>
      <c r="IC43" s="30" t="e">
        <f t="shared" si="137"/>
        <v>#REF!</v>
      </c>
      <c r="ID43" s="30" t="e">
        <f t="shared" si="138"/>
        <v>#REF!</v>
      </c>
      <c r="IE43" s="30">
        <f t="shared" si="139"/>
        <v>0</v>
      </c>
      <c r="IF43" s="30"/>
      <c r="IH43" s="30" t="e">
        <f t="shared" si="140"/>
        <v>#REF!</v>
      </c>
      <c r="II43" s="30" t="e">
        <f t="shared" si="141"/>
        <v>#REF!</v>
      </c>
      <c r="IJ43" s="30" t="e">
        <f t="shared" si="142"/>
        <v>#REF!</v>
      </c>
      <c r="IK43" s="30" t="e">
        <f t="shared" si="143"/>
        <v>#REF!</v>
      </c>
      <c r="IL43" s="30" t="e">
        <f t="shared" si="144"/>
        <v>#REF!</v>
      </c>
      <c r="IM43" s="30" t="e">
        <f t="shared" si="145"/>
        <v>#REF!</v>
      </c>
      <c r="IN43" s="30" t="e">
        <f t="shared" si="146"/>
        <v>#REF!</v>
      </c>
      <c r="IO43" s="30" t="e">
        <f t="shared" si="147"/>
        <v>#REF!</v>
      </c>
      <c r="IP43" s="30" t="e">
        <f t="shared" si="148"/>
        <v>#REF!</v>
      </c>
      <c r="IQ43" s="30" t="e">
        <f t="shared" si="149"/>
        <v>#REF!</v>
      </c>
      <c r="IR43" s="30">
        <f t="shared" si="150"/>
        <v>0</v>
      </c>
      <c r="IT43" s="43"/>
      <c r="IU43" s="43"/>
      <c r="IW43" s="43" t="e">
        <f t="shared" si="151"/>
        <v>#REF!</v>
      </c>
      <c r="IX43" s="43" t="e">
        <f t="shared" si="152"/>
        <v>#REF!</v>
      </c>
      <c r="IY43" s="43" t="e">
        <f t="shared" si="153"/>
        <v>#REF!</v>
      </c>
      <c r="IZ43" s="43" t="e">
        <f t="shared" si="154"/>
        <v>#REF!</v>
      </c>
      <c r="JA43" s="43" t="e">
        <f t="shared" si="155"/>
        <v>#REF!</v>
      </c>
      <c r="JB43" s="43" t="e">
        <f t="shared" si="156"/>
        <v>#REF!</v>
      </c>
      <c r="JC43" s="43" t="e">
        <f t="shared" si="157"/>
        <v>#REF!</v>
      </c>
      <c r="JD43" s="43" t="e">
        <f t="shared" si="158"/>
        <v>#REF!</v>
      </c>
      <c r="JE43" s="43" t="e">
        <f t="shared" si="159"/>
        <v>#REF!</v>
      </c>
      <c r="JF43" s="43" t="e">
        <f t="shared" si="160"/>
        <v>#REF!</v>
      </c>
      <c r="JG43" s="43">
        <f t="shared" si="161"/>
        <v>0</v>
      </c>
      <c r="JH43" s="43"/>
      <c r="JI43" s="31"/>
      <c r="JJ43" s="43" t="e">
        <f t="shared" si="162"/>
        <v>#REF!</v>
      </c>
      <c r="JK43" s="43" t="e">
        <f t="shared" si="163"/>
        <v>#REF!</v>
      </c>
      <c r="JL43" s="43" t="e">
        <f t="shared" si="164"/>
        <v>#REF!</v>
      </c>
      <c r="JM43" s="43" t="e">
        <f t="shared" si="165"/>
        <v>#REF!</v>
      </c>
      <c r="JN43" s="43" t="e">
        <f t="shared" si="166"/>
        <v>#REF!</v>
      </c>
      <c r="JO43" s="43" t="e">
        <f t="shared" si="167"/>
        <v>#REF!</v>
      </c>
      <c r="JP43" s="43" t="e">
        <f t="shared" si="168"/>
        <v>#REF!</v>
      </c>
      <c r="JQ43" s="43" t="e">
        <f t="shared" si="169"/>
        <v>#REF!</v>
      </c>
      <c r="JR43" s="43" t="e">
        <f t="shared" si="170"/>
        <v>#REF!</v>
      </c>
      <c r="JS43" s="43" t="e">
        <f t="shared" si="171"/>
        <v>#REF!</v>
      </c>
      <c r="JT43" s="43">
        <f t="shared" si="172"/>
        <v>0</v>
      </c>
      <c r="JU43" s="43"/>
      <c r="JV43" s="31"/>
      <c r="JW43" s="43" t="e">
        <f t="shared" si="173"/>
        <v>#REF!</v>
      </c>
      <c r="JX43" s="43" t="e">
        <f t="shared" si="174"/>
        <v>#REF!</v>
      </c>
      <c r="JY43" s="43" t="e">
        <f t="shared" si="175"/>
        <v>#REF!</v>
      </c>
      <c r="JZ43" s="43" t="e">
        <f t="shared" si="176"/>
        <v>#REF!</v>
      </c>
      <c r="KA43" s="43" t="e">
        <f t="shared" si="177"/>
        <v>#REF!</v>
      </c>
      <c r="KB43" s="43" t="e">
        <f t="shared" si="178"/>
        <v>#REF!</v>
      </c>
      <c r="KC43" s="43" t="e">
        <f t="shared" si="179"/>
        <v>#REF!</v>
      </c>
      <c r="KD43" s="43" t="e">
        <f t="shared" si="180"/>
        <v>#REF!</v>
      </c>
      <c r="KE43" s="43" t="e">
        <f t="shared" si="181"/>
        <v>#REF!</v>
      </c>
      <c r="KF43" s="43" t="e">
        <f t="shared" si="182"/>
        <v>#REF!</v>
      </c>
      <c r="KG43" s="43">
        <f t="shared" si="183"/>
        <v>0</v>
      </c>
      <c r="KH43" s="43"/>
      <c r="KJ43" s="7" t="e">
        <f t="array" ref="KJ43">AVERAGE(EW43:EW44)/((1+discount_EFFECT)^($B43-1))</f>
        <v>#REF!</v>
      </c>
      <c r="KK43" s="7" t="e">
        <f t="array" ref="KK43">AVERAGE(EX43:EX44)/((1+discount_EFFECT)^($B43-1))</f>
        <v>#REF!</v>
      </c>
      <c r="KL43" s="7" t="e">
        <f t="array" ref="KL43">AVERAGE(EY43:EY44)/((1+discount_EFFECT)^($B43-1))</f>
        <v>#REF!</v>
      </c>
      <c r="KM43" s="7" t="e">
        <f t="array" ref="KM43">AVERAGE(EZ43:EZ44)/((1+discount_EFFECT)^($B43-1))</f>
        <v>#REF!</v>
      </c>
      <c r="KN43" s="7" t="e">
        <f t="array" ref="KN43">AVERAGE(FA43:FA44)/((1+discount_EFFECT)^($B43-1))</f>
        <v>#REF!</v>
      </c>
      <c r="KO43" s="7" t="e">
        <f t="array" ref="KO43">AVERAGE(FB43:FB44)/((1+discount_EFFECT)^($B43-1))</f>
        <v>#REF!</v>
      </c>
      <c r="KP43" s="7" t="e">
        <f t="array" ref="KP43">AVERAGE(FC43:FC44)/((1+discount_EFFECT)^($B43-1))</f>
        <v>#REF!</v>
      </c>
      <c r="KQ43" s="7" t="e">
        <f t="array" ref="KQ43">AVERAGE(FD43:FD44)/((1+discount_EFFECT)^($B43-1))</f>
        <v>#REF!</v>
      </c>
      <c r="KR43" s="7" t="e">
        <f t="array" ref="KR43">AVERAGE(FE43:FE44)/((1+discount_EFFECT)^($B43-1))</f>
        <v>#REF!</v>
      </c>
      <c r="KS43" s="7" t="e">
        <f t="array" ref="KS43">AVERAGE(FF43:FF44)/((1+discount_EFFECT)^($B43-1))</f>
        <v>#REF!</v>
      </c>
      <c r="KT43" s="7" t="e">
        <f t="array" ref="KT43">AVERAGE(FG43:FG44)/((1+discount_EFFECT)^($B43-1))</f>
        <v>#REF!</v>
      </c>
      <c r="KU43" s="44" t="e">
        <f t="shared" si="184"/>
        <v>#REF!</v>
      </c>
      <c r="KV43" s="44" t="e">
        <f t="shared" si="185"/>
        <v>#REF!</v>
      </c>
      <c r="KW43" s="43"/>
      <c r="KX43" s="43"/>
      <c r="KY43" s="43" t="e">
        <f t="shared" si="186"/>
        <v>#REF!</v>
      </c>
      <c r="KZ43" s="43" t="e">
        <f t="shared" si="187"/>
        <v>#REF!</v>
      </c>
      <c r="LA43" s="43" t="e">
        <f t="shared" si="188"/>
        <v>#REF!</v>
      </c>
      <c r="LB43" s="30" t="e">
        <f t="shared" si="189"/>
        <v>#REF!</v>
      </c>
      <c r="LC43" s="30" t="e">
        <f t="shared" si="190"/>
        <v>#REF!</v>
      </c>
      <c r="LD43" s="30" t="e">
        <f t="shared" si="191"/>
        <v>#REF!</v>
      </c>
      <c r="LE43" s="30" t="e">
        <f t="shared" si="192"/>
        <v>#REF!</v>
      </c>
      <c r="LF43" s="30" t="e">
        <f t="shared" si="193"/>
        <v>#REF!</v>
      </c>
      <c r="LG43" s="30" t="e">
        <f t="shared" si="194"/>
        <v>#REF!</v>
      </c>
      <c r="LH43" s="30" t="e">
        <f t="shared" si="195"/>
        <v>#REF!</v>
      </c>
      <c r="LI43" s="17" t="e">
        <f t="shared" si="196"/>
        <v>#REF!</v>
      </c>
      <c r="LJ43" s="30" t="e">
        <f t="shared" si="197"/>
        <v>#REF!</v>
      </c>
      <c r="LK43" s="31" t="e">
        <f t="shared" si="198"/>
        <v>#REF!</v>
      </c>
      <c r="LL43" t="e">
        <f t="shared" si="199"/>
        <v>#REF!</v>
      </c>
    </row>
    <row r="44" spans="2:324" ht="15.6" thickTop="1" thickBot="1" x14ac:dyDescent="0.35">
      <c r="B44">
        <v>33</v>
      </c>
      <c r="C44">
        <f t="shared" si="200"/>
        <v>103</v>
      </c>
      <c r="E44">
        <f t="shared" ref="E44:E62" si="201">IF(B44&gt;=tx_duration, 1, IF(B44&lt;discontinuation2_start, p.discontinuation1, p.discontinuation2))</f>
        <v>1</v>
      </c>
      <c r="S44" s="35" t="e">
        <f t="shared" ref="S44:S62" si="202">(1 - p.mci_mil - p.mci_mod - p.mci_sev) * (1-E44) * (1-p.mci_i) * (1-DY44)</f>
        <v>#REF!</v>
      </c>
      <c r="T44" s="36">
        <v>0</v>
      </c>
      <c r="U44" s="37" t="e">
        <f t="shared" ref="U44:U62" si="203">p.mil_mci * (1-E44) * (1-p.mil_i) * (1-EA44)</f>
        <v>#REF!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8">
        <v>0</v>
      </c>
      <c r="AD44" s="35" t="e">
        <f t="shared" ref="AD44:AD62" si="204">(1 - p.mci_mil - p.mci_mod - p.mci_sev) * E44 * (1-p.mci_i) * (1-DY44)</f>
        <v>#REF!</v>
      </c>
      <c r="AE44" s="37" t="e">
        <f t="shared" ref="AE44:AE62" si="205">(1 - p.mci_mil - p.mci_mod - p.mci_sev) * (1-p.mci_i) * (1-DZ44)</f>
        <v>#REF!</v>
      </c>
      <c r="AF44" s="37" t="e">
        <f t="shared" ref="AF44:AF62" si="206">p.mil_mci * E44 * (1-p.mil_i) * (1-EA44)</f>
        <v>#REF!</v>
      </c>
      <c r="AG44" s="37" t="e">
        <f t="shared" ref="AG44:AG62" si="207">p.mil_mci * (1-p.mil_i) * (1-EB44)</f>
        <v>#REF!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8">
        <v>0</v>
      </c>
      <c r="AO44" s="35" t="e">
        <f t="shared" ref="AO44:AO62" si="208">p.mci_mil * (1-E44) * (1-p.mci_i) * (1-DY44)</f>
        <v>#REF!</v>
      </c>
      <c r="AP44" s="36">
        <v>0</v>
      </c>
      <c r="AQ44" s="37" t="e">
        <f t="shared" ref="AQ44:AQ62" si="209">(1 - p.mil_mci - p.mil_mod - p.mil_sev) * (1-E44) * (1-p.mil_i) * (1-EA44)</f>
        <v>#REF!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38">
        <v>0</v>
      </c>
      <c r="AZ44" s="35" t="e">
        <f t="shared" ref="AZ44:AZ62" si="210">p.mci_mil * E44 * (1-p.mci_i) * (1-DY44)</f>
        <v>#REF!</v>
      </c>
      <c r="BA44" s="37" t="e">
        <f t="shared" ref="BA44:BA62" si="211">p.mci_mil * (1-p.mci_i) * (1-DZ44)</f>
        <v>#REF!</v>
      </c>
      <c r="BB44" s="37" t="e">
        <f t="shared" ref="BB44:BB62" si="212">(1 - p.mil_mci - p.mil_mod - p.mil_sev) * E44 * (1-p.mil_i) * (1-EA44)</f>
        <v>#REF!</v>
      </c>
      <c r="BC44" s="37" t="e">
        <f t="shared" ref="BC44:BC62" si="213">(1 - p.mil_mci - p.mil_mod - p.mil_sev) * (1-p.mil_i) * (1-EB44)</f>
        <v>#REF!</v>
      </c>
      <c r="BD44" s="37" t="e">
        <f t="shared" ref="BD44:BD62" si="214">p.mod_mil * (1-p.mod_i) * (1-EC44)</f>
        <v>#REF!</v>
      </c>
      <c r="BE44" s="37" t="e">
        <f t="shared" ref="BE44:BE62" si="215">p.sev_mil * (1-p.sev_i) * (1-ED44)</f>
        <v>#REF!</v>
      </c>
      <c r="BF44" s="36">
        <v>0</v>
      </c>
      <c r="BG44" s="36">
        <v>0</v>
      </c>
      <c r="BH44" s="36">
        <v>0</v>
      </c>
      <c r="BI44" s="36">
        <v>0</v>
      </c>
      <c r="BJ44" s="38">
        <v>0</v>
      </c>
      <c r="BK44" s="35" t="e">
        <f t="shared" ref="BK44:BK62" si="216">p.mci_mod * (1-p.mci_i) * (1-DY44)</f>
        <v>#REF!</v>
      </c>
      <c r="BL44" s="37" t="e">
        <f t="shared" ref="BL44:BL62" si="217">p.mci_mod * (1-p.mci_i) * (1-DZ44)</f>
        <v>#REF!</v>
      </c>
      <c r="BM44" s="37" t="e">
        <f t="shared" ref="BM44:BM62" si="218">p.mil_mod * (1-p.mil_i) * (1-EA44)</f>
        <v>#REF!</v>
      </c>
      <c r="BN44" s="37" t="e">
        <f t="shared" ref="BN44:BN62" si="219">p.mil_mod * (1-p.mil_i) * (1-EB44)</f>
        <v>#REF!</v>
      </c>
      <c r="BO44" s="37" t="e">
        <f t="shared" ref="BO44:BO62" si="220">(1-p.mod_mil-p.mod_sev) * (1-p.mod_i) * (1-EC44)</f>
        <v>#REF!</v>
      </c>
      <c r="BP44" s="37" t="e">
        <f t="shared" ref="BP44:BP62" si="221">p.sev_mod * (1-p.sev_i) * (1-ED44)</f>
        <v>#REF!</v>
      </c>
      <c r="BQ44" s="36">
        <v>0</v>
      </c>
      <c r="BR44" s="36">
        <v>0</v>
      </c>
      <c r="BS44" s="36">
        <v>0</v>
      </c>
      <c r="BT44" s="36">
        <v>0</v>
      </c>
      <c r="BU44" s="38">
        <v>0</v>
      </c>
      <c r="BV44" s="35" t="e">
        <f t="shared" ref="BV44:BV62" si="222">p.mci_sev * (1-p.mci_i) * (1-DY44)</f>
        <v>#REF!</v>
      </c>
      <c r="BW44" s="37" t="e">
        <f t="shared" ref="BW44:BW62" si="223">p.mci_sev * (1-p.mci_i) * (1-DZ44)</f>
        <v>#REF!</v>
      </c>
      <c r="BX44" s="37" t="e">
        <f t="shared" ref="BX44:BX62" si="224">p.mil_sev * (1-p.mil_i) * (1-EA44)</f>
        <v>#REF!</v>
      </c>
      <c r="BY44" s="37" t="e">
        <f t="shared" ref="BY44:BY62" si="225">p.mil_sev * (1-p.mil_i) * (1-EB44)</f>
        <v>#REF!</v>
      </c>
      <c r="BZ44" s="37" t="e">
        <f t="shared" ref="BZ44:BZ62" si="226">p.mod_sev * (1-p.mod_i) * (1-EC44)</f>
        <v>#REF!</v>
      </c>
      <c r="CA44" s="37" t="e">
        <f t="shared" ref="CA44:CA62" si="227">(1-p.sev_mil-p.sev_mod) * (1-p.sev_i) * (1-ED44)</f>
        <v>#REF!</v>
      </c>
      <c r="CB44" s="36">
        <v>0</v>
      </c>
      <c r="CC44" s="36">
        <v>0</v>
      </c>
      <c r="CD44" s="36">
        <v>0</v>
      </c>
      <c r="CE44" s="36">
        <v>0</v>
      </c>
      <c r="CF44" s="38">
        <v>0</v>
      </c>
      <c r="CG44" s="37" t="e">
        <f t="shared" ref="CG44:CG62" si="228">(1 - p.mci_mil - p.mci_mod - p.mci_sev) * p.mci_i * (1-DY44)</f>
        <v>#REF!</v>
      </c>
      <c r="CH44" s="37" t="e">
        <f t="shared" ref="CH44:CH62" si="229">(1 - p.mci_mil - p.mci_mod - p.mci_sev) * p.mci_i * (1-DY44)</f>
        <v>#REF!</v>
      </c>
      <c r="CI44" s="37" t="e">
        <f t="shared" ref="CI44:CI62" si="230">p.mil_mci * p.mil_i * (1-EA44)</f>
        <v>#REF!</v>
      </c>
      <c r="CJ44" s="37" t="e">
        <f t="shared" ref="CJ44:CJ62" si="231">p.mil_mci * p.mil_i * (1-EA44)</f>
        <v>#REF!</v>
      </c>
      <c r="CK44" s="36">
        <v>0</v>
      </c>
      <c r="CL44" s="36">
        <v>0</v>
      </c>
      <c r="CM44" s="37" t="e">
        <f t="shared" ref="CM44:CM62" si="232">(1 - p.mci_mil - p.mci_mod - p.mci_sev) * (1-EE44)</f>
        <v>#REF!</v>
      </c>
      <c r="CN44" s="37" t="e">
        <f t="shared" ref="CN44:CN62" si="233">p.mil_mci * (1-EA44)</f>
        <v>#REF!</v>
      </c>
      <c r="CO44" s="36">
        <v>0</v>
      </c>
      <c r="CP44" s="36">
        <v>0</v>
      </c>
      <c r="CQ44" s="38">
        <v>0</v>
      </c>
      <c r="CR44" s="37" t="e">
        <f t="shared" ref="CR44:CR62" si="234">p.mci_mil * p.mci_i * (1-DY44)</f>
        <v>#REF!</v>
      </c>
      <c r="CS44" s="37" t="e">
        <f t="shared" ref="CS44:CS62" si="235">p.mci_mil * p.mci_i * (1-DZ44)</f>
        <v>#REF!</v>
      </c>
      <c r="CT44" s="37" t="e">
        <f t="shared" ref="CT44:CT62" si="236">(1 - p.mil_mci - p.mil_mod - p.mil_sev) * (p.mil_i) * (1-EA44)</f>
        <v>#REF!</v>
      </c>
      <c r="CU44" s="37" t="e">
        <f t="shared" ref="CU44:CU62" si="237">(1 - p.mil_mci - p.mil_mod - p.mil_sev) * p.mil_i * (1-EB44)</f>
        <v>#REF!</v>
      </c>
      <c r="CV44" s="37" t="e">
        <f t="shared" ref="CV44:CV62" si="238">p.mod_mil * p.mod_i * (1-EC44)</f>
        <v>#REF!</v>
      </c>
      <c r="CW44" s="37" t="e">
        <f t="shared" ref="CW44:CW62" si="239">p.sev_mil * p.sev_i * (1-ED44)</f>
        <v>#REF!</v>
      </c>
      <c r="CX44" s="37" t="e">
        <f t="shared" ref="CX44:CX62" si="240">p.mci_mil * (1-EE44)</f>
        <v>#REF!</v>
      </c>
      <c r="CY44" s="37" t="e">
        <f t="shared" ref="CY44:CY62" si="241">(1 - p.mil_mci - p.mil_mod - p.mil_sev) * (1-EF44)</f>
        <v>#REF!</v>
      </c>
      <c r="CZ44" s="37" t="e">
        <f t="shared" ref="CZ44:CZ62" si="242">p.mod_mil * (1-EG44)</f>
        <v>#REF!</v>
      </c>
      <c r="DA44" s="37" t="e">
        <f t="shared" ref="DA44:DA62" si="243">p.sev_mil * (1-EH44)</f>
        <v>#REF!</v>
      </c>
      <c r="DB44" s="38">
        <v>0</v>
      </c>
      <c r="DC44" s="37" t="e">
        <f t="shared" ref="DC44:DC62" si="244">p.mci_mod * p.mci_i * (1-DY44)</f>
        <v>#REF!</v>
      </c>
      <c r="DD44" s="37" t="e">
        <f t="shared" ref="DD44:DD62" si="245">p.mci_mod * p.mci_i * (1-DZ44)</f>
        <v>#REF!</v>
      </c>
      <c r="DE44" s="37" t="e">
        <f t="shared" ref="DE44:DE62" si="246">p.mil_mod * p.mil_i * (1-EA44)</f>
        <v>#REF!</v>
      </c>
      <c r="DF44" s="37" t="e">
        <f t="shared" ref="DF44:DF62" si="247">p.mil_mod * p.mil_i * (1-EB44)</f>
        <v>#REF!</v>
      </c>
      <c r="DG44" s="37" t="e">
        <f t="shared" ref="DG44:DG62" si="248">(1-p.mod_mil-p.mod_sev) * p.mod_i * (1-EC44)</f>
        <v>#REF!</v>
      </c>
      <c r="DH44" s="37" t="e">
        <f t="shared" ref="DH44:DH62" si="249">p.sev_mod * p.sev_i * (1-ED44)</f>
        <v>#REF!</v>
      </c>
      <c r="DI44" s="37" t="e">
        <f t="shared" ref="DI44:DI62" si="250">p.mci_mod * (1-EE44)</f>
        <v>#REF!</v>
      </c>
      <c r="DJ44" s="37" t="e">
        <f t="shared" ref="DJ44:DJ62" si="251">p.mil_mod * (1-EF44)</f>
        <v>#REF!</v>
      </c>
      <c r="DK44" s="37" t="e">
        <f t="shared" ref="DK44:DK62" si="252">(1-p.mod_mil-p.mod_sev) * (1-EG44)</f>
        <v>#REF!</v>
      </c>
      <c r="DL44" s="37" t="e">
        <f t="shared" ref="DL44:DL62" si="253">p.sev_mod * (1-EH44)</f>
        <v>#REF!</v>
      </c>
      <c r="DM44" s="38">
        <v>0</v>
      </c>
      <c r="DN44" s="37" t="e">
        <f t="shared" ref="DN44:DN62" si="254">p.mci_sev * p.mci_i * (1-DY44)</f>
        <v>#REF!</v>
      </c>
      <c r="DO44" s="37" t="e">
        <f t="shared" ref="DO44:DO62" si="255">p.mci_sev * p.mci_i * (1-DZ44)</f>
        <v>#REF!</v>
      </c>
      <c r="DP44" s="37" t="e">
        <f t="shared" ref="DP44:DP62" si="256">p.mil_sev * p.mil_i * (1-EA44)</f>
        <v>#REF!</v>
      </c>
      <c r="DQ44" s="37" t="e">
        <f t="shared" ref="DQ44:DQ62" si="257">p.mil_sev * p.mil_i * (1-EB44)</f>
        <v>#REF!</v>
      </c>
      <c r="DR44" s="37" t="e">
        <f t="shared" ref="DR44:DR62" si="258">p.mod_sev * p.mod_i * (1-EC44)</f>
        <v>#REF!</v>
      </c>
      <c r="DS44" s="37" t="e">
        <f t="shared" ref="DS44:DS62" si="259">(1-p.sev_mil-p.sev_mod) * p.sev_i * (1-ED44)</f>
        <v>#REF!</v>
      </c>
      <c r="DT44" s="37" t="e">
        <f t="shared" ref="DT44:DT62" si="260">p.mci_sev * (1-EE44)</f>
        <v>#REF!</v>
      </c>
      <c r="DU44" s="37" t="e">
        <f t="shared" ref="DU44:DU62" si="261">p.mil_sev * (1-EF44)</f>
        <v>#REF!</v>
      </c>
      <c r="DV44" s="37" t="e">
        <f t="shared" ref="DV44:DV62" si="262">p.mod_sev * (1-EG44)</f>
        <v>#REF!</v>
      </c>
      <c r="DW44" s="37" t="e">
        <f t="shared" ref="DW44:DW62" si="263">(1-p.sev_mil-p.sev_mod) * (1-EH44)</f>
        <v>#REF!</v>
      </c>
      <c r="DX44" s="38">
        <v>0</v>
      </c>
      <c r="DY44" s="35" t="e">
        <f t="array" ref="DY44">1-EXP(-INDEX(m.r.mortality, C44) * hr.mort_mci)</f>
        <v>#REF!</v>
      </c>
      <c r="DZ44" s="37" t="e">
        <f t="array" ref="DZ44">1-EXP(-INDEX(m.r.mortality, C44) * hr.mort_mci)</f>
        <v>#REF!</v>
      </c>
      <c r="EA44" s="37" t="e">
        <f t="array" ref="EA44">1-EXP(-INDEX(m.r.mortality, C44) * hr.mort_mil)</f>
        <v>#REF!</v>
      </c>
      <c r="EB44" s="37" t="e">
        <f t="array" ref="EB44">1-EXP(-INDEX(m.r.mortality, C44) * hr.mort_mil)</f>
        <v>#REF!</v>
      </c>
      <c r="EC44" s="37" t="e">
        <f t="array" ref="EC44">1-EXP(-INDEX(m.r.mortality, C44) * hr.mort_mod)</f>
        <v>#REF!</v>
      </c>
      <c r="ED44" s="37" t="e">
        <f t="array" ref="ED44">1-EXP(-INDEX(m.r.mortality, C44) * hr.mort_sev)</f>
        <v>#REF!</v>
      </c>
      <c r="EE44" s="37" t="e">
        <f t="array" ref="EE44">1-EXP(-INDEX(m.r.mortality, C44) * hr.mort_mci)</f>
        <v>#REF!</v>
      </c>
      <c r="EF44" s="37" t="e">
        <f t="array" ref="EF44">1-EXP(-INDEX(m.r.mortality, C44) * hr.mort_mil)</f>
        <v>#REF!</v>
      </c>
      <c r="EG44" s="37" t="e">
        <f t="array" ref="EG44">1-EXP(-INDEX(m.r.mortality, C44) * hr.mort_mod)</f>
        <v>#REF!</v>
      </c>
      <c r="EH44" s="37" t="e">
        <f t="array" ref="EH44">1-EXP(-INDEX(m.r.mortality, C44) * hr.mort_sev)</f>
        <v>#REF!</v>
      </c>
      <c r="EI44" s="38">
        <v>1</v>
      </c>
      <c r="EJ44" s="39" t="e">
        <f t="shared" ref="EJ44:EJ62" si="264">SUM(S44,AD44,AO44,AZ44,BK44,BV44,CG44,CR44,DC44,DN44,DY44)=1</f>
        <v>#REF!</v>
      </c>
      <c r="EK44" s="39" t="e">
        <f t="shared" ref="EK44:EK62" si="265">SUM(T44,AE44,AP44,BA44,BL44,BW44,CH44,CS44,DD44,DO44,DZ44)=1</f>
        <v>#REF!</v>
      </c>
      <c r="EL44" s="39" t="e">
        <f t="shared" ref="EL44:EL62" si="266">SUM(U44,AF44,AQ44,BB44,BM44,BX44,CI44,CT44,DE44,DP44,EA44)=1</f>
        <v>#REF!</v>
      </c>
      <c r="EM44" s="39" t="e">
        <f t="shared" ref="EM44:EM62" si="267">SUM(V44,AG44,AR44,BC44,BN44,BY44,CJ44,CU44,DF44,DQ44,EB44)=1</f>
        <v>#REF!</v>
      </c>
      <c r="EN44" s="39" t="e">
        <f t="shared" ref="EN44:EN62" si="268">SUM(W44,AH44,AS44,BD44,BO44,BZ44,CK44,CV44,DG44,DR44,EC44)=1</f>
        <v>#REF!</v>
      </c>
      <c r="EO44" s="39" t="e">
        <f t="shared" ref="EO44:EO62" si="269">SUM(X44,AI44,AT44,BE44,BP44,CA44,CL44,CW44,DH44,DS44,ED44)=1</f>
        <v>#REF!</v>
      </c>
      <c r="EP44" s="39" t="e">
        <f t="shared" ref="EP44:EP62" si="270">SUM(Y44,AJ44,AU44,BF44,BQ44,CB44,CM44,CX44,DI44,DT44,EE44)=1</f>
        <v>#REF!</v>
      </c>
      <c r="EQ44" s="39" t="e">
        <f t="shared" ref="EQ44:EQ62" si="271">SUM(Z44,AK44,AV44,BG44,BR44,CC44,CN44,CY44,DJ44,DU44,EF44)=1</f>
        <v>#REF!</v>
      </c>
      <c r="ER44" s="39" t="e">
        <f t="shared" ref="ER44:ER62" si="272">SUM(AA44,AL44,AW44,BH44,BS44,CD44,CO44,CZ44,DK44,DV44,EG44)=1</f>
        <v>#REF!</v>
      </c>
      <c r="ES44" s="39" t="e">
        <f t="shared" ref="ES44:ES62" si="273">SUM(AB44,AM44,AX44,BI44,BT44,CE44,CP44,DA44,DL44,DW44,EH44)=1</f>
        <v>#REF!</v>
      </c>
      <c r="ET44" s="39" t="b">
        <f t="shared" ref="ET44:ET62" si="274">SUM(AC44,AN44,AY44,BJ44,BU44,CF44,CQ44,DB44,DM44,DX44,EI44)=1</f>
        <v>1</v>
      </c>
      <c r="EV44">
        <v>33</v>
      </c>
      <c r="EW44" s="7" t="e">
        <f t="array" ref="EW44">MMULT(EW43:FG43,TRANSPOSE(S43:AC43))</f>
        <v>#REF!</v>
      </c>
      <c r="EX44" s="7" t="e">
        <f t="array" ref="EX44">MMULT(EW43:FG43,TRANSPOSE(AD43:AN43))</f>
        <v>#REF!</v>
      </c>
      <c r="EY44" s="7" t="e">
        <f t="array" ref="EY44">MMULT(EW43:FG43,TRANSPOSE(AO43:AY43))</f>
        <v>#REF!</v>
      </c>
      <c r="EZ44" s="7" t="e">
        <f t="array" ref="EZ44">MMULT(EW43:FG43,TRANSPOSE(AZ43:BJ43))</f>
        <v>#REF!</v>
      </c>
      <c r="FA44" s="7" t="e">
        <f t="array" ref="FA44">MMULT(EW43:FG43,TRANSPOSE(BK43:BU43))</f>
        <v>#REF!</v>
      </c>
      <c r="FB44" s="7" t="e">
        <f t="array" ref="FB44">MMULT(EW43:FG43,TRANSPOSE(BV43:CF43))</f>
        <v>#REF!</v>
      </c>
      <c r="FC44" s="7" t="e">
        <f t="array" ref="FC44">MMULT(EW43:FG43,TRANSPOSE(CG43:CQ43))</f>
        <v>#REF!</v>
      </c>
      <c r="FD44" s="7" t="e">
        <f t="array" ref="FD44">MMULT(EW43:FG43,TRANSPOSE(CR43:DB43))</f>
        <v>#REF!</v>
      </c>
      <c r="FE44" s="7" t="e">
        <f t="array" ref="FE44">MMULT(EW43:FG43,TRANSPOSE(DC43:DM43))</f>
        <v>#REF!</v>
      </c>
      <c r="FF44" s="7" t="e">
        <f t="array" ref="FF44">MMULT(EW43:FG43,TRANSPOSE(DN43:DX43))</f>
        <v>#REF!</v>
      </c>
      <c r="FG44" s="7" t="e">
        <f t="array" ref="FG44">MMULT(EW43:FG43,TRANSPOSE(DY43:EI43))</f>
        <v>#REF!</v>
      </c>
      <c r="FH44" s="39" t="e">
        <f t="shared" ref="FH44:FH75" si="275">NOT(ABS(SUM(EW44:FG44)-1)&gt;0.0000000001)</f>
        <v>#REF!</v>
      </c>
      <c r="FJ44" s="30" t="e">
        <f t="shared" ref="FJ44:FJ62" si="276">EW44 * u.mci_pt</f>
        <v>#REF!</v>
      </c>
      <c r="FK44" s="30" t="e">
        <f t="shared" ref="FK44:FK62" si="277">EX44 * u.mci_pt</f>
        <v>#REF!</v>
      </c>
      <c r="FL44" s="30" t="e">
        <f t="shared" ref="FL44:FL62" si="278">EY44 * u.mil_pt</f>
        <v>#REF!</v>
      </c>
      <c r="FM44" s="30" t="e">
        <f t="shared" ref="FM44:FM62" si="279">EZ44 * u.mil_pt</f>
        <v>#REF!</v>
      </c>
      <c r="FN44" s="30" t="e">
        <f t="shared" ref="FN44:FN62" si="280">FA44 * u.mod_pt</f>
        <v>#REF!</v>
      </c>
      <c r="FO44" s="30" t="e">
        <f t="shared" ref="FO44:FO62" si="281">FB44 * u.sev_pt</f>
        <v>#REF!</v>
      </c>
      <c r="FP44" s="30" t="e">
        <f t="shared" ref="FP44:FP62" si="282">FC44 * u.mci_pt_i</f>
        <v>#REF!</v>
      </c>
      <c r="FQ44" s="30" t="e">
        <f t="shared" ref="FQ44:FQ62" si="283">FD44 * u.mil_pt_i</f>
        <v>#REF!</v>
      </c>
      <c r="FR44" s="30" t="e">
        <f t="shared" ref="FR44:FR62" si="284">FE44 * u.mod_pt_i</f>
        <v>#REF!</v>
      </c>
      <c r="FS44" s="30" t="e">
        <f t="shared" ref="FS44:FS62" si="285">FF44 * u.sev_pt_i</f>
        <v>#REF!</v>
      </c>
      <c r="FT44" s="41">
        <v>0</v>
      </c>
      <c r="FV44" s="30" t="e">
        <f t="shared" ref="FV44:FV62" si="286">EW44 * u.mci_ic</f>
        <v>#REF!</v>
      </c>
      <c r="FW44" s="30" t="e">
        <f t="shared" ref="FW44:FW62" si="287">EX44 * u.mci_ic</f>
        <v>#REF!</v>
      </c>
      <c r="FX44" s="30" t="e">
        <f t="shared" ref="FX44:FX62" si="288">EY44 * u.mil_ic</f>
        <v>#REF!</v>
      </c>
      <c r="FY44" s="30" t="e">
        <f t="shared" ref="FY44:FY62" si="289">EZ44 * u.mil_ic</f>
        <v>#REF!</v>
      </c>
      <c r="FZ44" s="30" t="e">
        <f t="shared" ref="FZ44:FZ62" si="290">FA44 * u.mod_ic</f>
        <v>#REF!</v>
      </c>
      <c r="GA44" s="30" t="e">
        <f t="shared" ref="GA44:GA62" si="291">FB44 * u.sev_ic</f>
        <v>#REF!</v>
      </c>
      <c r="GB44" s="30" t="e">
        <f t="shared" ref="GB44:GB62" si="292">FC44 * u.mci_ic_i</f>
        <v>#REF!</v>
      </c>
      <c r="GC44" s="30" t="e">
        <f t="shared" ref="GC44:GC62" si="293">FD44 * u.mil_ic_i</f>
        <v>#REF!</v>
      </c>
      <c r="GD44" s="30" t="e">
        <f t="shared" ref="GD44:GD62" si="294">FE44 * u.mod_ic_i</f>
        <v>#REF!</v>
      </c>
      <c r="GE44" s="30" t="e">
        <f t="shared" ref="GE44:GE62" si="295">FF44 * u.sev_ic_i</f>
        <v>#REF!</v>
      </c>
      <c r="GF44" s="41">
        <v>0</v>
      </c>
      <c r="GH44" s="31"/>
      <c r="GI44" s="31"/>
      <c r="GK44" s="31" t="e">
        <f t="shared" ref="GK44:GK62" si="296">EW44 * c.mci_hc</f>
        <v>#REF!</v>
      </c>
      <c r="GL44" s="31" t="e">
        <f t="shared" ref="GL44:GL62" si="297">EX44*c.mci_hc</f>
        <v>#REF!</v>
      </c>
      <c r="GM44" s="31" t="e">
        <f t="shared" ref="GM44:GM62" si="298">EY44 * c.mil_hc</f>
        <v>#REF!</v>
      </c>
      <c r="GN44" s="31" t="e">
        <f t="shared" ref="GN44:GN62" si="299">EZ44*c.mil_hc</f>
        <v>#REF!</v>
      </c>
      <c r="GO44" s="31" t="e">
        <f t="shared" ref="GO44:GO62" si="300">FA44*c.mod_hc</f>
        <v>#REF!</v>
      </c>
      <c r="GP44" s="31" t="e">
        <f t="shared" ref="GP44:GP62" si="301">FB44*c.sev_hc</f>
        <v>#REF!</v>
      </c>
      <c r="GQ44" s="31" t="e">
        <f t="shared" ref="GQ44:GQ62" si="302">FC44*c.mci_hc_i</f>
        <v>#REF!</v>
      </c>
      <c r="GR44" s="31" t="e">
        <f t="shared" ref="GR44:GR62" si="303">FD44*c.mil_hc_i</f>
        <v>#REF!</v>
      </c>
      <c r="GS44" s="31" t="e">
        <f t="shared" ref="GS44:GS62" si="304">FE44*c.mod_hc_i</f>
        <v>#REF!</v>
      </c>
      <c r="GT44" s="31" t="e">
        <f t="shared" ref="GT44:GT62" si="305">FF44*c.sev_hc_i</f>
        <v>#REF!</v>
      </c>
      <c r="GU44" s="42">
        <v>0</v>
      </c>
      <c r="GW44" s="31" t="e">
        <f t="shared" ref="GW44:GW62" si="306">EW44 * c.mci_sc</f>
        <v>#REF!</v>
      </c>
      <c r="GX44" s="31" t="e">
        <f t="shared" ref="GX44:GX62" si="307">EX44 * c.mci_sc</f>
        <v>#REF!</v>
      </c>
      <c r="GY44" s="31" t="e">
        <f t="shared" ref="GY44:GY62" si="308">EY44 * c.mil_sc</f>
        <v>#REF!</v>
      </c>
      <c r="GZ44" s="31" t="e">
        <f t="shared" ref="GZ44:GZ62" si="309">EZ44 * c.mil_sc</f>
        <v>#REF!</v>
      </c>
      <c r="HA44" s="31" t="e">
        <f t="shared" ref="HA44:HA62" si="310">FA44 * c.mod_sc</f>
        <v>#REF!</v>
      </c>
      <c r="HB44" s="31" t="e">
        <f t="shared" ref="HB44:HB62" si="311">FB44 * c.sev_sc</f>
        <v>#REF!</v>
      </c>
      <c r="HC44" s="31" t="e">
        <f t="shared" ref="HC44:HC62" si="312">FC44 * c.mci_sc_i</f>
        <v>#REF!</v>
      </c>
      <c r="HD44" s="31" t="e">
        <f t="shared" ref="HD44:HD62" si="313">FD44 * c.mil_sc_i</f>
        <v>#REF!</v>
      </c>
      <c r="HE44" s="31" t="e">
        <f t="shared" ref="HE44:HE62" si="314">FE44 * c.mod_sc_i</f>
        <v>#REF!</v>
      </c>
      <c r="HF44" s="31" t="e">
        <f t="shared" ref="HF44:HF62" si="315">FF44 * c.sev_sc_i</f>
        <v>#REF!</v>
      </c>
      <c r="HG44" s="42">
        <v>0</v>
      </c>
      <c r="HI44" s="31" t="e">
        <f t="shared" ref="HI44:HI62" si="316">EW44 * c.mci_ic</f>
        <v>#REF!</v>
      </c>
      <c r="HJ44" s="31" t="e">
        <f t="shared" ref="HJ44:HJ62" si="317">EX44 * c.mci_ic</f>
        <v>#REF!</v>
      </c>
      <c r="HK44" s="31" t="e">
        <f t="shared" ref="HK44:HK62" si="318">EY44 * c.mil_ic</f>
        <v>#REF!</v>
      </c>
      <c r="HL44" s="31" t="e">
        <f t="shared" ref="HL44:HL62" si="319">EZ44 * c.mil_ic</f>
        <v>#REF!</v>
      </c>
      <c r="HM44" s="31" t="e">
        <f t="shared" ref="HM44:HM62" si="320">FA44 * c.mod_ic</f>
        <v>#REF!</v>
      </c>
      <c r="HN44" s="31" t="e">
        <f t="shared" ref="HN44:HN62" si="321">FB44 * c.sev_ic</f>
        <v>#REF!</v>
      </c>
      <c r="HO44" s="31" t="e">
        <f t="shared" ref="HO44:HO62" si="322">FC44 * c.mci_ic_i</f>
        <v>#REF!</v>
      </c>
      <c r="HP44" s="31" t="e">
        <f t="shared" ref="HP44:HP62" si="323">FD44 * c.mil_ic_i</f>
        <v>#REF!</v>
      </c>
      <c r="HQ44" s="31" t="e">
        <f t="shared" ref="HQ44:HQ62" si="324">FE44 * c.mod_ic_i</f>
        <v>#REF!</v>
      </c>
      <c r="HR44" s="31" t="e">
        <f t="shared" ref="HR44:HR62" si="325">FF44 * c.sev_ic_i</f>
        <v>#REF!</v>
      </c>
      <c r="HS44" s="42">
        <v>0</v>
      </c>
      <c r="HU44" s="30" t="e">
        <f t="shared" ref="HU44:HU62" si="326">AVERAGE(FJ44:FJ45)</f>
        <v>#REF!</v>
      </c>
      <c r="HV44" s="30" t="e">
        <f t="shared" ref="HV44:HV62" si="327">AVERAGE(FK44:FK45)</f>
        <v>#REF!</v>
      </c>
      <c r="HW44" s="30" t="e">
        <f t="shared" ref="HW44:HW62" si="328">AVERAGE(FL44:FL45)</f>
        <v>#REF!</v>
      </c>
      <c r="HX44" s="30" t="e">
        <f t="shared" ref="HX44:HX62" si="329">AVERAGE(FM44:FM45)</f>
        <v>#REF!</v>
      </c>
      <c r="HY44" s="30" t="e">
        <f t="shared" ref="HY44:HY62" si="330">AVERAGE(FN44:FN45)</f>
        <v>#REF!</v>
      </c>
      <c r="HZ44" s="30" t="e">
        <f t="shared" ref="HZ44:HZ62" si="331">AVERAGE(FO44:FO45)</f>
        <v>#REF!</v>
      </c>
      <c r="IA44" s="30" t="e">
        <f t="shared" ref="IA44:IA62" si="332">AVERAGE(FP44:FP45)</f>
        <v>#REF!</v>
      </c>
      <c r="IB44" s="30" t="e">
        <f t="shared" ref="IB44:IB62" si="333">AVERAGE(FQ44:FQ45)</f>
        <v>#REF!</v>
      </c>
      <c r="IC44" s="30" t="e">
        <f t="shared" ref="IC44:IC62" si="334">AVERAGE(FR44:FR45)</f>
        <v>#REF!</v>
      </c>
      <c r="ID44" s="30" t="e">
        <f t="shared" ref="ID44:ID62" si="335">AVERAGE(FS44:FS45)</f>
        <v>#REF!</v>
      </c>
      <c r="IE44" s="30">
        <f t="shared" ref="IE44:IE62" si="336">AVERAGE(FT44:FT45)</f>
        <v>0</v>
      </c>
      <c r="IF44" s="30"/>
      <c r="IH44" s="30" t="e">
        <f t="shared" ref="IH44:IH62" si="337">AVERAGE(FV44:FV45)</f>
        <v>#REF!</v>
      </c>
      <c r="II44" s="30" t="e">
        <f t="shared" ref="II44:II62" si="338">AVERAGE(FW44:FW45)</f>
        <v>#REF!</v>
      </c>
      <c r="IJ44" s="30" t="e">
        <f t="shared" ref="IJ44:IJ62" si="339">AVERAGE(FX44:FX45)</f>
        <v>#REF!</v>
      </c>
      <c r="IK44" s="30" t="e">
        <f t="shared" ref="IK44:IK62" si="340">AVERAGE(FY44:FY45)</f>
        <v>#REF!</v>
      </c>
      <c r="IL44" s="30" t="e">
        <f t="shared" ref="IL44:IL62" si="341">AVERAGE(FZ44:FZ45)</f>
        <v>#REF!</v>
      </c>
      <c r="IM44" s="30" t="e">
        <f t="shared" ref="IM44:IM62" si="342">AVERAGE(GA44:GA45)</f>
        <v>#REF!</v>
      </c>
      <c r="IN44" s="30" t="e">
        <f t="shared" ref="IN44:IN62" si="343">AVERAGE(GB44:GB45)</f>
        <v>#REF!</v>
      </c>
      <c r="IO44" s="30" t="e">
        <f t="shared" ref="IO44:IO62" si="344">AVERAGE(GC44:GC45)</f>
        <v>#REF!</v>
      </c>
      <c r="IP44" s="30" t="e">
        <f t="shared" ref="IP44:IP62" si="345">AVERAGE(GD44:GD45)</f>
        <v>#REF!</v>
      </c>
      <c r="IQ44" s="30" t="e">
        <f t="shared" ref="IQ44:IQ62" si="346">AVERAGE(GE44:GE45)</f>
        <v>#REF!</v>
      </c>
      <c r="IR44" s="30">
        <f t="shared" ref="IR44:IR62" si="347">AVERAGE(GF44:GF45)</f>
        <v>0</v>
      </c>
      <c r="IT44" s="43"/>
      <c r="IU44" s="43"/>
      <c r="IW44" s="43" t="e">
        <f t="shared" ref="IW44:IW62" si="348">AVERAGE(GK44:GK45)</f>
        <v>#REF!</v>
      </c>
      <c r="IX44" s="43" t="e">
        <f t="shared" ref="IX44:IX62" si="349">AVERAGE(GL44:GL45)</f>
        <v>#REF!</v>
      </c>
      <c r="IY44" s="43" t="e">
        <f t="shared" ref="IY44:IY62" si="350">AVERAGE(GM44:GM45)</f>
        <v>#REF!</v>
      </c>
      <c r="IZ44" s="43" t="e">
        <f t="shared" ref="IZ44:IZ62" si="351">AVERAGE(GN44:GN45)</f>
        <v>#REF!</v>
      </c>
      <c r="JA44" s="43" t="e">
        <f t="shared" ref="JA44:JA62" si="352">AVERAGE(GO44:GO45)</f>
        <v>#REF!</v>
      </c>
      <c r="JB44" s="43" t="e">
        <f t="shared" ref="JB44:JB62" si="353">AVERAGE(GP44:GP45)</f>
        <v>#REF!</v>
      </c>
      <c r="JC44" s="43" t="e">
        <f t="shared" ref="JC44:JC62" si="354">AVERAGE(GQ44:GQ45)</f>
        <v>#REF!</v>
      </c>
      <c r="JD44" s="43" t="e">
        <f t="shared" ref="JD44:JD62" si="355">AVERAGE(GR44:GR45)</f>
        <v>#REF!</v>
      </c>
      <c r="JE44" s="43" t="e">
        <f t="shared" ref="JE44:JE62" si="356">AVERAGE(GS44:GS45)</f>
        <v>#REF!</v>
      </c>
      <c r="JF44" s="43" t="e">
        <f t="shared" ref="JF44:JF62" si="357">AVERAGE(GT44:GT45)</f>
        <v>#REF!</v>
      </c>
      <c r="JG44" s="43">
        <f t="shared" ref="JG44:JG62" si="358">AVERAGE(GU44:GU45)</f>
        <v>0</v>
      </c>
      <c r="JH44" s="43"/>
      <c r="JI44" s="31"/>
      <c r="JJ44" s="43" t="e">
        <f t="shared" ref="JJ44:JJ62" si="359">AVERAGE(GW44:GW45)</f>
        <v>#REF!</v>
      </c>
      <c r="JK44" s="43" t="e">
        <f t="shared" ref="JK44:JK62" si="360">AVERAGE(GX44:GX45)</f>
        <v>#REF!</v>
      </c>
      <c r="JL44" s="43" t="e">
        <f t="shared" ref="JL44:JL62" si="361">AVERAGE(GY44:GY45)</f>
        <v>#REF!</v>
      </c>
      <c r="JM44" s="43" t="e">
        <f t="shared" ref="JM44:JM62" si="362">AVERAGE(GZ44:GZ45)</f>
        <v>#REF!</v>
      </c>
      <c r="JN44" s="43" t="e">
        <f t="shared" ref="JN44:JN62" si="363">AVERAGE(HA44:HA45)</f>
        <v>#REF!</v>
      </c>
      <c r="JO44" s="43" t="e">
        <f t="shared" ref="JO44:JO62" si="364">AVERAGE(HB44:HB45)</f>
        <v>#REF!</v>
      </c>
      <c r="JP44" s="43" t="e">
        <f t="shared" ref="JP44:JP62" si="365">AVERAGE(HC44:HC45)</f>
        <v>#REF!</v>
      </c>
      <c r="JQ44" s="43" t="e">
        <f t="shared" ref="JQ44:JQ62" si="366">AVERAGE(HD44:HD45)</f>
        <v>#REF!</v>
      </c>
      <c r="JR44" s="43" t="e">
        <f t="shared" ref="JR44:JR62" si="367">AVERAGE(HE44:HE45)</f>
        <v>#REF!</v>
      </c>
      <c r="JS44" s="43" t="e">
        <f t="shared" ref="JS44:JS62" si="368">AVERAGE(HF44:HF45)</f>
        <v>#REF!</v>
      </c>
      <c r="JT44" s="43">
        <f t="shared" ref="JT44:JT62" si="369">AVERAGE(HG44:HG45)</f>
        <v>0</v>
      </c>
      <c r="JU44" s="43"/>
      <c r="JV44" s="31"/>
      <c r="JW44" s="43" t="e">
        <f t="shared" ref="JW44:JW62" si="370">AVERAGE(HI44:HI45)</f>
        <v>#REF!</v>
      </c>
      <c r="JX44" s="43" t="e">
        <f t="shared" ref="JX44:JX62" si="371">AVERAGE(HJ44:HJ45)</f>
        <v>#REF!</v>
      </c>
      <c r="JY44" s="43" t="e">
        <f t="shared" ref="JY44:JY62" si="372">AVERAGE(HK44:HK45)</f>
        <v>#REF!</v>
      </c>
      <c r="JZ44" s="43" t="e">
        <f t="shared" ref="JZ44:JZ62" si="373">AVERAGE(HL44:HL45)</f>
        <v>#REF!</v>
      </c>
      <c r="KA44" s="43" t="e">
        <f t="shared" ref="KA44:KA62" si="374">AVERAGE(HM44:HM45)</f>
        <v>#REF!</v>
      </c>
      <c r="KB44" s="43" t="e">
        <f t="shared" ref="KB44:KB62" si="375">AVERAGE(HN44:HN45)</f>
        <v>#REF!</v>
      </c>
      <c r="KC44" s="43" t="e">
        <f t="shared" ref="KC44:KC62" si="376">AVERAGE(HO44:HO45)</f>
        <v>#REF!</v>
      </c>
      <c r="KD44" s="43" t="e">
        <f t="shared" ref="KD44:KD62" si="377">AVERAGE(HP44:HP45)</f>
        <v>#REF!</v>
      </c>
      <c r="KE44" s="43" t="e">
        <f t="shared" ref="KE44:KE62" si="378">AVERAGE(HQ44:HQ45)</f>
        <v>#REF!</v>
      </c>
      <c r="KF44" s="43" t="e">
        <f t="shared" ref="KF44:KF62" si="379">AVERAGE(HR44:HR45)</f>
        <v>#REF!</v>
      </c>
      <c r="KG44" s="43">
        <f t="shared" ref="KG44:KG62" si="380">AVERAGE(HS44:HS45)</f>
        <v>0</v>
      </c>
      <c r="KH44" s="43"/>
      <c r="KJ44" s="7" t="e">
        <f t="array" ref="KJ44">AVERAGE(EW44:EW45)/((1+discount_EFFECT)^($B44-1))</f>
        <v>#REF!</v>
      </c>
      <c r="KK44" s="7" t="e">
        <f t="array" ref="KK44">AVERAGE(EX44:EX45)/((1+discount_EFFECT)^($B44-1))</f>
        <v>#REF!</v>
      </c>
      <c r="KL44" s="7" t="e">
        <f t="array" ref="KL44">AVERAGE(EY44:EY45)/((1+discount_EFFECT)^($B44-1))</f>
        <v>#REF!</v>
      </c>
      <c r="KM44" s="7" t="e">
        <f t="array" ref="KM44">AVERAGE(EZ44:EZ45)/((1+discount_EFFECT)^($B44-1))</f>
        <v>#REF!</v>
      </c>
      <c r="KN44" s="7" t="e">
        <f t="array" ref="KN44">AVERAGE(FA44:FA45)/((1+discount_EFFECT)^($B44-1))</f>
        <v>#REF!</v>
      </c>
      <c r="KO44" s="7" t="e">
        <f t="array" ref="KO44">AVERAGE(FB44:FB45)/((1+discount_EFFECT)^($B44-1))</f>
        <v>#REF!</v>
      </c>
      <c r="KP44" s="7" t="e">
        <f t="array" ref="KP44">AVERAGE(FC44:FC45)/((1+discount_EFFECT)^($B44-1))</f>
        <v>#REF!</v>
      </c>
      <c r="KQ44" s="7" t="e">
        <f t="array" ref="KQ44">AVERAGE(FD44:FD45)/((1+discount_EFFECT)^($B44-1))</f>
        <v>#REF!</v>
      </c>
      <c r="KR44" s="7" t="e">
        <f t="array" ref="KR44">AVERAGE(FE44:FE45)/((1+discount_EFFECT)^($B44-1))</f>
        <v>#REF!</v>
      </c>
      <c r="KS44" s="7" t="e">
        <f t="array" ref="KS44">AVERAGE(FF44:FF45)/((1+discount_EFFECT)^($B44-1))</f>
        <v>#REF!</v>
      </c>
      <c r="KT44" s="7" t="e">
        <f t="array" ref="KT44">AVERAGE(FG44:FG45)/((1+discount_EFFECT)^($B44-1))</f>
        <v>#REF!</v>
      </c>
      <c r="KU44" s="44" t="e">
        <f t="shared" ref="KU44:KU62" si="381">SUM(HU44:IF44)/((1+discount_QALY)^($B44-1))</f>
        <v>#REF!</v>
      </c>
      <c r="KV44" s="44" t="e">
        <f t="shared" ref="KV44:KV62" si="382">SUM(IH44:IR44)/((1+discount_QALY)^($B44-1))</f>
        <v>#REF!</v>
      </c>
      <c r="KW44" s="43"/>
      <c r="KX44" s="43"/>
      <c r="KY44" s="43" t="e">
        <f t="shared" ref="KY44:KY62" si="383">SUM(IW44:JH44)/((1+discount_COST)^($B44-1))</f>
        <v>#REF!</v>
      </c>
      <c r="KZ44" s="43" t="e">
        <f t="shared" ref="KZ44:KZ62" si="384">SUM(JJ44:JU44)/((1+discount_COST)^($B44-1))</f>
        <v>#REF!</v>
      </c>
      <c r="LA44" s="43" t="e">
        <f t="shared" ref="LA44:LA62" si="385">SUM(JW44:KH44)/((1+discount_COST)^($B44-1))</f>
        <v>#REF!</v>
      </c>
      <c r="LB44" s="30" t="e">
        <f t="shared" ref="LB44:LB62" si="386">SUM(KJ44:KK44,KP44)</f>
        <v>#REF!</v>
      </c>
      <c r="LC44" s="30" t="e">
        <f t="shared" ref="LC44:LC62" si="387">SUM(KL44:KM44,KQ44)</f>
        <v>#REF!</v>
      </c>
      <c r="LD44" s="30" t="e">
        <f t="shared" ref="LD44:LD62" si="388">SUM(KN44,KR44)</f>
        <v>#REF!</v>
      </c>
      <c r="LE44" s="30" t="e">
        <f t="shared" ref="LE44:LE62" si="389">SUM(KO44,KS44)</f>
        <v>#REF!</v>
      </c>
      <c r="LF44" s="30" t="e">
        <f t="shared" ref="LF44:LF62" si="390">SUM(KJ44:KO44)</f>
        <v>#REF!</v>
      </c>
      <c r="LG44" s="30" t="e">
        <f t="shared" ref="LG44:LG62" si="391">SUM(KP44:KS44)</f>
        <v>#REF!</v>
      </c>
      <c r="LH44" s="30" t="e">
        <f t="shared" ref="LH44:LH62" si="392">SUM(KJ44,KL44)</f>
        <v>#REF!</v>
      </c>
      <c r="LI44" s="17" t="e">
        <f t="shared" ref="LI44:LI62" si="393">SUM(KJ44:KS44)</f>
        <v>#REF!</v>
      </c>
      <c r="LJ44" s="30" t="e">
        <f t="shared" ref="LJ44:LJ62" si="394">SUM(KU44:KV44)</f>
        <v>#REF!</v>
      </c>
      <c r="LK44" s="31" t="e">
        <f t="shared" ref="LK44:LK62" si="395">SUM(KW44:LA44)</f>
        <v>#REF!</v>
      </c>
      <c r="LL44" t="e">
        <f t="shared" ref="LL44:LL75" si="396">LJ44-(LK44/wtp)</f>
        <v>#REF!</v>
      </c>
    </row>
    <row r="45" spans="2:324" ht="15.6" thickTop="1" thickBot="1" x14ac:dyDescent="0.35">
      <c r="B45">
        <v>34</v>
      </c>
      <c r="C45">
        <f t="shared" ref="C45:C62" si="397">C44+1</f>
        <v>104</v>
      </c>
      <c r="E45">
        <f t="shared" si="201"/>
        <v>1</v>
      </c>
      <c r="S45" s="35" t="e">
        <f t="shared" si="202"/>
        <v>#REF!</v>
      </c>
      <c r="T45" s="36">
        <v>0</v>
      </c>
      <c r="U45" s="37" t="e">
        <f t="shared" si="203"/>
        <v>#REF!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8">
        <v>0</v>
      </c>
      <c r="AD45" s="35" t="e">
        <f t="shared" si="204"/>
        <v>#REF!</v>
      </c>
      <c r="AE45" s="37" t="e">
        <f t="shared" si="205"/>
        <v>#REF!</v>
      </c>
      <c r="AF45" s="37" t="e">
        <f t="shared" si="206"/>
        <v>#REF!</v>
      </c>
      <c r="AG45" s="37" t="e">
        <f t="shared" si="207"/>
        <v>#REF!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  <c r="AN45" s="38">
        <v>0</v>
      </c>
      <c r="AO45" s="35" t="e">
        <f t="shared" si="208"/>
        <v>#REF!</v>
      </c>
      <c r="AP45" s="36">
        <v>0</v>
      </c>
      <c r="AQ45" s="37" t="e">
        <f t="shared" si="209"/>
        <v>#REF!</v>
      </c>
      <c r="AR45" s="36">
        <v>0</v>
      </c>
      <c r="AS45" s="36">
        <v>0</v>
      </c>
      <c r="AT45" s="36">
        <v>0</v>
      </c>
      <c r="AU45" s="36">
        <v>0</v>
      </c>
      <c r="AV45" s="36">
        <v>0</v>
      </c>
      <c r="AW45" s="36">
        <v>0</v>
      </c>
      <c r="AX45" s="36">
        <v>0</v>
      </c>
      <c r="AY45" s="38">
        <v>0</v>
      </c>
      <c r="AZ45" s="35" t="e">
        <f t="shared" si="210"/>
        <v>#REF!</v>
      </c>
      <c r="BA45" s="37" t="e">
        <f t="shared" si="211"/>
        <v>#REF!</v>
      </c>
      <c r="BB45" s="37" t="e">
        <f t="shared" si="212"/>
        <v>#REF!</v>
      </c>
      <c r="BC45" s="37" t="e">
        <f t="shared" si="213"/>
        <v>#REF!</v>
      </c>
      <c r="BD45" s="37" t="e">
        <f t="shared" si="214"/>
        <v>#REF!</v>
      </c>
      <c r="BE45" s="37" t="e">
        <f t="shared" si="215"/>
        <v>#REF!</v>
      </c>
      <c r="BF45" s="36">
        <v>0</v>
      </c>
      <c r="BG45" s="36">
        <v>0</v>
      </c>
      <c r="BH45" s="36">
        <v>0</v>
      </c>
      <c r="BI45" s="36">
        <v>0</v>
      </c>
      <c r="BJ45" s="38">
        <v>0</v>
      </c>
      <c r="BK45" s="35" t="e">
        <f t="shared" si="216"/>
        <v>#REF!</v>
      </c>
      <c r="BL45" s="37" t="e">
        <f t="shared" si="217"/>
        <v>#REF!</v>
      </c>
      <c r="BM45" s="37" t="e">
        <f t="shared" si="218"/>
        <v>#REF!</v>
      </c>
      <c r="BN45" s="37" t="e">
        <f t="shared" si="219"/>
        <v>#REF!</v>
      </c>
      <c r="BO45" s="37" t="e">
        <f t="shared" si="220"/>
        <v>#REF!</v>
      </c>
      <c r="BP45" s="37" t="e">
        <f t="shared" si="221"/>
        <v>#REF!</v>
      </c>
      <c r="BQ45" s="36">
        <v>0</v>
      </c>
      <c r="BR45" s="36">
        <v>0</v>
      </c>
      <c r="BS45" s="36">
        <v>0</v>
      </c>
      <c r="BT45" s="36">
        <v>0</v>
      </c>
      <c r="BU45" s="38">
        <v>0</v>
      </c>
      <c r="BV45" s="35" t="e">
        <f t="shared" si="222"/>
        <v>#REF!</v>
      </c>
      <c r="BW45" s="37" t="e">
        <f t="shared" si="223"/>
        <v>#REF!</v>
      </c>
      <c r="BX45" s="37" t="e">
        <f t="shared" si="224"/>
        <v>#REF!</v>
      </c>
      <c r="BY45" s="37" t="e">
        <f t="shared" si="225"/>
        <v>#REF!</v>
      </c>
      <c r="BZ45" s="37" t="e">
        <f t="shared" si="226"/>
        <v>#REF!</v>
      </c>
      <c r="CA45" s="37" t="e">
        <f t="shared" si="227"/>
        <v>#REF!</v>
      </c>
      <c r="CB45" s="36">
        <v>0</v>
      </c>
      <c r="CC45" s="36">
        <v>0</v>
      </c>
      <c r="CD45" s="36">
        <v>0</v>
      </c>
      <c r="CE45" s="36">
        <v>0</v>
      </c>
      <c r="CF45" s="38">
        <v>0</v>
      </c>
      <c r="CG45" s="37" t="e">
        <f t="shared" si="228"/>
        <v>#REF!</v>
      </c>
      <c r="CH45" s="37" t="e">
        <f t="shared" si="229"/>
        <v>#REF!</v>
      </c>
      <c r="CI45" s="37" t="e">
        <f t="shared" si="230"/>
        <v>#REF!</v>
      </c>
      <c r="CJ45" s="37" t="e">
        <f t="shared" si="231"/>
        <v>#REF!</v>
      </c>
      <c r="CK45" s="36">
        <v>0</v>
      </c>
      <c r="CL45" s="36">
        <v>0</v>
      </c>
      <c r="CM45" s="37" t="e">
        <f t="shared" si="232"/>
        <v>#REF!</v>
      </c>
      <c r="CN45" s="37" t="e">
        <f t="shared" si="233"/>
        <v>#REF!</v>
      </c>
      <c r="CO45" s="36">
        <v>0</v>
      </c>
      <c r="CP45" s="36">
        <v>0</v>
      </c>
      <c r="CQ45" s="38">
        <v>0</v>
      </c>
      <c r="CR45" s="37" t="e">
        <f t="shared" si="234"/>
        <v>#REF!</v>
      </c>
      <c r="CS45" s="37" t="e">
        <f t="shared" si="235"/>
        <v>#REF!</v>
      </c>
      <c r="CT45" s="37" t="e">
        <f t="shared" si="236"/>
        <v>#REF!</v>
      </c>
      <c r="CU45" s="37" t="e">
        <f t="shared" si="237"/>
        <v>#REF!</v>
      </c>
      <c r="CV45" s="37" t="e">
        <f t="shared" si="238"/>
        <v>#REF!</v>
      </c>
      <c r="CW45" s="37" t="e">
        <f t="shared" si="239"/>
        <v>#REF!</v>
      </c>
      <c r="CX45" s="37" t="e">
        <f t="shared" si="240"/>
        <v>#REF!</v>
      </c>
      <c r="CY45" s="37" t="e">
        <f t="shared" si="241"/>
        <v>#REF!</v>
      </c>
      <c r="CZ45" s="37" t="e">
        <f t="shared" si="242"/>
        <v>#REF!</v>
      </c>
      <c r="DA45" s="37" t="e">
        <f t="shared" si="243"/>
        <v>#REF!</v>
      </c>
      <c r="DB45" s="38">
        <v>0</v>
      </c>
      <c r="DC45" s="37" t="e">
        <f t="shared" si="244"/>
        <v>#REF!</v>
      </c>
      <c r="DD45" s="37" t="e">
        <f t="shared" si="245"/>
        <v>#REF!</v>
      </c>
      <c r="DE45" s="37" t="e">
        <f t="shared" si="246"/>
        <v>#REF!</v>
      </c>
      <c r="DF45" s="37" t="e">
        <f t="shared" si="247"/>
        <v>#REF!</v>
      </c>
      <c r="DG45" s="37" t="e">
        <f t="shared" si="248"/>
        <v>#REF!</v>
      </c>
      <c r="DH45" s="37" t="e">
        <f t="shared" si="249"/>
        <v>#REF!</v>
      </c>
      <c r="DI45" s="37" t="e">
        <f t="shared" si="250"/>
        <v>#REF!</v>
      </c>
      <c r="DJ45" s="37" t="e">
        <f t="shared" si="251"/>
        <v>#REF!</v>
      </c>
      <c r="DK45" s="37" t="e">
        <f t="shared" si="252"/>
        <v>#REF!</v>
      </c>
      <c r="DL45" s="37" t="e">
        <f t="shared" si="253"/>
        <v>#REF!</v>
      </c>
      <c r="DM45" s="38">
        <v>0</v>
      </c>
      <c r="DN45" s="37" t="e">
        <f t="shared" si="254"/>
        <v>#REF!</v>
      </c>
      <c r="DO45" s="37" t="e">
        <f t="shared" si="255"/>
        <v>#REF!</v>
      </c>
      <c r="DP45" s="37" t="e">
        <f t="shared" si="256"/>
        <v>#REF!</v>
      </c>
      <c r="DQ45" s="37" t="e">
        <f t="shared" si="257"/>
        <v>#REF!</v>
      </c>
      <c r="DR45" s="37" t="e">
        <f t="shared" si="258"/>
        <v>#REF!</v>
      </c>
      <c r="DS45" s="37" t="e">
        <f t="shared" si="259"/>
        <v>#REF!</v>
      </c>
      <c r="DT45" s="37" t="e">
        <f t="shared" si="260"/>
        <v>#REF!</v>
      </c>
      <c r="DU45" s="37" t="e">
        <f t="shared" si="261"/>
        <v>#REF!</v>
      </c>
      <c r="DV45" s="37" t="e">
        <f t="shared" si="262"/>
        <v>#REF!</v>
      </c>
      <c r="DW45" s="37" t="e">
        <f t="shared" si="263"/>
        <v>#REF!</v>
      </c>
      <c r="DX45" s="38">
        <v>0</v>
      </c>
      <c r="DY45" s="35" t="e">
        <f t="array" ref="DY45">1-EXP(-INDEX(m.r.mortality, C45) * hr.mort_mci)</f>
        <v>#REF!</v>
      </c>
      <c r="DZ45" s="37" t="e">
        <f t="array" ref="DZ45">1-EXP(-INDEX(m.r.mortality, C45) * hr.mort_mci)</f>
        <v>#REF!</v>
      </c>
      <c r="EA45" s="37" t="e">
        <f t="array" ref="EA45">1-EXP(-INDEX(m.r.mortality, C45) * hr.mort_mil)</f>
        <v>#REF!</v>
      </c>
      <c r="EB45" s="37" t="e">
        <f t="array" ref="EB45">1-EXP(-INDEX(m.r.mortality, C45) * hr.mort_mil)</f>
        <v>#REF!</v>
      </c>
      <c r="EC45" s="37" t="e">
        <f t="array" ref="EC45">1-EXP(-INDEX(m.r.mortality, C45) * hr.mort_mod)</f>
        <v>#REF!</v>
      </c>
      <c r="ED45" s="37" t="e">
        <f t="array" ref="ED45">1-EXP(-INDEX(m.r.mortality, C45) * hr.mort_sev)</f>
        <v>#REF!</v>
      </c>
      <c r="EE45" s="37" t="e">
        <f t="array" ref="EE45">1-EXP(-INDEX(m.r.mortality, C45) * hr.mort_mci)</f>
        <v>#REF!</v>
      </c>
      <c r="EF45" s="37" t="e">
        <f t="array" ref="EF45">1-EXP(-INDEX(m.r.mortality, C45) * hr.mort_mil)</f>
        <v>#REF!</v>
      </c>
      <c r="EG45" s="37" t="e">
        <f t="array" ref="EG45">1-EXP(-INDEX(m.r.mortality, C45) * hr.mort_mod)</f>
        <v>#REF!</v>
      </c>
      <c r="EH45" s="37" t="e">
        <f t="array" ref="EH45">1-EXP(-INDEX(m.r.mortality, C45) * hr.mort_sev)</f>
        <v>#REF!</v>
      </c>
      <c r="EI45" s="38">
        <v>1</v>
      </c>
      <c r="EJ45" s="39" t="e">
        <f t="shared" si="264"/>
        <v>#REF!</v>
      </c>
      <c r="EK45" s="39" t="e">
        <f t="shared" si="265"/>
        <v>#REF!</v>
      </c>
      <c r="EL45" s="39" t="e">
        <f t="shared" si="266"/>
        <v>#REF!</v>
      </c>
      <c r="EM45" s="39" t="e">
        <f t="shared" si="267"/>
        <v>#REF!</v>
      </c>
      <c r="EN45" s="39" t="e">
        <f t="shared" si="268"/>
        <v>#REF!</v>
      </c>
      <c r="EO45" s="39" t="e">
        <f t="shared" si="269"/>
        <v>#REF!</v>
      </c>
      <c r="EP45" s="39" t="e">
        <f t="shared" si="270"/>
        <v>#REF!</v>
      </c>
      <c r="EQ45" s="39" t="e">
        <f t="shared" si="271"/>
        <v>#REF!</v>
      </c>
      <c r="ER45" s="39" t="e">
        <f t="shared" si="272"/>
        <v>#REF!</v>
      </c>
      <c r="ES45" s="39" t="e">
        <f t="shared" si="273"/>
        <v>#REF!</v>
      </c>
      <c r="ET45" s="39" t="b">
        <f t="shared" si="274"/>
        <v>1</v>
      </c>
      <c r="EV45">
        <v>34</v>
      </c>
      <c r="EW45" s="7" t="e">
        <f t="array" ref="EW45">MMULT(EW44:FG44,TRANSPOSE(S44:AC44))</f>
        <v>#REF!</v>
      </c>
      <c r="EX45" s="7" t="e">
        <f t="array" ref="EX45">MMULT(EW44:FG44,TRANSPOSE(AD44:AN44))</f>
        <v>#REF!</v>
      </c>
      <c r="EY45" s="7" t="e">
        <f t="array" ref="EY45">MMULT(EW44:FG44,TRANSPOSE(AO44:AY44))</f>
        <v>#REF!</v>
      </c>
      <c r="EZ45" s="7" t="e">
        <f t="array" ref="EZ45">MMULT(EW44:FG44,TRANSPOSE(AZ44:BJ44))</f>
        <v>#REF!</v>
      </c>
      <c r="FA45" s="7" t="e">
        <f t="array" ref="FA45">MMULT(EW44:FG44,TRANSPOSE(BK44:BU44))</f>
        <v>#REF!</v>
      </c>
      <c r="FB45" s="7" t="e">
        <f t="array" ref="FB45">MMULT(EW44:FG44,TRANSPOSE(BV44:CF44))</f>
        <v>#REF!</v>
      </c>
      <c r="FC45" s="7" t="e">
        <f t="array" ref="FC45">MMULT(EW44:FG44,TRANSPOSE(CG44:CQ44))</f>
        <v>#REF!</v>
      </c>
      <c r="FD45" s="7" t="e">
        <f t="array" ref="FD45">MMULT(EW44:FG44,TRANSPOSE(CR44:DB44))</f>
        <v>#REF!</v>
      </c>
      <c r="FE45" s="7" t="e">
        <f t="array" ref="FE45">MMULT(EW44:FG44,TRANSPOSE(DC44:DM44))</f>
        <v>#REF!</v>
      </c>
      <c r="FF45" s="7" t="e">
        <f t="array" ref="FF45">MMULT(EW44:FG44,TRANSPOSE(DN44:DX44))</f>
        <v>#REF!</v>
      </c>
      <c r="FG45" s="7" t="e">
        <f t="array" ref="FG45">MMULT(EW44:FG44,TRANSPOSE(DY44:EI44))</f>
        <v>#REF!</v>
      </c>
      <c r="FH45" s="39" t="e">
        <f t="shared" si="275"/>
        <v>#REF!</v>
      </c>
      <c r="FJ45" s="30" t="e">
        <f t="shared" si="276"/>
        <v>#REF!</v>
      </c>
      <c r="FK45" s="30" t="e">
        <f t="shared" si="277"/>
        <v>#REF!</v>
      </c>
      <c r="FL45" s="30" t="e">
        <f t="shared" si="278"/>
        <v>#REF!</v>
      </c>
      <c r="FM45" s="30" t="e">
        <f t="shared" si="279"/>
        <v>#REF!</v>
      </c>
      <c r="FN45" s="30" t="e">
        <f t="shared" si="280"/>
        <v>#REF!</v>
      </c>
      <c r="FO45" s="30" t="e">
        <f t="shared" si="281"/>
        <v>#REF!</v>
      </c>
      <c r="FP45" s="30" t="e">
        <f t="shared" si="282"/>
        <v>#REF!</v>
      </c>
      <c r="FQ45" s="30" t="e">
        <f t="shared" si="283"/>
        <v>#REF!</v>
      </c>
      <c r="FR45" s="30" t="e">
        <f t="shared" si="284"/>
        <v>#REF!</v>
      </c>
      <c r="FS45" s="30" t="e">
        <f t="shared" si="285"/>
        <v>#REF!</v>
      </c>
      <c r="FT45" s="41">
        <v>0</v>
      </c>
      <c r="FV45" s="30" t="e">
        <f t="shared" si="286"/>
        <v>#REF!</v>
      </c>
      <c r="FW45" s="30" t="e">
        <f t="shared" si="287"/>
        <v>#REF!</v>
      </c>
      <c r="FX45" s="30" t="e">
        <f t="shared" si="288"/>
        <v>#REF!</v>
      </c>
      <c r="FY45" s="30" t="e">
        <f t="shared" si="289"/>
        <v>#REF!</v>
      </c>
      <c r="FZ45" s="30" t="e">
        <f t="shared" si="290"/>
        <v>#REF!</v>
      </c>
      <c r="GA45" s="30" t="e">
        <f t="shared" si="291"/>
        <v>#REF!</v>
      </c>
      <c r="GB45" s="30" t="e">
        <f t="shared" si="292"/>
        <v>#REF!</v>
      </c>
      <c r="GC45" s="30" t="e">
        <f t="shared" si="293"/>
        <v>#REF!</v>
      </c>
      <c r="GD45" s="30" t="e">
        <f t="shared" si="294"/>
        <v>#REF!</v>
      </c>
      <c r="GE45" s="30" t="e">
        <f t="shared" si="295"/>
        <v>#REF!</v>
      </c>
      <c r="GF45" s="41">
        <v>0</v>
      </c>
      <c r="GH45" s="31"/>
      <c r="GI45" s="31"/>
      <c r="GK45" s="31" t="e">
        <f t="shared" si="296"/>
        <v>#REF!</v>
      </c>
      <c r="GL45" s="31" t="e">
        <f t="shared" si="297"/>
        <v>#REF!</v>
      </c>
      <c r="GM45" s="31" t="e">
        <f t="shared" si="298"/>
        <v>#REF!</v>
      </c>
      <c r="GN45" s="31" t="e">
        <f t="shared" si="299"/>
        <v>#REF!</v>
      </c>
      <c r="GO45" s="31" t="e">
        <f t="shared" si="300"/>
        <v>#REF!</v>
      </c>
      <c r="GP45" s="31" t="e">
        <f t="shared" si="301"/>
        <v>#REF!</v>
      </c>
      <c r="GQ45" s="31" t="e">
        <f t="shared" si="302"/>
        <v>#REF!</v>
      </c>
      <c r="GR45" s="31" t="e">
        <f t="shared" si="303"/>
        <v>#REF!</v>
      </c>
      <c r="GS45" s="31" t="e">
        <f t="shared" si="304"/>
        <v>#REF!</v>
      </c>
      <c r="GT45" s="31" t="e">
        <f t="shared" si="305"/>
        <v>#REF!</v>
      </c>
      <c r="GU45" s="42">
        <v>0</v>
      </c>
      <c r="GW45" s="31" t="e">
        <f t="shared" si="306"/>
        <v>#REF!</v>
      </c>
      <c r="GX45" s="31" t="e">
        <f t="shared" si="307"/>
        <v>#REF!</v>
      </c>
      <c r="GY45" s="31" t="e">
        <f t="shared" si="308"/>
        <v>#REF!</v>
      </c>
      <c r="GZ45" s="31" t="e">
        <f t="shared" si="309"/>
        <v>#REF!</v>
      </c>
      <c r="HA45" s="31" t="e">
        <f t="shared" si="310"/>
        <v>#REF!</v>
      </c>
      <c r="HB45" s="31" t="e">
        <f t="shared" si="311"/>
        <v>#REF!</v>
      </c>
      <c r="HC45" s="31" t="e">
        <f t="shared" si="312"/>
        <v>#REF!</v>
      </c>
      <c r="HD45" s="31" t="e">
        <f t="shared" si="313"/>
        <v>#REF!</v>
      </c>
      <c r="HE45" s="31" t="e">
        <f t="shared" si="314"/>
        <v>#REF!</v>
      </c>
      <c r="HF45" s="31" t="e">
        <f t="shared" si="315"/>
        <v>#REF!</v>
      </c>
      <c r="HG45" s="42">
        <v>0</v>
      </c>
      <c r="HI45" s="31" t="e">
        <f t="shared" si="316"/>
        <v>#REF!</v>
      </c>
      <c r="HJ45" s="31" t="e">
        <f t="shared" si="317"/>
        <v>#REF!</v>
      </c>
      <c r="HK45" s="31" t="e">
        <f t="shared" si="318"/>
        <v>#REF!</v>
      </c>
      <c r="HL45" s="31" t="e">
        <f t="shared" si="319"/>
        <v>#REF!</v>
      </c>
      <c r="HM45" s="31" t="e">
        <f t="shared" si="320"/>
        <v>#REF!</v>
      </c>
      <c r="HN45" s="31" t="e">
        <f t="shared" si="321"/>
        <v>#REF!</v>
      </c>
      <c r="HO45" s="31" t="e">
        <f t="shared" si="322"/>
        <v>#REF!</v>
      </c>
      <c r="HP45" s="31" t="e">
        <f t="shared" si="323"/>
        <v>#REF!</v>
      </c>
      <c r="HQ45" s="31" t="e">
        <f t="shared" si="324"/>
        <v>#REF!</v>
      </c>
      <c r="HR45" s="31" t="e">
        <f t="shared" si="325"/>
        <v>#REF!</v>
      </c>
      <c r="HS45" s="42">
        <v>0</v>
      </c>
      <c r="HU45" s="30" t="e">
        <f t="shared" si="326"/>
        <v>#REF!</v>
      </c>
      <c r="HV45" s="30" t="e">
        <f t="shared" si="327"/>
        <v>#REF!</v>
      </c>
      <c r="HW45" s="30" t="e">
        <f t="shared" si="328"/>
        <v>#REF!</v>
      </c>
      <c r="HX45" s="30" t="e">
        <f t="shared" si="329"/>
        <v>#REF!</v>
      </c>
      <c r="HY45" s="30" t="e">
        <f t="shared" si="330"/>
        <v>#REF!</v>
      </c>
      <c r="HZ45" s="30" t="e">
        <f t="shared" si="331"/>
        <v>#REF!</v>
      </c>
      <c r="IA45" s="30" t="e">
        <f t="shared" si="332"/>
        <v>#REF!</v>
      </c>
      <c r="IB45" s="30" t="e">
        <f t="shared" si="333"/>
        <v>#REF!</v>
      </c>
      <c r="IC45" s="30" t="e">
        <f t="shared" si="334"/>
        <v>#REF!</v>
      </c>
      <c r="ID45" s="30" t="e">
        <f t="shared" si="335"/>
        <v>#REF!</v>
      </c>
      <c r="IE45" s="30">
        <f t="shared" si="336"/>
        <v>0</v>
      </c>
      <c r="IF45" s="30"/>
      <c r="IH45" s="30" t="e">
        <f t="shared" si="337"/>
        <v>#REF!</v>
      </c>
      <c r="II45" s="30" t="e">
        <f t="shared" si="338"/>
        <v>#REF!</v>
      </c>
      <c r="IJ45" s="30" t="e">
        <f t="shared" si="339"/>
        <v>#REF!</v>
      </c>
      <c r="IK45" s="30" t="e">
        <f t="shared" si="340"/>
        <v>#REF!</v>
      </c>
      <c r="IL45" s="30" t="e">
        <f t="shared" si="341"/>
        <v>#REF!</v>
      </c>
      <c r="IM45" s="30" t="e">
        <f t="shared" si="342"/>
        <v>#REF!</v>
      </c>
      <c r="IN45" s="30" t="e">
        <f t="shared" si="343"/>
        <v>#REF!</v>
      </c>
      <c r="IO45" s="30" t="e">
        <f t="shared" si="344"/>
        <v>#REF!</v>
      </c>
      <c r="IP45" s="30" t="e">
        <f t="shared" si="345"/>
        <v>#REF!</v>
      </c>
      <c r="IQ45" s="30" t="e">
        <f t="shared" si="346"/>
        <v>#REF!</v>
      </c>
      <c r="IR45" s="30">
        <f t="shared" si="347"/>
        <v>0</v>
      </c>
      <c r="IT45" s="43"/>
      <c r="IU45" s="43"/>
      <c r="IW45" s="43" t="e">
        <f t="shared" si="348"/>
        <v>#REF!</v>
      </c>
      <c r="IX45" s="43" t="e">
        <f t="shared" si="349"/>
        <v>#REF!</v>
      </c>
      <c r="IY45" s="43" t="e">
        <f t="shared" si="350"/>
        <v>#REF!</v>
      </c>
      <c r="IZ45" s="43" t="e">
        <f t="shared" si="351"/>
        <v>#REF!</v>
      </c>
      <c r="JA45" s="43" t="e">
        <f t="shared" si="352"/>
        <v>#REF!</v>
      </c>
      <c r="JB45" s="43" t="e">
        <f t="shared" si="353"/>
        <v>#REF!</v>
      </c>
      <c r="JC45" s="43" t="e">
        <f t="shared" si="354"/>
        <v>#REF!</v>
      </c>
      <c r="JD45" s="43" t="e">
        <f t="shared" si="355"/>
        <v>#REF!</v>
      </c>
      <c r="JE45" s="43" t="e">
        <f t="shared" si="356"/>
        <v>#REF!</v>
      </c>
      <c r="JF45" s="43" t="e">
        <f t="shared" si="357"/>
        <v>#REF!</v>
      </c>
      <c r="JG45" s="43">
        <f t="shared" si="358"/>
        <v>0</v>
      </c>
      <c r="JH45" s="43"/>
      <c r="JI45" s="31"/>
      <c r="JJ45" s="43" t="e">
        <f t="shared" si="359"/>
        <v>#REF!</v>
      </c>
      <c r="JK45" s="43" t="e">
        <f t="shared" si="360"/>
        <v>#REF!</v>
      </c>
      <c r="JL45" s="43" t="e">
        <f t="shared" si="361"/>
        <v>#REF!</v>
      </c>
      <c r="JM45" s="43" t="e">
        <f t="shared" si="362"/>
        <v>#REF!</v>
      </c>
      <c r="JN45" s="43" t="e">
        <f t="shared" si="363"/>
        <v>#REF!</v>
      </c>
      <c r="JO45" s="43" t="e">
        <f t="shared" si="364"/>
        <v>#REF!</v>
      </c>
      <c r="JP45" s="43" t="e">
        <f t="shared" si="365"/>
        <v>#REF!</v>
      </c>
      <c r="JQ45" s="43" t="e">
        <f t="shared" si="366"/>
        <v>#REF!</v>
      </c>
      <c r="JR45" s="43" t="e">
        <f t="shared" si="367"/>
        <v>#REF!</v>
      </c>
      <c r="JS45" s="43" t="e">
        <f t="shared" si="368"/>
        <v>#REF!</v>
      </c>
      <c r="JT45" s="43">
        <f t="shared" si="369"/>
        <v>0</v>
      </c>
      <c r="JU45" s="43"/>
      <c r="JV45" s="31"/>
      <c r="JW45" s="43" t="e">
        <f t="shared" si="370"/>
        <v>#REF!</v>
      </c>
      <c r="JX45" s="43" t="e">
        <f t="shared" si="371"/>
        <v>#REF!</v>
      </c>
      <c r="JY45" s="43" t="e">
        <f t="shared" si="372"/>
        <v>#REF!</v>
      </c>
      <c r="JZ45" s="43" t="e">
        <f t="shared" si="373"/>
        <v>#REF!</v>
      </c>
      <c r="KA45" s="43" t="e">
        <f t="shared" si="374"/>
        <v>#REF!</v>
      </c>
      <c r="KB45" s="43" t="e">
        <f t="shared" si="375"/>
        <v>#REF!</v>
      </c>
      <c r="KC45" s="43" t="e">
        <f t="shared" si="376"/>
        <v>#REF!</v>
      </c>
      <c r="KD45" s="43" t="e">
        <f t="shared" si="377"/>
        <v>#REF!</v>
      </c>
      <c r="KE45" s="43" t="e">
        <f t="shared" si="378"/>
        <v>#REF!</v>
      </c>
      <c r="KF45" s="43" t="e">
        <f t="shared" si="379"/>
        <v>#REF!</v>
      </c>
      <c r="KG45" s="43">
        <f t="shared" si="380"/>
        <v>0</v>
      </c>
      <c r="KH45" s="43"/>
      <c r="KJ45" s="7" t="e">
        <f t="array" ref="KJ45">AVERAGE(EW45:EW46)/((1+discount_EFFECT)^($B45-1))</f>
        <v>#REF!</v>
      </c>
      <c r="KK45" s="7" t="e">
        <f t="array" ref="KK45">AVERAGE(EX45:EX46)/((1+discount_EFFECT)^($B45-1))</f>
        <v>#REF!</v>
      </c>
      <c r="KL45" s="7" t="e">
        <f t="array" ref="KL45">AVERAGE(EY45:EY46)/((1+discount_EFFECT)^($B45-1))</f>
        <v>#REF!</v>
      </c>
      <c r="KM45" s="7" t="e">
        <f t="array" ref="KM45">AVERAGE(EZ45:EZ46)/((1+discount_EFFECT)^($B45-1))</f>
        <v>#REF!</v>
      </c>
      <c r="KN45" s="7" t="e">
        <f t="array" ref="KN45">AVERAGE(FA45:FA46)/((1+discount_EFFECT)^($B45-1))</f>
        <v>#REF!</v>
      </c>
      <c r="KO45" s="7" t="e">
        <f t="array" ref="KO45">AVERAGE(FB45:FB46)/((1+discount_EFFECT)^($B45-1))</f>
        <v>#REF!</v>
      </c>
      <c r="KP45" s="7" t="e">
        <f t="array" ref="KP45">AVERAGE(FC45:FC46)/((1+discount_EFFECT)^($B45-1))</f>
        <v>#REF!</v>
      </c>
      <c r="KQ45" s="7" t="e">
        <f t="array" ref="KQ45">AVERAGE(FD45:FD46)/((1+discount_EFFECT)^($B45-1))</f>
        <v>#REF!</v>
      </c>
      <c r="KR45" s="7" t="e">
        <f t="array" ref="KR45">AVERAGE(FE45:FE46)/((1+discount_EFFECT)^($B45-1))</f>
        <v>#REF!</v>
      </c>
      <c r="KS45" s="7" t="e">
        <f t="array" ref="KS45">AVERAGE(FF45:FF46)/((1+discount_EFFECT)^($B45-1))</f>
        <v>#REF!</v>
      </c>
      <c r="KT45" s="7" t="e">
        <f t="array" ref="KT45">AVERAGE(FG45:FG46)/((1+discount_EFFECT)^($B45-1))</f>
        <v>#REF!</v>
      </c>
      <c r="KU45" s="44" t="e">
        <f t="shared" si="381"/>
        <v>#REF!</v>
      </c>
      <c r="KV45" s="44" t="e">
        <f t="shared" si="382"/>
        <v>#REF!</v>
      </c>
      <c r="KW45" s="43"/>
      <c r="KX45" s="43"/>
      <c r="KY45" s="43" t="e">
        <f t="shared" si="383"/>
        <v>#REF!</v>
      </c>
      <c r="KZ45" s="43" t="e">
        <f t="shared" si="384"/>
        <v>#REF!</v>
      </c>
      <c r="LA45" s="43" t="e">
        <f t="shared" si="385"/>
        <v>#REF!</v>
      </c>
      <c r="LB45" s="30" t="e">
        <f t="shared" si="386"/>
        <v>#REF!</v>
      </c>
      <c r="LC45" s="30" t="e">
        <f t="shared" si="387"/>
        <v>#REF!</v>
      </c>
      <c r="LD45" s="30" t="e">
        <f t="shared" si="388"/>
        <v>#REF!</v>
      </c>
      <c r="LE45" s="30" t="e">
        <f t="shared" si="389"/>
        <v>#REF!</v>
      </c>
      <c r="LF45" s="30" t="e">
        <f t="shared" si="390"/>
        <v>#REF!</v>
      </c>
      <c r="LG45" s="30" t="e">
        <f t="shared" si="391"/>
        <v>#REF!</v>
      </c>
      <c r="LH45" s="30" t="e">
        <f t="shared" si="392"/>
        <v>#REF!</v>
      </c>
      <c r="LI45" s="17" t="e">
        <f t="shared" si="393"/>
        <v>#REF!</v>
      </c>
      <c r="LJ45" s="30" t="e">
        <f t="shared" si="394"/>
        <v>#REF!</v>
      </c>
      <c r="LK45" s="31" t="e">
        <f t="shared" si="395"/>
        <v>#REF!</v>
      </c>
      <c r="LL45" t="e">
        <f t="shared" si="396"/>
        <v>#REF!</v>
      </c>
    </row>
    <row r="46" spans="2:324" ht="15.6" thickTop="1" thickBot="1" x14ac:dyDescent="0.35">
      <c r="B46">
        <v>35</v>
      </c>
      <c r="C46">
        <f t="shared" si="397"/>
        <v>105</v>
      </c>
      <c r="E46">
        <f t="shared" si="201"/>
        <v>1</v>
      </c>
      <c r="S46" s="35" t="e">
        <f t="shared" si="202"/>
        <v>#REF!</v>
      </c>
      <c r="T46" s="36">
        <v>0</v>
      </c>
      <c r="U46" s="37" t="e">
        <f t="shared" si="203"/>
        <v>#REF!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8">
        <v>0</v>
      </c>
      <c r="AD46" s="35" t="e">
        <f t="shared" si="204"/>
        <v>#REF!</v>
      </c>
      <c r="AE46" s="37" t="e">
        <f t="shared" si="205"/>
        <v>#REF!</v>
      </c>
      <c r="AF46" s="37" t="e">
        <f t="shared" si="206"/>
        <v>#REF!</v>
      </c>
      <c r="AG46" s="37" t="e">
        <f t="shared" si="207"/>
        <v>#REF!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8">
        <v>0</v>
      </c>
      <c r="AO46" s="35" t="e">
        <f t="shared" si="208"/>
        <v>#REF!</v>
      </c>
      <c r="AP46" s="36">
        <v>0</v>
      </c>
      <c r="AQ46" s="37" t="e">
        <f t="shared" si="209"/>
        <v>#REF!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8">
        <v>0</v>
      </c>
      <c r="AZ46" s="35" t="e">
        <f t="shared" si="210"/>
        <v>#REF!</v>
      </c>
      <c r="BA46" s="37" t="e">
        <f t="shared" si="211"/>
        <v>#REF!</v>
      </c>
      <c r="BB46" s="37" t="e">
        <f t="shared" si="212"/>
        <v>#REF!</v>
      </c>
      <c r="BC46" s="37" t="e">
        <f t="shared" si="213"/>
        <v>#REF!</v>
      </c>
      <c r="BD46" s="37" t="e">
        <f t="shared" si="214"/>
        <v>#REF!</v>
      </c>
      <c r="BE46" s="37" t="e">
        <f t="shared" si="215"/>
        <v>#REF!</v>
      </c>
      <c r="BF46" s="36">
        <v>0</v>
      </c>
      <c r="BG46" s="36">
        <v>0</v>
      </c>
      <c r="BH46" s="36">
        <v>0</v>
      </c>
      <c r="BI46" s="36">
        <v>0</v>
      </c>
      <c r="BJ46" s="38">
        <v>0</v>
      </c>
      <c r="BK46" s="35" t="e">
        <f t="shared" si="216"/>
        <v>#REF!</v>
      </c>
      <c r="BL46" s="37" t="e">
        <f t="shared" si="217"/>
        <v>#REF!</v>
      </c>
      <c r="BM46" s="37" t="e">
        <f t="shared" si="218"/>
        <v>#REF!</v>
      </c>
      <c r="BN46" s="37" t="e">
        <f t="shared" si="219"/>
        <v>#REF!</v>
      </c>
      <c r="BO46" s="37" t="e">
        <f t="shared" si="220"/>
        <v>#REF!</v>
      </c>
      <c r="BP46" s="37" t="e">
        <f t="shared" si="221"/>
        <v>#REF!</v>
      </c>
      <c r="BQ46" s="36">
        <v>0</v>
      </c>
      <c r="BR46" s="36">
        <v>0</v>
      </c>
      <c r="BS46" s="36">
        <v>0</v>
      </c>
      <c r="BT46" s="36">
        <v>0</v>
      </c>
      <c r="BU46" s="38">
        <v>0</v>
      </c>
      <c r="BV46" s="35" t="e">
        <f t="shared" si="222"/>
        <v>#REF!</v>
      </c>
      <c r="BW46" s="37" t="e">
        <f t="shared" si="223"/>
        <v>#REF!</v>
      </c>
      <c r="BX46" s="37" t="e">
        <f t="shared" si="224"/>
        <v>#REF!</v>
      </c>
      <c r="BY46" s="37" t="e">
        <f t="shared" si="225"/>
        <v>#REF!</v>
      </c>
      <c r="BZ46" s="37" t="e">
        <f t="shared" si="226"/>
        <v>#REF!</v>
      </c>
      <c r="CA46" s="37" t="e">
        <f t="shared" si="227"/>
        <v>#REF!</v>
      </c>
      <c r="CB46" s="36">
        <v>0</v>
      </c>
      <c r="CC46" s="36">
        <v>0</v>
      </c>
      <c r="CD46" s="36">
        <v>0</v>
      </c>
      <c r="CE46" s="36">
        <v>0</v>
      </c>
      <c r="CF46" s="38">
        <v>0</v>
      </c>
      <c r="CG46" s="37" t="e">
        <f t="shared" si="228"/>
        <v>#REF!</v>
      </c>
      <c r="CH46" s="37" t="e">
        <f t="shared" si="229"/>
        <v>#REF!</v>
      </c>
      <c r="CI46" s="37" t="e">
        <f t="shared" si="230"/>
        <v>#REF!</v>
      </c>
      <c r="CJ46" s="37" t="e">
        <f t="shared" si="231"/>
        <v>#REF!</v>
      </c>
      <c r="CK46" s="36">
        <v>0</v>
      </c>
      <c r="CL46" s="36">
        <v>0</v>
      </c>
      <c r="CM46" s="37" t="e">
        <f t="shared" si="232"/>
        <v>#REF!</v>
      </c>
      <c r="CN46" s="37" t="e">
        <f t="shared" si="233"/>
        <v>#REF!</v>
      </c>
      <c r="CO46" s="36">
        <v>0</v>
      </c>
      <c r="CP46" s="36">
        <v>0</v>
      </c>
      <c r="CQ46" s="38">
        <v>0</v>
      </c>
      <c r="CR46" s="37" t="e">
        <f t="shared" si="234"/>
        <v>#REF!</v>
      </c>
      <c r="CS46" s="37" t="e">
        <f t="shared" si="235"/>
        <v>#REF!</v>
      </c>
      <c r="CT46" s="37" t="e">
        <f t="shared" si="236"/>
        <v>#REF!</v>
      </c>
      <c r="CU46" s="37" t="e">
        <f t="shared" si="237"/>
        <v>#REF!</v>
      </c>
      <c r="CV46" s="37" t="e">
        <f t="shared" si="238"/>
        <v>#REF!</v>
      </c>
      <c r="CW46" s="37" t="e">
        <f t="shared" si="239"/>
        <v>#REF!</v>
      </c>
      <c r="CX46" s="37" t="e">
        <f t="shared" si="240"/>
        <v>#REF!</v>
      </c>
      <c r="CY46" s="37" t="e">
        <f t="shared" si="241"/>
        <v>#REF!</v>
      </c>
      <c r="CZ46" s="37" t="e">
        <f t="shared" si="242"/>
        <v>#REF!</v>
      </c>
      <c r="DA46" s="37" t="e">
        <f t="shared" si="243"/>
        <v>#REF!</v>
      </c>
      <c r="DB46" s="38">
        <v>0</v>
      </c>
      <c r="DC46" s="37" t="e">
        <f t="shared" si="244"/>
        <v>#REF!</v>
      </c>
      <c r="DD46" s="37" t="e">
        <f t="shared" si="245"/>
        <v>#REF!</v>
      </c>
      <c r="DE46" s="37" t="e">
        <f t="shared" si="246"/>
        <v>#REF!</v>
      </c>
      <c r="DF46" s="37" t="e">
        <f t="shared" si="247"/>
        <v>#REF!</v>
      </c>
      <c r="DG46" s="37" t="e">
        <f t="shared" si="248"/>
        <v>#REF!</v>
      </c>
      <c r="DH46" s="37" t="e">
        <f t="shared" si="249"/>
        <v>#REF!</v>
      </c>
      <c r="DI46" s="37" t="e">
        <f t="shared" si="250"/>
        <v>#REF!</v>
      </c>
      <c r="DJ46" s="37" t="e">
        <f t="shared" si="251"/>
        <v>#REF!</v>
      </c>
      <c r="DK46" s="37" t="e">
        <f t="shared" si="252"/>
        <v>#REF!</v>
      </c>
      <c r="DL46" s="37" t="e">
        <f t="shared" si="253"/>
        <v>#REF!</v>
      </c>
      <c r="DM46" s="38">
        <v>0</v>
      </c>
      <c r="DN46" s="37" t="e">
        <f t="shared" si="254"/>
        <v>#REF!</v>
      </c>
      <c r="DO46" s="37" t="e">
        <f t="shared" si="255"/>
        <v>#REF!</v>
      </c>
      <c r="DP46" s="37" t="e">
        <f t="shared" si="256"/>
        <v>#REF!</v>
      </c>
      <c r="DQ46" s="37" t="e">
        <f t="shared" si="257"/>
        <v>#REF!</v>
      </c>
      <c r="DR46" s="37" t="e">
        <f t="shared" si="258"/>
        <v>#REF!</v>
      </c>
      <c r="DS46" s="37" t="e">
        <f t="shared" si="259"/>
        <v>#REF!</v>
      </c>
      <c r="DT46" s="37" t="e">
        <f t="shared" si="260"/>
        <v>#REF!</v>
      </c>
      <c r="DU46" s="37" t="e">
        <f t="shared" si="261"/>
        <v>#REF!</v>
      </c>
      <c r="DV46" s="37" t="e">
        <f t="shared" si="262"/>
        <v>#REF!</v>
      </c>
      <c r="DW46" s="37" t="e">
        <f t="shared" si="263"/>
        <v>#REF!</v>
      </c>
      <c r="DX46" s="38">
        <v>0</v>
      </c>
      <c r="DY46" s="35" t="e">
        <f t="array" ref="DY46">1-EXP(-INDEX(m.r.mortality, C46) * hr.mort_mci)</f>
        <v>#REF!</v>
      </c>
      <c r="DZ46" s="37" t="e">
        <f t="array" ref="DZ46">1-EXP(-INDEX(m.r.mortality, C46) * hr.mort_mci)</f>
        <v>#REF!</v>
      </c>
      <c r="EA46" s="37" t="e">
        <f t="array" ref="EA46">1-EXP(-INDEX(m.r.mortality, C46) * hr.mort_mil)</f>
        <v>#REF!</v>
      </c>
      <c r="EB46" s="37" t="e">
        <f t="array" ref="EB46">1-EXP(-INDEX(m.r.mortality, C46) * hr.mort_mil)</f>
        <v>#REF!</v>
      </c>
      <c r="EC46" s="37" t="e">
        <f t="array" ref="EC46">1-EXP(-INDEX(m.r.mortality, C46) * hr.mort_mod)</f>
        <v>#REF!</v>
      </c>
      <c r="ED46" s="37" t="e">
        <f t="array" ref="ED46">1-EXP(-INDEX(m.r.mortality, C46) * hr.mort_sev)</f>
        <v>#REF!</v>
      </c>
      <c r="EE46" s="37" t="e">
        <f t="array" ref="EE46">1-EXP(-INDEX(m.r.mortality, C46) * hr.mort_mci)</f>
        <v>#REF!</v>
      </c>
      <c r="EF46" s="37" t="e">
        <f t="array" ref="EF46">1-EXP(-INDEX(m.r.mortality, C46) * hr.mort_mil)</f>
        <v>#REF!</v>
      </c>
      <c r="EG46" s="37" t="e">
        <f t="array" ref="EG46">1-EXP(-INDEX(m.r.mortality, C46) * hr.mort_mod)</f>
        <v>#REF!</v>
      </c>
      <c r="EH46" s="37" t="e">
        <f t="array" ref="EH46">1-EXP(-INDEX(m.r.mortality, C46) * hr.mort_sev)</f>
        <v>#REF!</v>
      </c>
      <c r="EI46" s="38">
        <v>1</v>
      </c>
      <c r="EJ46" s="39" t="e">
        <f t="shared" si="264"/>
        <v>#REF!</v>
      </c>
      <c r="EK46" s="39" t="e">
        <f t="shared" si="265"/>
        <v>#REF!</v>
      </c>
      <c r="EL46" s="39" t="e">
        <f t="shared" si="266"/>
        <v>#REF!</v>
      </c>
      <c r="EM46" s="39" t="e">
        <f t="shared" si="267"/>
        <v>#REF!</v>
      </c>
      <c r="EN46" s="39" t="e">
        <f t="shared" si="268"/>
        <v>#REF!</v>
      </c>
      <c r="EO46" s="39" t="e">
        <f t="shared" si="269"/>
        <v>#REF!</v>
      </c>
      <c r="EP46" s="39" t="e">
        <f t="shared" si="270"/>
        <v>#REF!</v>
      </c>
      <c r="EQ46" s="39" t="e">
        <f t="shared" si="271"/>
        <v>#REF!</v>
      </c>
      <c r="ER46" s="39" t="e">
        <f t="shared" si="272"/>
        <v>#REF!</v>
      </c>
      <c r="ES46" s="39" t="e">
        <f t="shared" si="273"/>
        <v>#REF!</v>
      </c>
      <c r="ET46" s="39" t="b">
        <f t="shared" si="274"/>
        <v>1</v>
      </c>
      <c r="EV46">
        <v>35</v>
      </c>
      <c r="EW46" s="7" t="e">
        <f t="array" ref="EW46">MMULT(EW45:FG45,TRANSPOSE(S45:AC45))</f>
        <v>#REF!</v>
      </c>
      <c r="EX46" s="7" t="e">
        <f t="array" ref="EX46">MMULT(EW45:FG45,TRANSPOSE(AD45:AN45))</f>
        <v>#REF!</v>
      </c>
      <c r="EY46" s="7" t="e">
        <f t="array" ref="EY46">MMULT(EW45:FG45,TRANSPOSE(AO45:AY45))</f>
        <v>#REF!</v>
      </c>
      <c r="EZ46" s="7" t="e">
        <f t="array" ref="EZ46">MMULT(EW45:FG45,TRANSPOSE(AZ45:BJ45))</f>
        <v>#REF!</v>
      </c>
      <c r="FA46" s="7" t="e">
        <f t="array" ref="FA46">MMULT(EW45:FG45,TRANSPOSE(BK45:BU45))</f>
        <v>#REF!</v>
      </c>
      <c r="FB46" s="7" t="e">
        <f t="array" ref="FB46">MMULT(EW45:FG45,TRANSPOSE(BV45:CF45))</f>
        <v>#REF!</v>
      </c>
      <c r="FC46" s="7" t="e">
        <f t="array" ref="FC46">MMULT(EW45:FG45,TRANSPOSE(CG45:CQ45))</f>
        <v>#REF!</v>
      </c>
      <c r="FD46" s="7" t="e">
        <f t="array" ref="FD46">MMULT(EW45:FG45,TRANSPOSE(CR45:DB45))</f>
        <v>#REF!</v>
      </c>
      <c r="FE46" s="7" t="e">
        <f t="array" ref="FE46">MMULT(EW45:FG45,TRANSPOSE(DC45:DM45))</f>
        <v>#REF!</v>
      </c>
      <c r="FF46" s="7" t="e">
        <f t="array" ref="FF46">MMULT(EW45:FG45,TRANSPOSE(DN45:DX45))</f>
        <v>#REF!</v>
      </c>
      <c r="FG46" s="7" t="e">
        <f t="array" ref="FG46">MMULT(EW45:FG45,TRANSPOSE(DY45:EI45))</f>
        <v>#REF!</v>
      </c>
      <c r="FH46" s="39" t="e">
        <f t="shared" si="275"/>
        <v>#REF!</v>
      </c>
      <c r="FJ46" s="30" t="e">
        <f t="shared" si="276"/>
        <v>#REF!</v>
      </c>
      <c r="FK46" s="30" t="e">
        <f t="shared" si="277"/>
        <v>#REF!</v>
      </c>
      <c r="FL46" s="30" t="e">
        <f t="shared" si="278"/>
        <v>#REF!</v>
      </c>
      <c r="FM46" s="30" t="e">
        <f t="shared" si="279"/>
        <v>#REF!</v>
      </c>
      <c r="FN46" s="30" t="e">
        <f t="shared" si="280"/>
        <v>#REF!</v>
      </c>
      <c r="FO46" s="30" t="e">
        <f t="shared" si="281"/>
        <v>#REF!</v>
      </c>
      <c r="FP46" s="30" t="e">
        <f t="shared" si="282"/>
        <v>#REF!</v>
      </c>
      <c r="FQ46" s="30" t="e">
        <f t="shared" si="283"/>
        <v>#REF!</v>
      </c>
      <c r="FR46" s="30" t="e">
        <f t="shared" si="284"/>
        <v>#REF!</v>
      </c>
      <c r="FS46" s="30" t="e">
        <f t="shared" si="285"/>
        <v>#REF!</v>
      </c>
      <c r="FT46" s="41">
        <v>0</v>
      </c>
      <c r="FV46" s="30" t="e">
        <f t="shared" si="286"/>
        <v>#REF!</v>
      </c>
      <c r="FW46" s="30" t="e">
        <f t="shared" si="287"/>
        <v>#REF!</v>
      </c>
      <c r="FX46" s="30" t="e">
        <f t="shared" si="288"/>
        <v>#REF!</v>
      </c>
      <c r="FY46" s="30" t="e">
        <f t="shared" si="289"/>
        <v>#REF!</v>
      </c>
      <c r="FZ46" s="30" t="e">
        <f t="shared" si="290"/>
        <v>#REF!</v>
      </c>
      <c r="GA46" s="30" t="e">
        <f t="shared" si="291"/>
        <v>#REF!</v>
      </c>
      <c r="GB46" s="30" t="e">
        <f t="shared" si="292"/>
        <v>#REF!</v>
      </c>
      <c r="GC46" s="30" t="e">
        <f t="shared" si="293"/>
        <v>#REF!</v>
      </c>
      <c r="GD46" s="30" t="e">
        <f t="shared" si="294"/>
        <v>#REF!</v>
      </c>
      <c r="GE46" s="30" t="e">
        <f t="shared" si="295"/>
        <v>#REF!</v>
      </c>
      <c r="GF46" s="41">
        <v>0</v>
      </c>
      <c r="GH46" s="31"/>
      <c r="GI46" s="31"/>
      <c r="GK46" s="31" t="e">
        <f t="shared" si="296"/>
        <v>#REF!</v>
      </c>
      <c r="GL46" s="31" t="e">
        <f t="shared" si="297"/>
        <v>#REF!</v>
      </c>
      <c r="GM46" s="31" t="e">
        <f t="shared" si="298"/>
        <v>#REF!</v>
      </c>
      <c r="GN46" s="31" t="e">
        <f t="shared" si="299"/>
        <v>#REF!</v>
      </c>
      <c r="GO46" s="31" t="e">
        <f t="shared" si="300"/>
        <v>#REF!</v>
      </c>
      <c r="GP46" s="31" t="e">
        <f t="shared" si="301"/>
        <v>#REF!</v>
      </c>
      <c r="GQ46" s="31" t="e">
        <f t="shared" si="302"/>
        <v>#REF!</v>
      </c>
      <c r="GR46" s="31" t="e">
        <f t="shared" si="303"/>
        <v>#REF!</v>
      </c>
      <c r="GS46" s="31" t="e">
        <f t="shared" si="304"/>
        <v>#REF!</v>
      </c>
      <c r="GT46" s="31" t="e">
        <f t="shared" si="305"/>
        <v>#REF!</v>
      </c>
      <c r="GU46" s="42">
        <v>0</v>
      </c>
      <c r="GW46" s="31" t="e">
        <f t="shared" si="306"/>
        <v>#REF!</v>
      </c>
      <c r="GX46" s="31" t="e">
        <f t="shared" si="307"/>
        <v>#REF!</v>
      </c>
      <c r="GY46" s="31" t="e">
        <f t="shared" si="308"/>
        <v>#REF!</v>
      </c>
      <c r="GZ46" s="31" t="e">
        <f t="shared" si="309"/>
        <v>#REF!</v>
      </c>
      <c r="HA46" s="31" t="e">
        <f t="shared" si="310"/>
        <v>#REF!</v>
      </c>
      <c r="HB46" s="31" t="e">
        <f t="shared" si="311"/>
        <v>#REF!</v>
      </c>
      <c r="HC46" s="31" t="e">
        <f t="shared" si="312"/>
        <v>#REF!</v>
      </c>
      <c r="HD46" s="31" t="e">
        <f t="shared" si="313"/>
        <v>#REF!</v>
      </c>
      <c r="HE46" s="31" t="e">
        <f t="shared" si="314"/>
        <v>#REF!</v>
      </c>
      <c r="HF46" s="31" t="e">
        <f t="shared" si="315"/>
        <v>#REF!</v>
      </c>
      <c r="HG46" s="42">
        <v>0</v>
      </c>
      <c r="HI46" s="31" t="e">
        <f t="shared" si="316"/>
        <v>#REF!</v>
      </c>
      <c r="HJ46" s="31" t="e">
        <f t="shared" si="317"/>
        <v>#REF!</v>
      </c>
      <c r="HK46" s="31" t="e">
        <f t="shared" si="318"/>
        <v>#REF!</v>
      </c>
      <c r="HL46" s="31" t="e">
        <f t="shared" si="319"/>
        <v>#REF!</v>
      </c>
      <c r="HM46" s="31" t="e">
        <f t="shared" si="320"/>
        <v>#REF!</v>
      </c>
      <c r="HN46" s="31" t="e">
        <f t="shared" si="321"/>
        <v>#REF!</v>
      </c>
      <c r="HO46" s="31" t="e">
        <f t="shared" si="322"/>
        <v>#REF!</v>
      </c>
      <c r="HP46" s="31" t="e">
        <f t="shared" si="323"/>
        <v>#REF!</v>
      </c>
      <c r="HQ46" s="31" t="e">
        <f t="shared" si="324"/>
        <v>#REF!</v>
      </c>
      <c r="HR46" s="31" t="e">
        <f t="shared" si="325"/>
        <v>#REF!</v>
      </c>
      <c r="HS46" s="42">
        <v>0</v>
      </c>
      <c r="HU46" s="30" t="e">
        <f t="shared" si="326"/>
        <v>#REF!</v>
      </c>
      <c r="HV46" s="30" t="e">
        <f t="shared" si="327"/>
        <v>#REF!</v>
      </c>
      <c r="HW46" s="30" t="e">
        <f t="shared" si="328"/>
        <v>#REF!</v>
      </c>
      <c r="HX46" s="30" t="e">
        <f t="shared" si="329"/>
        <v>#REF!</v>
      </c>
      <c r="HY46" s="30" t="e">
        <f t="shared" si="330"/>
        <v>#REF!</v>
      </c>
      <c r="HZ46" s="30" t="e">
        <f t="shared" si="331"/>
        <v>#REF!</v>
      </c>
      <c r="IA46" s="30" t="e">
        <f t="shared" si="332"/>
        <v>#REF!</v>
      </c>
      <c r="IB46" s="30" t="e">
        <f t="shared" si="333"/>
        <v>#REF!</v>
      </c>
      <c r="IC46" s="30" t="e">
        <f t="shared" si="334"/>
        <v>#REF!</v>
      </c>
      <c r="ID46" s="30" t="e">
        <f t="shared" si="335"/>
        <v>#REF!</v>
      </c>
      <c r="IE46" s="30">
        <f t="shared" si="336"/>
        <v>0</v>
      </c>
      <c r="IF46" s="30"/>
      <c r="IH46" s="30" t="e">
        <f t="shared" si="337"/>
        <v>#REF!</v>
      </c>
      <c r="II46" s="30" t="e">
        <f t="shared" si="338"/>
        <v>#REF!</v>
      </c>
      <c r="IJ46" s="30" t="e">
        <f t="shared" si="339"/>
        <v>#REF!</v>
      </c>
      <c r="IK46" s="30" t="e">
        <f t="shared" si="340"/>
        <v>#REF!</v>
      </c>
      <c r="IL46" s="30" t="e">
        <f t="shared" si="341"/>
        <v>#REF!</v>
      </c>
      <c r="IM46" s="30" t="e">
        <f t="shared" si="342"/>
        <v>#REF!</v>
      </c>
      <c r="IN46" s="30" t="e">
        <f t="shared" si="343"/>
        <v>#REF!</v>
      </c>
      <c r="IO46" s="30" t="e">
        <f t="shared" si="344"/>
        <v>#REF!</v>
      </c>
      <c r="IP46" s="30" t="e">
        <f t="shared" si="345"/>
        <v>#REF!</v>
      </c>
      <c r="IQ46" s="30" t="e">
        <f t="shared" si="346"/>
        <v>#REF!</v>
      </c>
      <c r="IR46" s="30">
        <f t="shared" si="347"/>
        <v>0</v>
      </c>
      <c r="IT46" s="43"/>
      <c r="IU46" s="43"/>
      <c r="IW46" s="43" t="e">
        <f t="shared" si="348"/>
        <v>#REF!</v>
      </c>
      <c r="IX46" s="43" t="e">
        <f t="shared" si="349"/>
        <v>#REF!</v>
      </c>
      <c r="IY46" s="43" t="e">
        <f t="shared" si="350"/>
        <v>#REF!</v>
      </c>
      <c r="IZ46" s="43" t="e">
        <f t="shared" si="351"/>
        <v>#REF!</v>
      </c>
      <c r="JA46" s="43" t="e">
        <f t="shared" si="352"/>
        <v>#REF!</v>
      </c>
      <c r="JB46" s="43" t="e">
        <f t="shared" si="353"/>
        <v>#REF!</v>
      </c>
      <c r="JC46" s="43" t="e">
        <f t="shared" si="354"/>
        <v>#REF!</v>
      </c>
      <c r="JD46" s="43" t="e">
        <f t="shared" si="355"/>
        <v>#REF!</v>
      </c>
      <c r="JE46" s="43" t="e">
        <f t="shared" si="356"/>
        <v>#REF!</v>
      </c>
      <c r="JF46" s="43" t="e">
        <f t="shared" si="357"/>
        <v>#REF!</v>
      </c>
      <c r="JG46" s="43">
        <f t="shared" si="358"/>
        <v>0</v>
      </c>
      <c r="JH46" s="43"/>
      <c r="JI46" s="31"/>
      <c r="JJ46" s="43" t="e">
        <f t="shared" si="359"/>
        <v>#REF!</v>
      </c>
      <c r="JK46" s="43" t="e">
        <f t="shared" si="360"/>
        <v>#REF!</v>
      </c>
      <c r="JL46" s="43" t="e">
        <f t="shared" si="361"/>
        <v>#REF!</v>
      </c>
      <c r="JM46" s="43" t="e">
        <f t="shared" si="362"/>
        <v>#REF!</v>
      </c>
      <c r="JN46" s="43" t="e">
        <f t="shared" si="363"/>
        <v>#REF!</v>
      </c>
      <c r="JO46" s="43" t="e">
        <f t="shared" si="364"/>
        <v>#REF!</v>
      </c>
      <c r="JP46" s="43" t="e">
        <f t="shared" si="365"/>
        <v>#REF!</v>
      </c>
      <c r="JQ46" s="43" t="e">
        <f t="shared" si="366"/>
        <v>#REF!</v>
      </c>
      <c r="JR46" s="43" t="e">
        <f t="shared" si="367"/>
        <v>#REF!</v>
      </c>
      <c r="JS46" s="43" t="e">
        <f t="shared" si="368"/>
        <v>#REF!</v>
      </c>
      <c r="JT46" s="43">
        <f t="shared" si="369"/>
        <v>0</v>
      </c>
      <c r="JU46" s="43"/>
      <c r="JV46" s="31"/>
      <c r="JW46" s="43" t="e">
        <f t="shared" si="370"/>
        <v>#REF!</v>
      </c>
      <c r="JX46" s="43" t="e">
        <f t="shared" si="371"/>
        <v>#REF!</v>
      </c>
      <c r="JY46" s="43" t="e">
        <f t="shared" si="372"/>
        <v>#REF!</v>
      </c>
      <c r="JZ46" s="43" t="e">
        <f t="shared" si="373"/>
        <v>#REF!</v>
      </c>
      <c r="KA46" s="43" t="e">
        <f t="shared" si="374"/>
        <v>#REF!</v>
      </c>
      <c r="KB46" s="43" t="e">
        <f t="shared" si="375"/>
        <v>#REF!</v>
      </c>
      <c r="KC46" s="43" t="e">
        <f t="shared" si="376"/>
        <v>#REF!</v>
      </c>
      <c r="KD46" s="43" t="e">
        <f t="shared" si="377"/>
        <v>#REF!</v>
      </c>
      <c r="KE46" s="43" t="e">
        <f t="shared" si="378"/>
        <v>#REF!</v>
      </c>
      <c r="KF46" s="43" t="e">
        <f t="shared" si="379"/>
        <v>#REF!</v>
      </c>
      <c r="KG46" s="43">
        <f t="shared" si="380"/>
        <v>0</v>
      </c>
      <c r="KH46" s="43"/>
      <c r="KJ46" s="7" t="e">
        <f t="array" ref="KJ46">AVERAGE(EW46:EW47)/((1+discount_EFFECT)^($B46-1))</f>
        <v>#REF!</v>
      </c>
      <c r="KK46" s="7" t="e">
        <f t="array" ref="KK46">AVERAGE(EX46:EX47)/((1+discount_EFFECT)^($B46-1))</f>
        <v>#REF!</v>
      </c>
      <c r="KL46" s="7" t="e">
        <f t="array" ref="KL46">AVERAGE(EY46:EY47)/((1+discount_EFFECT)^($B46-1))</f>
        <v>#REF!</v>
      </c>
      <c r="KM46" s="7" t="e">
        <f t="array" ref="KM46">AVERAGE(EZ46:EZ47)/((1+discount_EFFECT)^($B46-1))</f>
        <v>#REF!</v>
      </c>
      <c r="KN46" s="7" t="e">
        <f t="array" ref="KN46">AVERAGE(FA46:FA47)/((1+discount_EFFECT)^($B46-1))</f>
        <v>#REF!</v>
      </c>
      <c r="KO46" s="7" t="e">
        <f t="array" ref="KO46">AVERAGE(FB46:FB47)/((1+discount_EFFECT)^($B46-1))</f>
        <v>#REF!</v>
      </c>
      <c r="KP46" s="7" t="e">
        <f t="array" ref="KP46">AVERAGE(FC46:FC47)/((1+discount_EFFECT)^($B46-1))</f>
        <v>#REF!</v>
      </c>
      <c r="KQ46" s="7" t="e">
        <f t="array" ref="KQ46">AVERAGE(FD46:FD47)/((1+discount_EFFECT)^($B46-1))</f>
        <v>#REF!</v>
      </c>
      <c r="KR46" s="7" t="e">
        <f t="array" ref="KR46">AVERAGE(FE46:FE47)/((1+discount_EFFECT)^($B46-1))</f>
        <v>#REF!</v>
      </c>
      <c r="KS46" s="7" t="e">
        <f t="array" ref="KS46">AVERAGE(FF46:FF47)/((1+discount_EFFECT)^($B46-1))</f>
        <v>#REF!</v>
      </c>
      <c r="KT46" s="7" t="e">
        <f t="array" ref="KT46">AVERAGE(FG46:FG47)/((1+discount_EFFECT)^($B46-1))</f>
        <v>#REF!</v>
      </c>
      <c r="KU46" s="44" t="e">
        <f t="shared" si="381"/>
        <v>#REF!</v>
      </c>
      <c r="KV46" s="44" t="e">
        <f t="shared" si="382"/>
        <v>#REF!</v>
      </c>
      <c r="KW46" s="43"/>
      <c r="KX46" s="43"/>
      <c r="KY46" s="43" t="e">
        <f t="shared" si="383"/>
        <v>#REF!</v>
      </c>
      <c r="KZ46" s="43" t="e">
        <f t="shared" si="384"/>
        <v>#REF!</v>
      </c>
      <c r="LA46" s="43" t="e">
        <f t="shared" si="385"/>
        <v>#REF!</v>
      </c>
      <c r="LB46" s="30" t="e">
        <f t="shared" si="386"/>
        <v>#REF!</v>
      </c>
      <c r="LC46" s="30" t="e">
        <f t="shared" si="387"/>
        <v>#REF!</v>
      </c>
      <c r="LD46" s="30" t="e">
        <f t="shared" si="388"/>
        <v>#REF!</v>
      </c>
      <c r="LE46" s="30" t="e">
        <f t="shared" si="389"/>
        <v>#REF!</v>
      </c>
      <c r="LF46" s="30" t="e">
        <f t="shared" si="390"/>
        <v>#REF!</v>
      </c>
      <c r="LG46" s="30" t="e">
        <f t="shared" si="391"/>
        <v>#REF!</v>
      </c>
      <c r="LH46" s="30" t="e">
        <f t="shared" si="392"/>
        <v>#REF!</v>
      </c>
      <c r="LI46" s="17" t="e">
        <f t="shared" si="393"/>
        <v>#REF!</v>
      </c>
      <c r="LJ46" s="30" t="e">
        <f t="shared" si="394"/>
        <v>#REF!</v>
      </c>
      <c r="LK46" s="31" t="e">
        <f t="shared" si="395"/>
        <v>#REF!</v>
      </c>
      <c r="LL46" t="e">
        <f t="shared" si="396"/>
        <v>#REF!</v>
      </c>
    </row>
    <row r="47" spans="2:324" ht="15.6" thickTop="1" thickBot="1" x14ac:dyDescent="0.35">
      <c r="B47">
        <v>36</v>
      </c>
      <c r="C47">
        <f t="shared" si="397"/>
        <v>106</v>
      </c>
      <c r="E47">
        <f t="shared" si="201"/>
        <v>1</v>
      </c>
      <c r="S47" s="35" t="e">
        <f t="shared" si="202"/>
        <v>#REF!</v>
      </c>
      <c r="T47" s="36">
        <v>0</v>
      </c>
      <c r="U47" s="37" t="e">
        <f t="shared" si="203"/>
        <v>#REF!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8">
        <v>0</v>
      </c>
      <c r="AD47" s="35" t="e">
        <f t="shared" si="204"/>
        <v>#REF!</v>
      </c>
      <c r="AE47" s="37" t="e">
        <f t="shared" si="205"/>
        <v>#REF!</v>
      </c>
      <c r="AF47" s="37" t="e">
        <f t="shared" si="206"/>
        <v>#REF!</v>
      </c>
      <c r="AG47" s="37" t="e">
        <f t="shared" si="207"/>
        <v>#REF!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8">
        <v>0</v>
      </c>
      <c r="AO47" s="35" t="e">
        <f t="shared" si="208"/>
        <v>#REF!</v>
      </c>
      <c r="AP47" s="36">
        <v>0</v>
      </c>
      <c r="AQ47" s="37" t="e">
        <f t="shared" si="209"/>
        <v>#REF!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8">
        <v>0</v>
      </c>
      <c r="AZ47" s="35" t="e">
        <f t="shared" si="210"/>
        <v>#REF!</v>
      </c>
      <c r="BA47" s="37" t="e">
        <f t="shared" si="211"/>
        <v>#REF!</v>
      </c>
      <c r="BB47" s="37" t="e">
        <f t="shared" si="212"/>
        <v>#REF!</v>
      </c>
      <c r="BC47" s="37" t="e">
        <f t="shared" si="213"/>
        <v>#REF!</v>
      </c>
      <c r="BD47" s="37" t="e">
        <f t="shared" si="214"/>
        <v>#REF!</v>
      </c>
      <c r="BE47" s="37" t="e">
        <f t="shared" si="215"/>
        <v>#REF!</v>
      </c>
      <c r="BF47" s="36">
        <v>0</v>
      </c>
      <c r="BG47" s="36">
        <v>0</v>
      </c>
      <c r="BH47" s="36">
        <v>0</v>
      </c>
      <c r="BI47" s="36">
        <v>0</v>
      </c>
      <c r="BJ47" s="38">
        <v>0</v>
      </c>
      <c r="BK47" s="35" t="e">
        <f t="shared" si="216"/>
        <v>#REF!</v>
      </c>
      <c r="BL47" s="37" t="e">
        <f t="shared" si="217"/>
        <v>#REF!</v>
      </c>
      <c r="BM47" s="37" t="e">
        <f t="shared" si="218"/>
        <v>#REF!</v>
      </c>
      <c r="BN47" s="37" t="e">
        <f t="shared" si="219"/>
        <v>#REF!</v>
      </c>
      <c r="BO47" s="37" t="e">
        <f t="shared" si="220"/>
        <v>#REF!</v>
      </c>
      <c r="BP47" s="37" t="e">
        <f t="shared" si="221"/>
        <v>#REF!</v>
      </c>
      <c r="BQ47" s="36">
        <v>0</v>
      </c>
      <c r="BR47" s="36">
        <v>0</v>
      </c>
      <c r="BS47" s="36">
        <v>0</v>
      </c>
      <c r="BT47" s="36">
        <v>0</v>
      </c>
      <c r="BU47" s="38">
        <v>0</v>
      </c>
      <c r="BV47" s="35" t="e">
        <f t="shared" si="222"/>
        <v>#REF!</v>
      </c>
      <c r="BW47" s="37" t="e">
        <f t="shared" si="223"/>
        <v>#REF!</v>
      </c>
      <c r="BX47" s="37" t="e">
        <f t="shared" si="224"/>
        <v>#REF!</v>
      </c>
      <c r="BY47" s="37" t="e">
        <f t="shared" si="225"/>
        <v>#REF!</v>
      </c>
      <c r="BZ47" s="37" t="e">
        <f t="shared" si="226"/>
        <v>#REF!</v>
      </c>
      <c r="CA47" s="37" t="e">
        <f t="shared" si="227"/>
        <v>#REF!</v>
      </c>
      <c r="CB47" s="36">
        <v>0</v>
      </c>
      <c r="CC47" s="36">
        <v>0</v>
      </c>
      <c r="CD47" s="36">
        <v>0</v>
      </c>
      <c r="CE47" s="36">
        <v>0</v>
      </c>
      <c r="CF47" s="38">
        <v>0</v>
      </c>
      <c r="CG47" s="37" t="e">
        <f t="shared" si="228"/>
        <v>#REF!</v>
      </c>
      <c r="CH47" s="37" t="e">
        <f t="shared" si="229"/>
        <v>#REF!</v>
      </c>
      <c r="CI47" s="37" t="e">
        <f t="shared" si="230"/>
        <v>#REF!</v>
      </c>
      <c r="CJ47" s="37" t="e">
        <f t="shared" si="231"/>
        <v>#REF!</v>
      </c>
      <c r="CK47" s="36">
        <v>0</v>
      </c>
      <c r="CL47" s="36">
        <v>0</v>
      </c>
      <c r="CM47" s="37" t="e">
        <f t="shared" si="232"/>
        <v>#REF!</v>
      </c>
      <c r="CN47" s="37" t="e">
        <f t="shared" si="233"/>
        <v>#REF!</v>
      </c>
      <c r="CO47" s="36">
        <v>0</v>
      </c>
      <c r="CP47" s="36">
        <v>0</v>
      </c>
      <c r="CQ47" s="38">
        <v>0</v>
      </c>
      <c r="CR47" s="37" t="e">
        <f t="shared" si="234"/>
        <v>#REF!</v>
      </c>
      <c r="CS47" s="37" t="e">
        <f t="shared" si="235"/>
        <v>#REF!</v>
      </c>
      <c r="CT47" s="37" t="e">
        <f t="shared" si="236"/>
        <v>#REF!</v>
      </c>
      <c r="CU47" s="37" t="e">
        <f t="shared" si="237"/>
        <v>#REF!</v>
      </c>
      <c r="CV47" s="37" t="e">
        <f t="shared" si="238"/>
        <v>#REF!</v>
      </c>
      <c r="CW47" s="37" t="e">
        <f t="shared" si="239"/>
        <v>#REF!</v>
      </c>
      <c r="CX47" s="37" t="e">
        <f t="shared" si="240"/>
        <v>#REF!</v>
      </c>
      <c r="CY47" s="37" t="e">
        <f t="shared" si="241"/>
        <v>#REF!</v>
      </c>
      <c r="CZ47" s="37" t="e">
        <f t="shared" si="242"/>
        <v>#REF!</v>
      </c>
      <c r="DA47" s="37" t="e">
        <f t="shared" si="243"/>
        <v>#REF!</v>
      </c>
      <c r="DB47" s="38">
        <v>0</v>
      </c>
      <c r="DC47" s="37" t="e">
        <f t="shared" si="244"/>
        <v>#REF!</v>
      </c>
      <c r="DD47" s="37" t="e">
        <f t="shared" si="245"/>
        <v>#REF!</v>
      </c>
      <c r="DE47" s="37" t="e">
        <f t="shared" si="246"/>
        <v>#REF!</v>
      </c>
      <c r="DF47" s="37" t="e">
        <f t="shared" si="247"/>
        <v>#REF!</v>
      </c>
      <c r="DG47" s="37" t="e">
        <f t="shared" si="248"/>
        <v>#REF!</v>
      </c>
      <c r="DH47" s="37" t="e">
        <f t="shared" si="249"/>
        <v>#REF!</v>
      </c>
      <c r="DI47" s="37" t="e">
        <f t="shared" si="250"/>
        <v>#REF!</v>
      </c>
      <c r="DJ47" s="37" t="e">
        <f t="shared" si="251"/>
        <v>#REF!</v>
      </c>
      <c r="DK47" s="37" t="e">
        <f t="shared" si="252"/>
        <v>#REF!</v>
      </c>
      <c r="DL47" s="37" t="e">
        <f t="shared" si="253"/>
        <v>#REF!</v>
      </c>
      <c r="DM47" s="38">
        <v>0</v>
      </c>
      <c r="DN47" s="37" t="e">
        <f t="shared" si="254"/>
        <v>#REF!</v>
      </c>
      <c r="DO47" s="37" t="e">
        <f t="shared" si="255"/>
        <v>#REF!</v>
      </c>
      <c r="DP47" s="37" t="e">
        <f t="shared" si="256"/>
        <v>#REF!</v>
      </c>
      <c r="DQ47" s="37" t="e">
        <f t="shared" si="257"/>
        <v>#REF!</v>
      </c>
      <c r="DR47" s="37" t="e">
        <f t="shared" si="258"/>
        <v>#REF!</v>
      </c>
      <c r="DS47" s="37" t="e">
        <f t="shared" si="259"/>
        <v>#REF!</v>
      </c>
      <c r="DT47" s="37" t="e">
        <f t="shared" si="260"/>
        <v>#REF!</v>
      </c>
      <c r="DU47" s="37" t="e">
        <f t="shared" si="261"/>
        <v>#REF!</v>
      </c>
      <c r="DV47" s="37" t="e">
        <f t="shared" si="262"/>
        <v>#REF!</v>
      </c>
      <c r="DW47" s="37" t="e">
        <f t="shared" si="263"/>
        <v>#REF!</v>
      </c>
      <c r="DX47" s="38">
        <v>0</v>
      </c>
      <c r="DY47" s="35" t="e">
        <f t="array" ref="DY47">1-EXP(-INDEX(m.r.mortality, C47) * hr.mort_mci)</f>
        <v>#REF!</v>
      </c>
      <c r="DZ47" s="37" t="e">
        <f t="array" ref="DZ47">1-EXP(-INDEX(m.r.mortality, C47) * hr.mort_mci)</f>
        <v>#REF!</v>
      </c>
      <c r="EA47" s="37" t="e">
        <f t="array" ref="EA47">1-EXP(-INDEX(m.r.mortality, C47) * hr.mort_mil)</f>
        <v>#REF!</v>
      </c>
      <c r="EB47" s="37" t="e">
        <f t="array" ref="EB47">1-EXP(-INDEX(m.r.mortality, C47) * hr.mort_mil)</f>
        <v>#REF!</v>
      </c>
      <c r="EC47" s="37" t="e">
        <f t="array" ref="EC47">1-EXP(-INDEX(m.r.mortality, C47) * hr.mort_mod)</f>
        <v>#REF!</v>
      </c>
      <c r="ED47" s="37" t="e">
        <f t="array" ref="ED47">1-EXP(-INDEX(m.r.mortality, C47) * hr.mort_sev)</f>
        <v>#REF!</v>
      </c>
      <c r="EE47" s="37" t="e">
        <f t="array" ref="EE47">1-EXP(-INDEX(m.r.mortality, C47) * hr.mort_mci)</f>
        <v>#REF!</v>
      </c>
      <c r="EF47" s="37" t="e">
        <f t="array" ref="EF47">1-EXP(-INDEX(m.r.mortality, C47) * hr.mort_mil)</f>
        <v>#REF!</v>
      </c>
      <c r="EG47" s="37" t="e">
        <f t="array" ref="EG47">1-EXP(-INDEX(m.r.mortality, C47) * hr.mort_mod)</f>
        <v>#REF!</v>
      </c>
      <c r="EH47" s="37" t="e">
        <f t="array" ref="EH47">1-EXP(-INDEX(m.r.mortality, C47) * hr.mort_sev)</f>
        <v>#REF!</v>
      </c>
      <c r="EI47" s="38">
        <v>1</v>
      </c>
      <c r="EJ47" s="39" t="e">
        <f t="shared" si="264"/>
        <v>#REF!</v>
      </c>
      <c r="EK47" s="39" t="e">
        <f t="shared" si="265"/>
        <v>#REF!</v>
      </c>
      <c r="EL47" s="39" t="e">
        <f t="shared" si="266"/>
        <v>#REF!</v>
      </c>
      <c r="EM47" s="39" t="e">
        <f t="shared" si="267"/>
        <v>#REF!</v>
      </c>
      <c r="EN47" s="39" t="e">
        <f t="shared" si="268"/>
        <v>#REF!</v>
      </c>
      <c r="EO47" s="39" t="e">
        <f t="shared" si="269"/>
        <v>#REF!</v>
      </c>
      <c r="EP47" s="39" t="e">
        <f t="shared" si="270"/>
        <v>#REF!</v>
      </c>
      <c r="EQ47" s="39" t="e">
        <f t="shared" si="271"/>
        <v>#REF!</v>
      </c>
      <c r="ER47" s="39" t="e">
        <f t="shared" si="272"/>
        <v>#REF!</v>
      </c>
      <c r="ES47" s="39" t="e">
        <f t="shared" si="273"/>
        <v>#REF!</v>
      </c>
      <c r="ET47" s="39" t="b">
        <f t="shared" si="274"/>
        <v>1</v>
      </c>
      <c r="EV47">
        <v>36</v>
      </c>
      <c r="EW47" s="7" t="e">
        <f t="array" ref="EW47">MMULT(EW46:FG46,TRANSPOSE(S46:AC46))</f>
        <v>#REF!</v>
      </c>
      <c r="EX47" s="7" t="e">
        <f t="array" ref="EX47">MMULT(EW46:FG46,TRANSPOSE(AD46:AN46))</f>
        <v>#REF!</v>
      </c>
      <c r="EY47" s="7" t="e">
        <f t="array" ref="EY47">MMULT(EW46:FG46,TRANSPOSE(AO46:AY46))</f>
        <v>#REF!</v>
      </c>
      <c r="EZ47" s="7" t="e">
        <f t="array" ref="EZ47">MMULT(EW46:FG46,TRANSPOSE(AZ46:BJ46))</f>
        <v>#REF!</v>
      </c>
      <c r="FA47" s="7" t="e">
        <f t="array" ref="FA47">MMULT(EW46:FG46,TRANSPOSE(BK46:BU46))</f>
        <v>#REF!</v>
      </c>
      <c r="FB47" s="7" t="e">
        <f t="array" ref="FB47">MMULT(EW46:FG46,TRANSPOSE(BV46:CF46))</f>
        <v>#REF!</v>
      </c>
      <c r="FC47" s="7" t="e">
        <f t="array" ref="FC47">MMULT(EW46:FG46,TRANSPOSE(CG46:CQ46))</f>
        <v>#REF!</v>
      </c>
      <c r="FD47" s="7" t="e">
        <f t="array" ref="FD47">MMULT(EW46:FG46,TRANSPOSE(CR46:DB46))</f>
        <v>#REF!</v>
      </c>
      <c r="FE47" s="7" t="e">
        <f t="array" ref="FE47">MMULT(EW46:FG46,TRANSPOSE(DC46:DM46))</f>
        <v>#REF!</v>
      </c>
      <c r="FF47" s="7" t="e">
        <f t="array" ref="FF47">MMULT(EW46:FG46,TRANSPOSE(DN46:DX46))</f>
        <v>#REF!</v>
      </c>
      <c r="FG47" s="7" t="e">
        <f t="array" ref="FG47">MMULT(EW46:FG46,TRANSPOSE(DY46:EI46))</f>
        <v>#REF!</v>
      </c>
      <c r="FH47" s="39" t="e">
        <f t="shared" si="275"/>
        <v>#REF!</v>
      </c>
      <c r="FJ47" s="30" t="e">
        <f t="shared" si="276"/>
        <v>#REF!</v>
      </c>
      <c r="FK47" s="30" t="e">
        <f t="shared" si="277"/>
        <v>#REF!</v>
      </c>
      <c r="FL47" s="30" t="e">
        <f t="shared" si="278"/>
        <v>#REF!</v>
      </c>
      <c r="FM47" s="30" t="e">
        <f t="shared" si="279"/>
        <v>#REF!</v>
      </c>
      <c r="FN47" s="30" t="e">
        <f t="shared" si="280"/>
        <v>#REF!</v>
      </c>
      <c r="FO47" s="30" t="e">
        <f t="shared" si="281"/>
        <v>#REF!</v>
      </c>
      <c r="FP47" s="30" t="e">
        <f t="shared" si="282"/>
        <v>#REF!</v>
      </c>
      <c r="FQ47" s="30" t="e">
        <f t="shared" si="283"/>
        <v>#REF!</v>
      </c>
      <c r="FR47" s="30" t="e">
        <f t="shared" si="284"/>
        <v>#REF!</v>
      </c>
      <c r="FS47" s="30" t="e">
        <f t="shared" si="285"/>
        <v>#REF!</v>
      </c>
      <c r="FT47" s="41">
        <v>0</v>
      </c>
      <c r="FV47" s="30" t="e">
        <f t="shared" si="286"/>
        <v>#REF!</v>
      </c>
      <c r="FW47" s="30" t="e">
        <f t="shared" si="287"/>
        <v>#REF!</v>
      </c>
      <c r="FX47" s="30" t="e">
        <f t="shared" si="288"/>
        <v>#REF!</v>
      </c>
      <c r="FY47" s="30" t="e">
        <f t="shared" si="289"/>
        <v>#REF!</v>
      </c>
      <c r="FZ47" s="30" t="e">
        <f t="shared" si="290"/>
        <v>#REF!</v>
      </c>
      <c r="GA47" s="30" t="e">
        <f t="shared" si="291"/>
        <v>#REF!</v>
      </c>
      <c r="GB47" s="30" t="e">
        <f t="shared" si="292"/>
        <v>#REF!</v>
      </c>
      <c r="GC47" s="30" t="e">
        <f t="shared" si="293"/>
        <v>#REF!</v>
      </c>
      <c r="GD47" s="30" t="e">
        <f t="shared" si="294"/>
        <v>#REF!</v>
      </c>
      <c r="GE47" s="30" t="e">
        <f t="shared" si="295"/>
        <v>#REF!</v>
      </c>
      <c r="GF47" s="41">
        <v>0</v>
      </c>
      <c r="GH47" s="31"/>
      <c r="GI47" s="31"/>
      <c r="GK47" s="31" t="e">
        <f t="shared" si="296"/>
        <v>#REF!</v>
      </c>
      <c r="GL47" s="31" t="e">
        <f t="shared" si="297"/>
        <v>#REF!</v>
      </c>
      <c r="GM47" s="31" t="e">
        <f t="shared" si="298"/>
        <v>#REF!</v>
      </c>
      <c r="GN47" s="31" t="e">
        <f t="shared" si="299"/>
        <v>#REF!</v>
      </c>
      <c r="GO47" s="31" t="e">
        <f t="shared" si="300"/>
        <v>#REF!</v>
      </c>
      <c r="GP47" s="31" t="e">
        <f t="shared" si="301"/>
        <v>#REF!</v>
      </c>
      <c r="GQ47" s="31" t="e">
        <f t="shared" si="302"/>
        <v>#REF!</v>
      </c>
      <c r="GR47" s="31" t="e">
        <f t="shared" si="303"/>
        <v>#REF!</v>
      </c>
      <c r="GS47" s="31" t="e">
        <f t="shared" si="304"/>
        <v>#REF!</v>
      </c>
      <c r="GT47" s="31" t="e">
        <f t="shared" si="305"/>
        <v>#REF!</v>
      </c>
      <c r="GU47" s="42">
        <v>0</v>
      </c>
      <c r="GW47" s="31" t="e">
        <f t="shared" si="306"/>
        <v>#REF!</v>
      </c>
      <c r="GX47" s="31" t="e">
        <f t="shared" si="307"/>
        <v>#REF!</v>
      </c>
      <c r="GY47" s="31" t="e">
        <f t="shared" si="308"/>
        <v>#REF!</v>
      </c>
      <c r="GZ47" s="31" t="e">
        <f t="shared" si="309"/>
        <v>#REF!</v>
      </c>
      <c r="HA47" s="31" t="e">
        <f t="shared" si="310"/>
        <v>#REF!</v>
      </c>
      <c r="HB47" s="31" t="e">
        <f t="shared" si="311"/>
        <v>#REF!</v>
      </c>
      <c r="HC47" s="31" t="e">
        <f t="shared" si="312"/>
        <v>#REF!</v>
      </c>
      <c r="HD47" s="31" t="e">
        <f t="shared" si="313"/>
        <v>#REF!</v>
      </c>
      <c r="HE47" s="31" t="e">
        <f t="shared" si="314"/>
        <v>#REF!</v>
      </c>
      <c r="HF47" s="31" t="e">
        <f t="shared" si="315"/>
        <v>#REF!</v>
      </c>
      <c r="HG47" s="42">
        <v>0</v>
      </c>
      <c r="HI47" s="31" t="e">
        <f t="shared" si="316"/>
        <v>#REF!</v>
      </c>
      <c r="HJ47" s="31" t="e">
        <f t="shared" si="317"/>
        <v>#REF!</v>
      </c>
      <c r="HK47" s="31" t="e">
        <f t="shared" si="318"/>
        <v>#REF!</v>
      </c>
      <c r="HL47" s="31" t="e">
        <f t="shared" si="319"/>
        <v>#REF!</v>
      </c>
      <c r="HM47" s="31" t="e">
        <f t="shared" si="320"/>
        <v>#REF!</v>
      </c>
      <c r="HN47" s="31" t="e">
        <f t="shared" si="321"/>
        <v>#REF!</v>
      </c>
      <c r="HO47" s="31" t="e">
        <f t="shared" si="322"/>
        <v>#REF!</v>
      </c>
      <c r="HP47" s="31" t="e">
        <f t="shared" si="323"/>
        <v>#REF!</v>
      </c>
      <c r="HQ47" s="31" t="e">
        <f t="shared" si="324"/>
        <v>#REF!</v>
      </c>
      <c r="HR47" s="31" t="e">
        <f t="shared" si="325"/>
        <v>#REF!</v>
      </c>
      <c r="HS47" s="42">
        <v>0</v>
      </c>
      <c r="HU47" s="30" t="e">
        <f t="shared" si="326"/>
        <v>#REF!</v>
      </c>
      <c r="HV47" s="30" t="e">
        <f t="shared" si="327"/>
        <v>#REF!</v>
      </c>
      <c r="HW47" s="30" t="e">
        <f t="shared" si="328"/>
        <v>#REF!</v>
      </c>
      <c r="HX47" s="30" t="e">
        <f t="shared" si="329"/>
        <v>#REF!</v>
      </c>
      <c r="HY47" s="30" t="e">
        <f t="shared" si="330"/>
        <v>#REF!</v>
      </c>
      <c r="HZ47" s="30" t="e">
        <f t="shared" si="331"/>
        <v>#REF!</v>
      </c>
      <c r="IA47" s="30" t="e">
        <f t="shared" si="332"/>
        <v>#REF!</v>
      </c>
      <c r="IB47" s="30" t="e">
        <f t="shared" si="333"/>
        <v>#REF!</v>
      </c>
      <c r="IC47" s="30" t="e">
        <f t="shared" si="334"/>
        <v>#REF!</v>
      </c>
      <c r="ID47" s="30" t="e">
        <f t="shared" si="335"/>
        <v>#REF!</v>
      </c>
      <c r="IE47" s="30">
        <f t="shared" si="336"/>
        <v>0</v>
      </c>
      <c r="IF47" s="30"/>
      <c r="IH47" s="30" t="e">
        <f t="shared" si="337"/>
        <v>#REF!</v>
      </c>
      <c r="II47" s="30" t="e">
        <f t="shared" si="338"/>
        <v>#REF!</v>
      </c>
      <c r="IJ47" s="30" t="e">
        <f t="shared" si="339"/>
        <v>#REF!</v>
      </c>
      <c r="IK47" s="30" t="e">
        <f t="shared" si="340"/>
        <v>#REF!</v>
      </c>
      <c r="IL47" s="30" t="e">
        <f t="shared" si="341"/>
        <v>#REF!</v>
      </c>
      <c r="IM47" s="30" t="e">
        <f t="shared" si="342"/>
        <v>#REF!</v>
      </c>
      <c r="IN47" s="30" t="e">
        <f t="shared" si="343"/>
        <v>#REF!</v>
      </c>
      <c r="IO47" s="30" t="e">
        <f t="shared" si="344"/>
        <v>#REF!</v>
      </c>
      <c r="IP47" s="30" t="e">
        <f t="shared" si="345"/>
        <v>#REF!</v>
      </c>
      <c r="IQ47" s="30" t="e">
        <f t="shared" si="346"/>
        <v>#REF!</v>
      </c>
      <c r="IR47" s="30">
        <f t="shared" si="347"/>
        <v>0</v>
      </c>
      <c r="IT47" s="43"/>
      <c r="IU47" s="43"/>
      <c r="IW47" s="43" t="e">
        <f t="shared" si="348"/>
        <v>#REF!</v>
      </c>
      <c r="IX47" s="43" t="e">
        <f t="shared" si="349"/>
        <v>#REF!</v>
      </c>
      <c r="IY47" s="43" t="e">
        <f t="shared" si="350"/>
        <v>#REF!</v>
      </c>
      <c r="IZ47" s="43" t="e">
        <f t="shared" si="351"/>
        <v>#REF!</v>
      </c>
      <c r="JA47" s="43" t="e">
        <f t="shared" si="352"/>
        <v>#REF!</v>
      </c>
      <c r="JB47" s="43" t="e">
        <f t="shared" si="353"/>
        <v>#REF!</v>
      </c>
      <c r="JC47" s="43" t="e">
        <f t="shared" si="354"/>
        <v>#REF!</v>
      </c>
      <c r="JD47" s="43" t="e">
        <f t="shared" si="355"/>
        <v>#REF!</v>
      </c>
      <c r="JE47" s="43" t="e">
        <f t="shared" si="356"/>
        <v>#REF!</v>
      </c>
      <c r="JF47" s="43" t="e">
        <f t="shared" si="357"/>
        <v>#REF!</v>
      </c>
      <c r="JG47" s="43">
        <f t="shared" si="358"/>
        <v>0</v>
      </c>
      <c r="JH47" s="43"/>
      <c r="JI47" s="31"/>
      <c r="JJ47" s="43" t="e">
        <f t="shared" si="359"/>
        <v>#REF!</v>
      </c>
      <c r="JK47" s="43" t="e">
        <f t="shared" si="360"/>
        <v>#REF!</v>
      </c>
      <c r="JL47" s="43" t="e">
        <f t="shared" si="361"/>
        <v>#REF!</v>
      </c>
      <c r="JM47" s="43" t="e">
        <f t="shared" si="362"/>
        <v>#REF!</v>
      </c>
      <c r="JN47" s="43" t="e">
        <f t="shared" si="363"/>
        <v>#REF!</v>
      </c>
      <c r="JO47" s="43" t="e">
        <f t="shared" si="364"/>
        <v>#REF!</v>
      </c>
      <c r="JP47" s="43" t="e">
        <f t="shared" si="365"/>
        <v>#REF!</v>
      </c>
      <c r="JQ47" s="43" t="e">
        <f t="shared" si="366"/>
        <v>#REF!</v>
      </c>
      <c r="JR47" s="43" t="e">
        <f t="shared" si="367"/>
        <v>#REF!</v>
      </c>
      <c r="JS47" s="43" t="e">
        <f t="shared" si="368"/>
        <v>#REF!</v>
      </c>
      <c r="JT47" s="43">
        <f t="shared" si="369"/>
        <v>0</v>
      </c>
      <c r="JU47" s="43"/>
      <c r="JV47" s="31"/>
      <c r="JW47" s="43" t="e">
        <f t="shared" si="370"/>
        <v>#REF!</v>
      </c>
      <c r="JX47" s="43" t="e">
        <f t="shared" si="371"/>
        <v>#REF!</v>
      </c>
      <c r="JY47" s="43" t="e">
        <f t="shared" si="372"/>
        <v>#REF!</v>
      </c>
      <c r="JZ47" s="43" t="e">
        <f t="shared" si="373"/>
        <v>#REF!</v>
      </c>
      <c r="KA47" s="43" t="e">
        <f t="shared" si="374"/>
        <v>#REF!</v>
      </c>
      <c r="KB47" s="43" t="e">
        <f t="shared" si="375"/>
        <v>#REF!</v>
      </c>
      <c r="KC47" s="43" t="e">
        <f t="shared" si="376"/>
        <v>#REF!</v>
      </c>
      <c r="KD47" s="43" t="e">
        <f t="shared" si="377"/>
        <v>#REF!</v>
      </c>
      <c r="KE47" s="43" t="e">
        <f t="shared" si="378"/>
        <v>#REF!</v>
      </c>
      <c r="KF47" s="43" t="e">
        <f t="shared" si="379"/>
        <v>#REF!</v>
      </c>
      <c r="KG47" s="43">
        <f t="shared" si="380"/>
        <v>0</v>
      </c>
      <c r="KH47" s="43"/>
      <c r="KJ47" s="7" t="e">
        <f t="array" ref="KJ47">AVERAGE(EW47:EW48)/((1+discount_EFFECT)^($B47-1))</f>
        <v>#REF!</v>
      </c>
      <c r="KK47" s="7" t="e">
        <f t="array" ref="KK47">AVERAGE(EX47:EX48)/((1+discount_EFFECT)^($B47-1))</f>
        <v>#REF!</v>
      </c>
      <c r="KL47" s="7" t="e">
        <f t="array" ref="KL47">AVERAGE(EY47:EY48)/((1+discount_EFFECT)^($B47-1))</f>
        <v>#REF!</v>
      </c>
      <c r="KM47" s="7" t="e">
        <f t="array" ref="KM47">AVERAGE(EZ47:EZ48)/((1+discount_EFFECT)^($B47-1))</f>
        <v>#REF!</v>
      </c>
      <c r="KN47" s="7" t="e">
        <f t="array" ref="KN47">AVERAGE(FA47:FA48)/((1+discount_EFFECT)^($B47-1))</f>
        <v>#REF!</v>
      </c>
      <c r="KO47" s="7" t="e">
        <f t="array" ref="KO47">AVERAGE(FB47:FB48)/((1+discount_EFFECT)^($B47-1))</f>
        <v>#REF!</v>
      </c>
      <c r="KP47" s="7" t="e">
        <f t="array" ref="KP47">AVERAGE(FC47:FC48)/((1+discount_EFFECT)^($B47-1))</f>
        <v>#REF!</v>
      </c>
      <c r="KQ47" s="7" t="e">
        <f t="array" ref="KQ47">AVERAGE(FD47:FD48)/((1+discount_EFFECT)^($B47-1))</f>
        <v>#REF!</v>
      </c>
      <c r="KR47" s="7" t="e">
        <f t="array" ref="KR47">AVERAGE(FE47:FE48)/((1+discount_EFFECT)^($B47-1))</f>
        <v>#REF!</v>
      </c>
      <c r="KS47" s="7" t="e">
        <f t="array" ref="KS47">AVERAGE(FF47:FF48)/((1+discount_EFFECT)^($B47-1))</f>
        <v>#REF!</v>
      </c>
      <c r="KT47" s="7" t="e">
        <f t="array" ref="KT47">AVERAGE(FG47:FG48)/((1+discount_EFFECT)^($B47-1))</f>
        <v>#REF!</v>
      </c>
      <c r="KU47" s="44" t="e">
        <f t="shared" si="381"/>
        <v>#REF!</v>
      </c>
      <c r="KV47" s="44" t="e">
        <f t="shared" si="382"/>
        <v>#REF!</v>
      </c>
      <c r="KW47" s="43"/>
      <c r="KX47" s="43"/>
      <c r="KY47" s="43" t="e">
        <f t="shared" si="383"/>
        <v>#REF!</v>
      </c>
      <c r="KZ47" s="43" t="e">
        <f t="shared" si="384"/>
        <v>#REF!</v>
      </c>
      <c r="LA47" s="43" t="e">
        <f t="shared" si="385"/>
        <v>#REF!</v>
      </c>
      <c r="LB47" s="30" t="e">
        <f t="shared" si="386"/>
        <v>#REF!</v>
      </c>
      <c r="LC47" s="30" t="e">
        <f t="shared" si="387"/>
        <v>#REF!</v>
      </c>
      <c r="LD47" s="30" t="e">
        <f t="shared" si="388"/>
        <v>#REF!</v>
      </c>
      <c r="LE47" s="30" t="e">
        <f t="shared" si="389"/>
        <v>#REF!</v>
      </c>
      <c r="LF47" s="30" t="e">
        <f t="shared" si="390"/>
        <v>#REF!</v>
      </c>
      <c r="LG47" s="30" t="e">
        <f t="shared" si="391"/>
        <v>#REF!</v>
      </c>
      <c r="LH47" s="30" t="e">
        <f t="shared" si="392"/>
        <v>#REF!</v>
      </c>
      <c r="LI47" s="17" t="e">
        <f t="shared" si="393"/>
        <v>#REF!</v>
      </c>
      <c r="LJ47" s="30" t="e">
        <f t="shared" si="394"/>
        <v>#REF!</v>
      </c>
      <c r="LK47" s="31" t="e">
        <f t="shared" si="395"/>
        <v>#REF!</v>
      </c>
      <c r="LL47" t="e">
        <f t="shared" si="396"/>
        <v>#REF!</v>
      </c>
    </row>
    <row r="48" spans="2:324" ht="15.6" thickTop="1" thickBot="1" x14ac:dyDescent="0.35">
      <c r="B48">
        <v>37</v>
      </c>
      <c r="C48">
        <f t="shared" si="397"/>
        <v>107</v>
      </c>
      <c r="E48">
        <f t="shared" si="201"/>
        <v>1</v>
      </c>
      <c r="S48" s="35" t="e">
        <f t="shared" si="202"/>
        <v>#REF!</v>
      </c>
      <c r="T48" s="36">
        <v>0</v>
      </c>
      <c r="U48" s="37" t="e">
        <f t="shared" si="203"/>
        <v>#REF!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8">
        <v>0</v>
      </c>
      <c r="AD48" s="35" t="e">
        <f t="shared" si="204"/>
        <v>#REF!</v>
      </c>
      <c r="AE48" s="37" t="e">
        <f t="shared" si="205"/>
        <v>#REF!</v>
      </c>
      <c r="AF48" s="37" t="e">
        <f t="shared" si="206"/>
        <v>#REF!</v>
      </c>
      <c r="AG48" s="37" t="e">
        <f t="shared" si="207"/>
        <v>#REF!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8">
        <v>0</v>
      </c>
      <c r="AO48" s="35" t="e">
        <f t="shared" si="208"/>
        <v>#REF!</v>
      </c>
      <c r="AP48" s="36">
        <v>0</v>
      </c>
      <c r="AQ48" s="37" t="e">
        <f t="shared" si="209"/>
        <v>#REF!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8">
        <v>0</v>
      </c>
      <c r="AZ48" s="35" t="e">
        <f t="shared" si="210"/>
        <v>#REF!</v>
      </c>
      <c r="BA48" s="37" t="e">
        <f t="shared" si="211"/>
        <v>#REF!</v>
      </c>
      <c r="BB48" s="37" t="e">
        <f t="shared" si="212"/>
        <v>#REF!</v>
      </c>
      <c r="BC48" s="37" t="e">
        <f t="shared" si="213"/>
        <v>#REF!</v>
      </c>
      <c r="BD48" s="37" t="e">
        <f t="shared" si="214"/>
        <v>#REF!</v>
      </c>
      <c r="BE48" s="37" t="e">
        <f t="shared" si="215"/>
        <v>#REF!</v>
      </c>
      <c r="BF48" s="36">
        <v>0</v>
      </c>
      <c r="BG48" s="36">
        <v>0</v>
      </c>
      <c r="BH48" s="36">
        <v>0</v>
      </c>
      <c r="BI48" s="36">
        <v>0</v>
      </c>
      <c r="BJ48" s="38">
        <v>0</v>
      </c>
      <c r="BK48" s="35" t="e">
        <f t="shared" si="216"/>
        <v>#REF!</v>
      </c>
      <c r="BL48" s="37" t="e">
        <f t="shared" si="217"/>
        <v>#REF!</v>
      </c>
      <c r="BM48" s="37" t="e">
        <f t="shared" si="218"/>
        <v>#REF!</v>
      </c>
      <c r="BN48" s="37" t="e">
        <f t="shared" si="219"/>
        <v>#REF!</v>
      </c>
      <c r="BO48" s="37" t="e">
        <f t="shared" si="220"/>
        <v>#REF!</v>
      </c>
      <c r="BP48" s="37" t="e">
        <f t="shared" si="221"/>
        <v>#REF!</v>
      </c>
      <c r="BQ48" s="36">
        <v>0</v>
      </c>
      <c r="BR48" s="36">
        <v>0</v>
      </c>
      <c r="BS48" s="36">
        <v>0</v>
      </c>
      <c r="BT48" s="36">
        <v>0</v>
      </c>
      <c r="BU48" s="38">
        <v>0</v>
      </c>
      <c r="BV48" s="35" t="e">
        <f t="shared" si="222"/>
        <v>#REF!</v>
      </c>
      <c r="BW48" s="37" t="e">
        <f t="shared" si="223"/>
        <v>#REF!</v>
      </c>
      <c r="BX48" s="37" t="e">
        <f t="shared" si="224"/>
        <v>#REF!</v>
      </c>
      <c r="BY48" s="37" t="e">
        <f t="shared" si="225"/>
        <v>#REF!</v>
      </c>
      <c r="BZ48" s="37" t="e">
        <f t="shared" si="226"/>
        <v>#REF!</v>
      </c>
      <c r="CA48" s="37" t="e">
        <f t="shared" si="227"/>
        <v>#REF!</v>
      </c>
      <c r="CB48" s="36">
        <v>0</v>
      </c>
      <c r="CC48" s="36">
        <v>0</v>
      </c>
      <c r="CD48" s="36">
        <v>0</v>
      </c>
      <c r="CE48" s="36">
        <v>0</v>
      </c>
      <c r="CF48" s="38">
        <v>0</v>
      </c>
      <c r="CG48" s="37" t="e">
        <f t="shared" si="228"/>
        <v>#REF!</v>
      </c>
      <c r="CH48" s="37" t="e">
        <f t="shared" si="229"/>
        <v>#REF!</v>
      </c>
      <c r="CI48" s="37" t="e">
        <f t="shared" si="230"/>
        <v>#REF!</v>
      </c>
      <c r="CJ48" s="37" t="e">
        <f t="shared" si="231"/>
        <v>#REF!</v>
      </c>
      <c r="CK48" s="36">
        <v>0</v>
      </c>
      <c r="CL48" s="36">
        <v>0</v>
      </c>
      <c r="CM48" s="37" t="e">
        <f t="shared" si="232"/>
        <v>#REF!</v>
      </c>
      <c r="CN48" s="37" t="e">
        <f t="shared" si="233"/>
        <v>#REF!</v>
      </c>
      <c r="CO48" s="36">
        <v>0</v>
      </c>
      <c r="CP48" s="36">
        <v>0</v>
      </c>
      <c r="CQ48" s="38">
        <v>0</v>
      </c>
      <c r="CR48" s="37" t="e">
        <f t="shared" si="234"/>
        <v>#REF!</v>
      </c>
      <c r="CS48" s="37" t="e">
        <f t="shared" si="235"/>
        <v>#REF!</v>
      </c>
      <c r="CT48" s="37" t="e">
        <f t="shared" si="236"/>
        <v>#REF!</v>
      </c>
      <c r="CU48" s="37" t="e">
        <f t="shared" si="237"/>
        <v>#REF!</v>
      </c>
      <c r="CV48" s="37" t="e">
        <f t="shared" si="238"/>
        <v>#REF!</v>
      </c>
      <c r="CW48" s="37" t="e">
        <f t="shared" si="239"/>
        <v>#REF!</v>
      </c>
      <c r="CX48" s="37" t="e">
        <f t="shared" si="240"/>
        <v>#REF!</v>
      </c>
      <c r="CY48" s="37" t="e">
        <f t="shared" si="241"/>
        <v>#REF!</v>
      </c>
      <c r="CZ48" s="37" t="e">
        <f t="shared" si="242"/>
        <v>#REF!</v>
      </c>
      <c r="DA48" s="37" t="e">
        <f t="shared" si="243"/>
        <v>#REF!</v>
      </c>
      <c r="DB48" s="38">
        <v>0</v>
      </c>
      <c r="DC48" s="37" t="e">
        <f t="shared" si="244"/>
        <v>#REF!</v>
      </c>
      <c r="DD48" s="37" t="e">
        <f t="shared" si="245"/>
        <v>#REF!</v>
      </c>
      <c r="DE48" s="37" t="e">
        <f t="shared" si="246"/>
        <v>#REF!</v>
      </c>
      <c r="DF48" s="37" t="e">
        <f t="shared" si="247"/>
        <v>#REF!</v>
      </c>
      <c r="DG48" s="37" t="e">
        <f t="shared" si="248"/>
        <v>#REF!</v>
      </c>
      <c r="DH48" s="37" t="e">
        <f t="shared" si="249"/>
        <v>#REF!</v>
      </c>
      <c r="DI48" s="37" t="e">
        <f t="shared" si="250"/>
        <v>#REF!</v>
      </c>
      <c r="DJ48" s="37" t="e">
        <f t="shared" si="251"/>
        <v>#REF!</v>
      </c>
      <c r="DK48" s="37" t="e">
        <f t="shared" si="252"/>
        <v>#REF!</v>
      </c>
      <c r="DL48" s="37" t="e">
        <f t="shared" si="253"/>
        <v>#REF!</v>
      </c>
      <c r="DM48" s="38">
        <v>0</v>
      </c>
      <c r="DN48" s="37" t="e">
        <f t="shared" si="254"/>
        <v>#REF!</v>
      </c>
      <c r="DO48" s="37" t="e">
        <f t="shared" si="255"/>
        <v>#REF!</v>
      </c>
      <c r="DP48" s="37" t="e">
        <f t="shared" si="256"/>
        <v>#REF!</v>
      </c>
      <c r="DQ48" s="37" t="e">
        <f t="shared" si="257"/>
        <v>#REF!</v>
      </c>
      <c r="DR48" s="37" t="e">
        <f t="shared" si="258"/>
        <v>#REF!</v>
      </c>
      <c r="DS48" s="37" t="e">
        <f t="shared" si="259"/>
        <v>#REF!</v>
      </c>
      <c r="DT48" s="37" t="e">
        <f t="shared" si="260"/>
        <v>#REF!</v>
      </c>
      <c r="DU48" s="37" t="e">
        <f t="shared" si="261"/>
        <v>#REF!</v>
      </c>
      <c r="DV48" s="37" t="e">
        <f t="shared" si="262"/>
        <v>#REF!</v>
      </c>
      <c r="DW48" s="37" t="e">
        <f t="shared" si="263"/>
        <v>#REF!</v>
      </c>
      <c r="DX48" s="38">
        <v>0</v>
      </c>
      <c r="DY48" s="35" t="e">
        <f t="array" ref="DY48">1-EXP(-INDEX(m.r.mortality, C48) * hr.mort_mci)</f>
        <v>#REF!</v>
      </c>
      <c r="DZ48" s="37" t="e">
        <f t="array" ref="DZ48">1-EXP(-INDEX(m.r.mortality, C48) * hr.mort_mci)</f>
        <v>#REF!</v>
      </c>
      <c r="EA48" s="37" t="e">
        <f t="array" ref="EA48">1-EXP(-INDEX(m.r.mortality, C48) * hr.mort_mil)</f>
        <v>#REF!</v>
      </c>
      <c r="EB48" s="37" t="e">
        <f t="array" ref="EB48">1-EXP(-INDEX(m.r.mortality, C48) * hr.mort_mil)</f>
        <v>#REF!</v>
      </c>
      <c r="EC48" s="37" t="e">
        <f t="array" ref="EC48">1-EXP(-INDEX(m.r.mortality, C48) * hr.mort_mod)</f>
        <v>#REF!</v>
      </c>
      <c r="ED48" s="37" t="e">
        <f t="array" ref="ED48">1-EXP(-INDEX(m.r.mortality, C48) * hr.mort_sev)</f>
        <v>#REF!</v>
      </c>
      <c r="EE48" s="37" t="e">
        <f t="array" ref="EE48">1-EXP(-INDEX(m.r.mortality, C48) * hr.mort_mci)</f>
        <v>#REF!</v>
      </c>
      <c r="EF48" s="37" t="e">
        <f t="array" ref="EF48">1-EXP(-INDEX(m.r.mortality, C48) * hr.mort_mil)</f>
        <v>#REF!</v>
      </c>
      <c r="EG48" s="37" t="e">
        <f t="array" ref="EG48">1-EXP(-INDEX(m.r.mortality, C48) * hr.mort_mod)</f>
        <v>#REF!</v>
      </c>
      <c r="EH48" s="37" t="e">
        <f t="array" ref="EH48">1-EXP(-INDEX(m.r.mortality, C48) * hr.mort_sev)</f>
        <v>#REF!</v>
      </c>
      <c r="EI48" s="38">
        <v>1</v>
      </c>
      <c r="EJ48" s="39" t="e">
        <f t="shared" si="264"/>
        <v>#REF!</v>
      </c>
      <c r="EK48" s="39" t="e">
        <f t="shared" si="265"/>
        <v>#REF!</v>
      </c>
      <c r="EL48" s="39" t="e">
        <f t="shared" si="266"/>
        <v>#REF!</v>
      </c>
      <c r="EM48" s="39" t="e">
        <f t="shared" si="267"/>
        <v>#REF!</v>
      </c>
      <c r="EN48" s="39" t="e">
        <f t="shared" si="268"/>
        <v>#REF!</v>
      </c>
      <c r="EO48" s="39" t="e">
        <f t="shared" si="269"/>
        <v>#REF!</v>
      </c>
      <c r="EP48" s="39" t="e">
        <f t="shared" si="270"/>
        <v>#REF!</v>
      </c>
      <c r="EQ48" s="39" t="e">
        <f t="shared" si="271"/>
        <v>#REF!</v>
      </c>
      <c r="ER48" s="39" t="e">
        <f t="shared" si="272"/>
        <v>#REF!</v>
      </c>
      <c r="ES48" s="39" t="e">
        <f t="shared" si="273"/>
        <v>#REF!</v>
      </c>
      <c r="ET48" s="39" t="b">
        <f t="shared" si="274"/>
        <v>1</v>
      </c>
      <c r="EV48">
        <v>37</v>
      </c>
      <c r="EW48" s="7" t="e">
        <f t="array" ref="EW48">MMULT(EW47:FG47,TRANSPOSE(S47:AC47))</f>
        <v>#REF!</v>
      </c>
      <c r="EX48" s="7" t="e">
        <f t="array" ref="EX48">MMULT(EW47:FG47,TRANSPOSE(AD47:AN47))</f>
        <v>#REF!</v>
      </c>
      <c r="EY48" s="7" t="e">
        <f t="array" ref="EY48">MMULT(EW47:FG47,TRANSPOSE(AO47:AY47))</f>
        <v>#REF!</v>
      </c>
      <c r="EZ48" s="7" t="e">
        <f t="array" ref="EZ48">MMULT(EW47:FG47,TRANSPOSE(AZ47:BJ47))</f>
        <v>#REF!</v>
      </c>
      <c r="FA48" s="7" t="e">
        <f t="array" ref="FA48">MMULT(EW47:FG47,TRANSPOSE(BK47:BU47))</f>
        <v>#REF!</v>
      </c>
      <c r="FB48" s="7" t="e">
        <f t="array" ref="FB48">MMULT(EW47:FG47,TRANSPOSE(BV47:CF47))</f>
        <v>#REF!</v>
      </c>
      <c r="FC48" s="7" t="e">
        <f t="array" ref="FC48">MMULT(EW47:FG47,TRANSPOSE(CG47:CQ47))</f>
        <v>#REF!</v>
      </c>
      <c r="FD48" s="7" t="e">
        <f t="array" ref="FD48">MMULT(EW47:FG47,TRANSPOSE(CR47:DB47))</f>
        <v>#REF!</v>
      </c>
      <c r="FE48" s="7" t="e">
        <f t="array" ref="FE48">MMULT(EW47:FG47,TRANSPOSE(DC47:DM47))</f>
        <v>#REF!</v>
      </c>
      <c r="FF48" s="7" t="e">
        <f t="array" ref="FF48">MMULT(EW47:FG47,TRANSPOSE(DN47:DX47))</f>
        <v>#REF!</v>
      </c>
      <c r="FG48" s="7" t="e">
        <f t="array" ref="FG48">MMULT(EW47:FG47,TRANSPOSE(DY47:EI47))</f>
        <v>#REF!</v>
      </c>
      <c r="FH48" s="39" t="e">
        <f t="shared" si="275"/>
        <v>#REF!</v>
      </c>
      <c r="FJ48" s="30" t="e">
        <f t="shared" si="276"/>
        <v>#REF!</v>
      </c>
      <c r="FK48" s="30" t="e">
        <f t="shared" si="277"/>
        <v>#REF!</v>
      </c>
      <c r="FL48" s="30" t="e">
        <f t="shared" si="278"/>
        <v>#REF!</v>
      </c>
      <c r="FM48" s="30" t="e">
        <f t="shared" si="279"/>
        <v>#REF!</v>
      </c>
      <c r="FN48" s="30" t="e">
        <f t="shared" si="280"/>
        <v>#REF!</v>
      </c>
      <c r="FO48" s="30" t="e">
        <f t="shared" si="281"/>
        <v>#REF!</v>
      </c>
      <c r="FP48" s="30" t="e">
        <f t="shared" si="282"/>
        <v>#REF!</v>
      </c>
      <c r="FQ48" s="30" t="e">
        <f t="shared" si="283"/>
        <v>#REF!</v>
      </c>
      <c r="FR48" s="30" t="e">
        <f t="shared" si="284"/>
        <v>#REF!</v>
      </c>
      <c r="FS48" s="30" t="e">
        <f t="shared" si="285"/>
        <v>#REF!</v>
      </c>
      <c r="FT48" s="41">
        <v>0</v>
      </c>
      <c r="FV48" s="30" t="e">
        <f t="shared" si="286"/>
        <v>#REF!</v>
      </c>
      <c r="FW48" s="30" t="e">
        <f t="shared" si="287"/>
        <v>#REF!</v>
      </c>
      <c r="FX48" s="30" t="e">
        <f t="shared" si="288"/>
        <v>#REF!</v>
      </c>
      <c r="FY48" s="30" t="e">
        <f t="shared" si="289"/>
        <v>#REF!</v>
      </c>
      <c r="FZ48" s="30" t="e">
        <f t="shared" si="290"/>
        <v>#REF!</v>
      </c>
      <c r="GA48" s="30" t="e">
        <f t="shared" si="291"/>
        <v>#REF!</v>
      </c>
      <c r="GB48" s="30" t="e">
        <f t="shared" si="292"/>
        <v>#REF!</v>
      </c>
      <c r="GC48" s="30" t="e">
        <f t="shared" si="293"/>
        <v>#REF!</v>
      </c>
      <c r="GD48" s="30" t="e">
        <f t="shared" si="294"/>
        <v>#REF!</v>
      </c>
      <c r="GE48" s="30" t="e">
        <f t="shared" si="295"/>
        <v>#REF!</v>
      </c>
      <c r="GF48" s="41">
        <v>0</v>
      </c>
      <c r="GH48" s="31"/>
      <c r="GI48" s="31"/>
      <c r="GK48" s="31" t="e">
        <f t="shared" si="296"/>
        <v>#REF!</v>
      </c>
      <c r="GL48" s="31" t="e">
        <f t="shared" si="297"/>
        <v>#REF!</v>
      </c>
      <c r="GM48" s="31" t="e">
        <f t="shared" si="298"/>
        <v>#REF!</v>
      </c>
      <c r="GN48" s="31" t="e">
        <f t="shared" si="299"/>
        <v>#REF!</v>
      </c>
      <c r="GO48" s="31" t="e">
        <f t="shared" si="300"/>
        <v>#REF!</v>
      </c>
      <c r="GP48" s="31" t="e">
        <f t="shared" si="301"/>
        <v>#REF!</v>
      </c>
      <c r="GQ48" s="31" t="e">
        <f t="shared" si="302"/>
        <v>#REF!</v>
      </c>
      <c r="GR48" s="31" t="e">
        <f t="shared" si="303"/>
        <v>#REF!</v>
      </c>
      <c r="GS48" s="31" t="e">
        <f t="shared" si="304"/>
        <v>#REF!</v>
      </c>
      <c r="GT48" s="31" t="e">
        <f t="shared" si="305"/>
        <v>#REF!</v>
      </c>
      <c r="GU48" s="42">
        <v>0</v>
      </c>
      <c r="GW48" s="31" t="e">
        <f t="shared" si="306"/>
        <v>#REF!</v>
      </c>
      <c r="GX48" s="31" t="e">
        <f t="shared" si="307"/>
        <v>#REF!</v>
      </c>
      <c r="GY48" s="31" t="e">
        <f t="shared" si="308"/>
        <v>#REF!</v>
      </c>
      <c r="GZ48" s="31" t="e">
        <f t="shared" si="309"/>
        <v>#REF!</v>
      </c>
      <c r="HA48" s="31" t="e">
        <f t="shared" si="310"/>
        <v>#REF!</v>
      </c>
      <c r="HB48" s="31" t="e">
        <f t="shared" si="311"/>
        <v>#REF!</v>
      </c>
      <c r="HC48" s="31" t="e">
        <f t="shared" si="312"/>
        <v>#REF!</v>
      </c>
      <c r="HD48" s="31" t="e">
        <f t="shared" si="313"/>
        <v>#REF!</v>
      </c>
      <c r="HE48" s="31" t="e">
        <f t="shared" si="314"/>
        <v>#REF!</v>
      </c>
      <c r="HF48" s="31" t="e">
        <f t="shared" si="315"/>
        <v>#REF!</v>
      </c>
      <c r="HG48" s="42">
        <v>0</v>
      </c>
      <c r="HI48" s="31" t="e">
        <f t="shared" si="316"/>
        <v>#REF!</v>
      </c>
      <c r="HJ48" s="31" t="e">
        <f t="shared" si="317"/>
        <v>#REF!</v>
      </c>
      <c r="HK48" s="31" t="e">
        <f t="shared" si="318"/>
        <v>#REF!</v>
      </c>
      <c r="HL48" s="31" t="e">
        <f t="shared" si="319"/>
        <v>#REF!</v>
      </c>
      <c r="HM48" s="31" t="e">
        <f t="shared" si="320"/>
        <v>#REF!</v>
      </c>
      <c r="HN48" s="31" t="e">
        <f t="shared" si="321"/>
        <v>#REF!</v>
      </c>
      <c r="HO48" s="31" t="e">
        <f t="shared" si="322"/>
        <v>#REF!</v>
      </c>
      <c r="HP48" s="31" t="e">
        <f t="shared" si="323"/>
        <v>#REF!</v>
      </c>
      <c r="HQ48" s="31" t="e">
        <f t="shared" si="324"/>
        <v>#REF!</v>
      </c>
      <c r="HR48" s="31" t="e">
        <f t="shared" si="325"/>
        <v>#REF!</v>
      </c>
      <c r="HS48" s="42">
        <v>0</v>
      </c>
      <c r="HU48" s="30" t="e">
        <f t="shared" si="326"/>
        <v>#REF!</v>
      </c>
      <c r="HV48" s="30" t="e">
        <f t="shared" si="327"/>
        <v>#REF!</v>
      </c>
      <c r="HW48" s="30" t="e">
        <f t="shared" si="328"/>
        <v>#REF!</v>
      </c>
      <c r="HX48" s="30" t="e">
        <f t="shared" si="329"/>
        <v>#REF!</v>
      </c>
      <c r="HY48" s="30" t="e">
        <f t="shared" si="330"/>
        <v>#REF!</v>
      </c>
      <c r="HZ48" s="30" t="e">
        <f t="shared" si="331"/>
        <v>#REF!</v>
      </c>
      <c r="IA48" s="30" t="e">
        <f t="shared" si="332"/>
        <v>#REF!</v>
      </c>
      <c r="IB48" s="30" t="e">
        <f t="shared" si="333"/>
        <v>#REF!</v>
      </c>
      <c r="IC48" s="30" t="e">
        <f t="shared" si="334"/>
        <v>#REF!</v>
      </c>
      <c r="ID48" s="30" t="e">
        <f t="shared" si="335"/>
        <v>#REF!</v>
      </c>
      <c r="IE48" s="30">
        <f t="shared" si="336"/>
        <v>0</v>
      </c>
      <c r="IF48" s="30"/>
      <c r="IH48" s="30" t="e">
        <f t="shared" si="337"/>
        <v>#REF!</v>
      </c>
      <c r="II48" s="30" t="e">
        <f t="shared" si="338"/>
        <v>#REF!</v>
      </c>
      <c r="IJ48" s="30" t="e">
        <f t="shared" si="339"/>
        <v>#REF!</v>
      </c>
      <c r="IK48" s="30" t="e">
        <f t="shared" si="340"/>
        <v>#REF!</v>
      </c>
      <c r="IL48" s="30" t="e">
        <f t="shared" si="341"/>
        <v>#REF!</v>
      </c>
      <c r="IM48" s="30" t="e">
        <f t="shared" si="342"/>
        <v>#REF!</v>
      </c>
      <c r="IN48" s="30" t="e">
        <f t="shared" si="343"/>
        <v>#REF!</v>
      </c>
      <c r="IO48" s="30" t="e">
        <f t="shared" si="344"/>
        <v>#REF!</v>
      </c>
      <c r="IP48" s="30" t="e">
        <f t="shared" si="345"/>
        <v>#REF!</v>
      </c>
      <c r="IQ48" s="30" t="e">
        <f t="shared" si="346"/>
        <v>#REF!</v>
      </c>
      <c r="IR48" s="30">
        <f t="shared" si="347"/>
        <v>0</v>
      </c>
      <c r="IT48" s="43"/>
      <c r="IU48" s="43"/>
      <c r="IW48" s="43" t="e">
        <f t="shared" si="348"/>
        <v>#REF!</v>
      </c>
      <c r="IX48" s="43" t="e">
        <f t="shared" si="349"/>
        <v>#REF!</v>
      </c>
      <c r="IY48" s="43" t="e">
        <f t="shared" si="350"/>
        <v>#REF!</v>
      </c>
      <c r="IZ48" s="43" t="e">
        <f t="shared" si="351"/>
        <v>#REF!</v>
      </c>
      <c r="JA48" s="43" t="e">
        <f t="shared" si="352"/>
        <v>#REF!</v>
      </c>
      <c r="JB48" s="43" t="e">
        <f t="shared" si="353"/>
        <v>#REF!</v>
      </c>
      <c r="JC48" s="43" t="e">
        <f t="shared" si="354"/>
        <v>#REF!</v>
      </c>
      <c r="JD48" s="43" t="e">
        <f t="shared" si="355"/>
        <v>#REF!</v>
      </c>
      <c r="JE48" s="43" t="e">
        <f t="shared" si="356"/>
        <v>#REF!</v>
      </c>
      <c r="JF48" s="43" t="e">
        <f t="shared" si="357"/>
        <v>#REF!</v>
      </c>
      <c r="JG48" s="43">
        <f t="shared" si="358"/>
        <v>0</v>
      </c>
      <c r="JH48" s="43"/>
      <c r="JI48" s="31"/>
      <c r="JJ48" s="43" t="e">
        <f t="shared" si="359"/>
        <v>#REF!</v>
      </c>
      <c r="JK48" s="43" t="e">
        <f t="shared" si="360"/>
        <v>#REF!</v>
      </c>
      <c r="JL48" s="43" t="e">
        <f t="shared" si="361"/>
        <v>#REF!</v>
      </c>
      <c r="JM48" s="43" t="e">
        <f t="shared" si="362"/>
        <v>#REF!</v>
      </c>
      <c r="JN48" s="43" t="e">
        <f t="shared" si="363"/>
        <v>#REF!</v>
      </c>
      <c r="JO48" s="43" t="e">
        <f t="shared" si="364"/>
        <v>#REF!</v>
      </c>
      <c r="JP48" s="43" t="e">
        <f t="shared" si="365"/>
        <v>#REF!</v>
      </c>
      <c r="JQ48" s="43" t="e">
        <f t="shared" si="366"/>
        <v>#REF!</v>
      </c>
      <c r="JR48" s="43" t="e">
        <f t="shared" si="367"/>
        <v>#REF!</v>
      </c>
      <c r="JS48" s="43" t="e">
        <f t="shared" si="368"/>
        <v>#REF!</v>
      </c>
      <c r="JT48" s="43">
        <f t="shared" si="369"/>
        <v>0</v>
      </c>
      <c r="JU48" s="43"/>
      <c r="JV48" s="31"/>
      <c r="JW48" s="43" t="e">
        <f t="shared" si="370"/>
        <v>#REF!</v>
      </c>
      <c r="JX48" s="43" t="e">
        <f t="shared" si="371"/>
        <v>#REF!</v>
      </c>
      <c r="JY48" s="43" t="e">
        <f t="shared" si="372"/>
        <v>#REF!</v>
      </c>
      <c r="JZ48" s="43" t="e">
        <f t="shared" si="373"/>
        <v>#REF!</v>
      </c>
      <c r="KA48" s="43" t="e">
        <f t="shared" si="374"/>
        <v>#REF!</v>
      </c>
      <c r="KB48" s="43" t="e">
        <f t="shared" si="375"/>
        <v>#REF!</v>
      </c>
      <c r="KC48" s="43" t="e">
        <f t="shared" si="376"/>
        <v>#REF!</v>
      </c>
      <c r="KD48" s="43" t="e">
        <f t="shared" si="377"/>
        <v>#REF!</v>
      </c>
      <c r="KE48" s="43" t="e">
        <f t="shared" si="378"/>
        <v>#REF!</v>
      </c>
      <c r="KF48" s="43" t="e">
        <f t="shared" si="379"/>
        <v>#REF!</v>
      </c>
      <c r="KG48" s="43">
        <f t="shared" si="380"/>
        <v>0</v>
      </c>
      <c r="KH48" s="43"/>
      <c r="KJ48" s="7" t="e">
        <f t="array" ref="KJ48">AVERAGE(EW48:EW49)/((1+discount_EFFECT)^($B48-1))</f>
        <v>#REF!</v>
      </c>
      <c r="KK48" s="7" t="e">
        <f t="array" ref="KK48">AVERAGE(EX48:EX49)/((1+discount_EFFECT)^($B48-1))</f>
        <v>#REF!</v>
      </c>
      <c r="KL48" s="7" t="e">
        <f t="array" ref="KL48">AVERAGE(EY48:EY49)/((1+discount_EFFECT)^($B48-1))</f>
        <v>#REF!</v>
      </c>
      <c r="KM48" s="7" t="e">
        <f t="array" ref="KM48">AVERAGE(EZ48:EZ49)/((1+discount_EFFECT)^($B48-1))</f>
        <v>#REF!</v>
      </c>
      <c r="KN48" s="7" t="e">
        <f t="array" ref="KN48">AVERAGE(FA48:FA49)/((1+discount_EFFECT)^($B48-1))</f>
        <v>#REF!</v>
      </c>
      <c r="KO48" s="7" t="e">
        <f t="array" ref="KO48">AVERAGE(FB48:FB49)/((1+discount_EFFECT)^($B48-1))</f>
        <v>#REF!</v>
      </c>
      <c r="KP48" s="7" t="e">
        <f t="array" ref="KP48">AVERAGE(FC48:FC49)/((1+discount_EFFECT)^($B48-1))</f>
        <v>#REF!</v>
      </c>
      <c r="KQ48" s="7" t="e">
        <f t="array" ref="KQ48">AVERAGE(FD48:FD49)/((1+discount_EFFECT)^($B48-1))</f>
        <v>#REF!</v>
      </c>
      <c r="KR48" s="7" t="e">
        <f t="array" ref="KR48">AVERAGE(FE48:FE49)/((1+discount_EFFECT)^($B48-1))</f>
        <v>#REF!</v>
      </c>
      <c r="KS48" s="7" t="e">
        <f t="array" ref="KS48">AVERAGE(FF48:FF49)/((1+discount_EFFECT)^($B48-1))</f>
        <v>#REF!</v>
      </c>
      <c r="KT48" s="7" t="e">
        <f t="array" ref="KT48">AVERAGE(FG48:FG49)/((1+discount_EFFECT)^($B48-1))</f>
        <v>#REF!</v>
      </c>
      <c r="KU48" s="44" t="e">
        <f t="shared" si="381"/>
        <v>#REF!</v>
      </c>
      <c r="KV48" s="44" t="e">
        <f t="shared" si="382"/>
        <v>#REF!</v>
      </c>
      <c r="KW48" s="43"/>
      <c r="KX48" s="43"/>
      <c r="KY48" s="43" t="e">
        <f t="shared" si="383"/>
        <v>#REF!</v>
      </c>
      <c r="KZ48" s="43" t="e">
        <f t="shared" si="384"/>
        <v>#REF!</v>
      </c>
      <c r="LA48" s="43" t="e">
        <f t="shared" si="385"/>
        <v>#REF!</v>
      </c>
      <c r="LB48" s="30" t="e">
        <f t="shared" si="386"/>
        <v>#REF!</v>
      </c>
      <c r="LC48" s="30" t="e">
        <f t="shared" si="387"/>
        <v>#REF!</v>
      </c>
      <c r="LD48" s="30" t="e">
        <f t="shared" si="388"/>
        <v>#REF!</v>
      </c>
      <c r="LE48" s="30" t="e">
        <f t="shared" si="389"/>
        <v>#REF!</v>
      </c>
      <c r="LF48" s="30" t="e">
        <f t="shared" si="390"/>
        <v>#REF!</v>
      </c>
      <c r="LG48" s="30" t="e">
        <f t="shared" si="391"/>
        <v>#REF!</v>
      </c>
      <c r="LH48" s="30" t="e">
        <f t="shared" si="392"/>
        <v>#REF!</v>
      </c>
      <c r="LI48" s="17" t="e">
        <f t="shared" si="393"/>
        <v>#REF!</v>
      </c>
      <c r="LJ48" s="30" t="e">
        <f t="shared" si="394"/>
        <v>#REF!</v>
      </c>
      <c r="LK48" s="31" t="e">
        <f t="shared" si="395"/>
        <v>#REF!</v>
      </c>
      <c r="LL48" t="e">
        <f t="shared" si="396"/>
        <v>#REF!</v>
      </c>
    </row>
    <row r="49" spans="2:324" ht="15.6" thickTop="1" thickBot="1" x14ac:dyDescent="0.35">
      <c r="B49">
        <v>38</v>
      </c>
      <c r="C49">
        <f t="shared" si="397"/>
        <v>108</v>
      </c>
      <c r="E49">
        <f t="shared" si="201"/>
        <v>1</v>
      </c>
      <c r="S49" s="35" t="e">
        <f t="shared" si="202"/>
        <v>#REF!</v>
      </c>
      <c r="T49" s="36">
        <v>0</v>
      </c>
      <c r="U49" s="37" t="e">
        <f t="shared" si="203"/>
        <v>#REF!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8">
        <v>0</v>
      </c>
      <c r="AD49" s="35" t="e">
        <f t="shared" si="204"/>
        <v>#REF!</v>
      </c>
      <c r="AE49" s="37" t="e">
        <f t="shared" si="205"/>
        <v>#REF!</v>
      </c>
      <c r="AF49" s="37" t="e">
        <f t="shared" si="206"/>
        <v>#REF!</v>
      </c>
      <c r="AG49" s="37" t="e">
        <f t="shared" si="207"/>
        <v>#REF!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8">
        <v>0</v>
      </c>
      <c r="AO49" s="35" t="e">
        <f t="shared" si="208"/>
        <v>#REF!</v>
      </c>
      <c r="AP49" s="36">
        <v>0</v>
      </c>
      <c r="AQ49" s="37" t="e">
        <f t="shared" si="209"/>
        <v>#REF!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8">
        <v>0</v>
      </c>
      <c r="AZ49" s="35" t="e">
        <f t="shared" si="210"/>
        <v>#REF!</v>
      </c>
      <c r="BA49" s="37" t="e">
        <f t="shared" si="211"/>
        <v>#REF!</v>
      </c>
      <c r="BB49" s="37" t="e">
        <f t="shared" si="212"/>
        <v>#REF!</v>
      </c>
      <c r="BC49" s="37" t="e">
        <f t="shared" si="213"/>
        <v>#REF!</v>
      </c>
      <c r="BD49" s="37" t="e">
        <f t="shared" si="214"/>
        <v>#REF!</v>
      </c>
      <c r="BE49" s="37" t="e">
        <f t="shared" si="215"/>
        <v>#REF!</v>
      </c>
      <c r="BF49" s="36">
        <v>0</v>
      </c>
      <c r="BG49" s="36">
        <v>0</v>
      </c>
      <c r="BH49" s="36">
        <v>0</v>
      </c>
      <c r="BI49" s="36">
        <v>0</v>
      </c>
      <c r="BJ49" s="38">
        <v>0</v>
      </c>
      <c r="BK49" s="35" t="e">
        <f t="shared" si="216"/>
        <v>#REF!</v>
      </c>
      <c r="BL49" s="37" t="e">
        <f t="shared" si="217"/>
        <v>#REF!</v>
      </c>
      <c r="BM49" s="37" t="e">
        <f t="shared" si="218"/>
        <v>#REF!</v>
      </c>
      <c r="BN49" s="37" t="e">
        <f t="shared" si="219"/>
        <v>#REF!</v>
      </c>
      <c r="BO49" s="37" t="e">
        <f t="shared" si="220"/>
        <v>#REF!</v>
      </c>
      <c r="BP49" s="37" t="e">
        <f t="shared" si="221"/>
        <v>#REF!</v>
      </c>
      <c r="BQ49" s="36">
        <v>0</v>
      </c>
      <c r="BR49" s="36">
        <v>0</v>
      </c>
      <c r="BS49" s="36">
        <v>0</v>
      </c>
      <c r="BT49" s="36">
        <v>0</v>
      </c>
      <c r="BU49" s="38">
        <v>0</v>
      </c>
      <c r="BV49" s="35" t="e">
        <f t="shared" si="222"/>
        <v>#REF!</v>
      </c>
      <c r="BW49" s="37" t="e">
        <f t="shared" si="223"/>
        <v>#REF!</v>
      </c>
      <c r="BX49" s="37" t="e">
        <f t="shared" si="224"/>
        <v>#REF!</v>
      </c>
      <c r="BY49" s="37" t="e">
        <f t="shared" si="225"/>
        <v>#REF!</v>
      </c>
      <c r="BZ49" s="37" t="e">
        <f t="shared" si="226"/>
        <v>#REF!</v>
      </c>
      <c r="CA49" s="37" t="e">
        <f t="shared" si="227"/>
        <v>#REF!</v>
      </c>
      <c r="CB49" s="36">
        <v>0</v>
      </c>
      <c r="CC49" s="36">
        <v>0</v>
      </c>
      <c r="CD49" s="36">
        <v>0</v>
      </c>
      <c r="CE49" s="36">
        <v>0</v>
      </c>
      <c r="CF49" s="38">
        <v>0</v>
      </c>
      <c r="CG49" s="37" t="e">
        <f t="shared" si="228"/>
        <v>#REF!</v>
      </c>
      <c r="CH49" s="37" t="e">
        <f t="shared" si="229"/>
        <v>#REF!</v>
      </c>
      <c r="CI49" s="37" t="e">
        <f t="shared" si="230"/>
        <v>#REF!</v>
      </c>
      <c r="CJ49" s="37" t="e">
        <f t="shared" si="231"/>
        <v>#REF!</v>
      </c>
      <c r="CK49" s="36">
        <v>0</v>
      </c>
      <c r="CL49" s="36">
        <v>0</v>
      </c>
      <c r="CM49" s="37" t="e">
        <f t="shared" si="232"/>
        <v>#REF!</v>
      </c>
      <c r="CN49" s="37" t="e">
        <f t="shared" si="233"/>
        <v>#REF!</v>
      </c>
      <c r="CO49" s="36">
        <v>0</v>
      </c>
      <c r="CP49" s="36">
        <v>0</v>
      </c>
      <c r="CQ49" s="38">
        <v>0</v>
      </c>
      <c r="CR49" s="37" t="e">
        <f t="shared" si="234"/>
        <v>#REF!</v>
      </c>
      <c r="CS49" s="37" t="e">
        <f t="shared" si="235"/>
        <v>#REF!</v>
      </c>
      <c r="CT49" s="37" t="e">
        <f t="shared" si="236"/>
        <v>#REF!</v>
      </c>
      <c r="CU49" s="37" t="e">
        <f t="shared" si="237"/>
        <v>#REF!</v>
      </c>
      <c r="CV49" s="37" t="e">
        <f t="shared" si="238"/>
        <v>#REF!</v>
      </c>
      <c r="CW49" s="37" t="e">
        <f t="shared" si="239"/>
        <v>#REF!</v>
      </c>
      <c r="CX49" s="37" t="e">
        <f t="shared" si="240"/>
        <v>#REF!</v>
      </c>
      <c r="CY49" s="37" t="e">
        <f t="shared" si="241"/>
        <v>#REF!</v>
      </c>
      <c r="CZ49" s="37" t="e">
        <f t="shared" si="242"/>
        <v>#REF!</v>
      </c>
      <c r="DA49" s="37" t="e">
        <f t="shared" si="243"/>
        <v>#REF!</v>
      </c>
      <c r="DB49" s="38">
        <v>0</v>
      </c>
      <c r="DC49" s="37" t="e">
        <f t="shared" si="244"/>
        <v>#REF!</v>
      </c>
      <c r="DD49" s="37" t="e">
        <f t="shared" si="245"/>
        <v>#REF!</v>
      </c>
      <c r="DE49" s="37" t="e">
        <f t="shared" si="246"/>
        <v>#REF!</v>
      </c>
      <c r="DF49" s="37" t="e">
        <f t="shared" si="247"/>
        <v>#REF!</v>
      </c>
      <c r="DG49" s="37" t="e">
        <f t="shared" si="248"/>
        <v>#REF!</v>
      </c>
      <c r="DH49" s="37" t="e">
        <f t="shared" si="249"/>
        <v>#REF!</v>
      </c>
      <c r="DI49" s="37" t="e">
        <f t="shared" si="250"/>
        <v>#REF!</v>
      </c>
      <c r="DJ49" s="37" t="e">
        <f t="shared" si="251"/>
        <v>#REF!</v>
      </c>
      <c r="DK49" s="37" t="e">
        <f t="shared" si="252"/>
        <v>#REF!</v>
      </c>
      <c r="DL49" s="37" t="e">
        <f t="shared" si="253"/>
        <v>#REF!</v>
      </c>
      <c r="DM49" s="38">
        <v>0</v>
      </c>
      <c r="DN49" s="37" t="e">
        <f t="shared" si="254"/>
        <v>#REF!</v>
      </c>
      <c r="DO49" s="37" t="e">
        <f t="shared" si="255"/>
        <v>#REF!</v>
      </c>
      <c r="DP49" s="37" t="e">
        <f t="shared" si="256"/>
        <v>#REF!</v>
      </c>
      <c r="DQ49" s="37" t="e">
        <f t="shared" si="257"/>
        <v>#REF!</v>
      </c>
      <c r="DR49" s="37" t="e">
        <f t="shared" si="258"/>
        <v>#REF!</v>
      </c>
      <c r="DS49" s="37" t="e">
        <f t="shared" si="259"/>
        <v>#REF!</v>
      </c>
      <c r="DT49" s="37" t="e">
        <f t="shared" si="260"/>
        <v>#REF!</v>
      </c>
      <c r="DU49" s="37" t="e">
        <f t="shared" si="261"/>
        <v>#REF!</v>
      </c>
      <c r="DV49" s="37" t="e">
        <f t="shared" si="262"/>
        <v>#REF!</v>
      </c>
      <c r="DW49" s="37" t="e">
        <f t="shared" si="263"/>
        <v>#REF!</v>
      </c>
      <c r="DX49" s="38">
        <v>0</v>
      </c>
      <c r="DY49" s="35" t="e">
        <f t="array" ref="DY49">1-EXP(-INDEX(m.r.mortality, C49) * hr.mort_mci)</f>
        <v>#REF!</v>
      </c>
      <c r="DZ49" s="37" t="e">
        <f t="array" ref="DZ49">1-EXP(-INDEX(m.r.mortality, C49) * hr.mort_mci)</f>
        <v>#REF!</v>
      </c>
      <c r="EA49" s="37" t="e">
        <f t="array" ref="EA49">1-EXP(-INDEX(m.r.mortality, C49) * hr.mort_mil)</f>
        <v>#REF!</v>
      </c>
      <c r="EB49" s="37" t="e">
        <f t="array" ref="EB49">1-EXP(-INDEX(m.r.mortality, C49) * hr.mort_mil)</f>
        <v>#REF!</v>
      </c>
      <c r="EC49" s="37" t="e">
        <f t="array" ref="EC49">1-EXP(-INDEX(m.r.mortality, C49) * hr.mort_mod)</f>
        <v>#REF!</v>
      </c>
      <c r="ED49" s="37" t="e">
        <f t="array" ref="ED49">1-EXP(-INDEX(m.r.mortality, C49) * hr.mort_sev)</f>
        <v>#REF!</v>
      </c>
      <c r="EE49" s="37" t="e">
        <f t="array" ref="EE49">1-EXP(-INDEX(m.r.mortality, C49) * hr.mort_mci)</f>
        <v>#REF!</v>
      </c>
      <c r="EF49" s="37" t="e">
        <f t="array" ref="EF49">1-EXP(-INDEX(m.r.mortality, C49) * hr.mort_mil)</f>
        <v>#REF!</v>
      </c>
      <c r="EG49" s="37" t="e">
        <f t="array" ref="EG49">1-EXP(-INDEX(m.r.mortality, C49) * hr.mort_mod)</f>
        <v>#REF!</v>
      </c>
      <c r="EH49" s="37" t="e">
        <f t="array" ref="EH49">1-EXP(-INDEX(m.r.mortality, C49) * hr.mort_sev)</f>
        <v>#REF!</v>
      </c>
      <c r="EI49" s="38">
        <v>1</v>
      </c>
      <c r="EJ49" s="39" t="e">
        <f t="shared" si="264"/>
        <v>#REF!</v>
      </c>
      <c r="EK49" s="39" t="e">
        <f t="shared" si="265"/>
        <v>#REF!</v>
      </c>
      <c r="EL49" s="39" t="e">
        <f t="shared" si="266"/>
        <v>#REF!</v>
      </c>
      <c r="EM49" s="39" t="e">
        <f t="shared" si="267"/>
        <v>#REF!</v>
      </c>
      <c r="EN49" s="39" t="e">
        <f t="shared" si="268"/>
        <v>#REF!</v>
      </c>
      <c r="EO49" s="39" t="e">
        <f t="shared" si="269"/>
        <v>#REF!</v>
      </c>
      <c r="EP49" s="39" t="e">
        <f t="shared" si="270"/>
        <v>#REF!</v>
      </c>
      <c r="EQ49" s="39" t="e">
        <f t="shared" si="271"/>
        <v>#REF!</v>
      </c>
      <c r="ER49" s="39" t="e">
        <f t="shared" si="272"/>
        <v>#REF!</v>
      </c>
      <c r="ES49" s="39" t="e">
        <f t="shared" si="273"/>
        <v>#REF!</v>
      </c>
      <c r="ET49" s="39" t="b">
        <f t="shared" si="274"/>
        <v>1</v>
      </c>
      <c r="EV49">
        <v>38</v>
      </c>
      <c r="EW49" s="7" t="e">
        <f t="array" ref="EW49">MMULT(EW48:FG48,TRANSPOSE(S48:AC48))</f>
        <v>#REF!</v>
      </c>
      <c r="EX49" s="7" t="e">
        <f t="array" ref="EX49">MMULT(EW48:FG48,TRANSPOSE(AD48:AN48))</f>
        <v>#REF!</v>
      </c>
      <c r="EY49" s="7" t="e">
        <f t="array" ref="EY49">MMULT(EW48:FG48,TRANSPOSE(AO48:AY48))</f>
        <v>#REF!</v>
      </c>
      <c r="EZ49" s="7" t="e">
        <f t="array" ref="EZ49">MMULT(EW48:FG48,TRANSPOSE(AZ48:BJ48))</f>
        <v>#REF!</v>
      </c>
      <c r="FA49" s="7" t="e">
        <f t="array" ref="FA49">MMULT(EW48:FG48,TRANSPOSE(BK48:BU48))</f>
        <v>#REF!</v>
      </c>
      <c r="FB49" s="7" t="e">
        <f t="array" ref="FB49">MMULT(EW48:FG48,TRANSPOSE(BV48:CF48))</f>
        <v>#REF!</v>
      </c>
      <c r="FC49" s="7" t="e">
        <f t="array" ref="FC49">MMULT(EW48:FG48,TRANSPOSE(CG48:CQ48))</f>
        <v>#REF!</v>
      </c>
      <c r="FD49" s="7" t="e">
        <f t="array" ref="FD49">MMULT(EW48:FG48,TRANSPOSE(CR48:DB48))</f>
        <v>#REF!</v>
      </c>
      <c r="FE49" s="7" t="e">
        <f t="array" ref="FE49">MMULT(EW48:FG48,TRANSPOSE(DC48:DM48))</f>
        <v>#REF!</v>
      </c>
      <c r="FF49" s="7" t="e">
        <f t="array" ref="FF49">MMULT(EW48:FG48,TRANSPOSE(DN48:DX48))</f>
        <v>#REF!</v>
      </c>
      <c r="FG49" s="7" t="e">
        <f t="array" ref="FG49">MMULT(EW48:FG48,TRANSPOSE(DY48:EI48))</f>
        <v>#REF!</v>
      </c>
      <c r="FH49" s="39" t="e">
        <f t="shared" si="275"/>
        <v>#REF!</v>
      </c>
      <c r="FJ49" s="30" t="e">
        <f t="shared" si="276"/>
        <v>#REF!</v>
      </c>
      <c r="FK49" s="30" t="e">
        <f t="shared" si="277"/>
        <v>#REF!</v>
      </c>
      <c r="FL49" s="30" t="e">
        <f t="shared" si="278"/>
        <v>#REF!</v>
      </c>
      <c r="FM49" s="30" t="e">
        <f t="shared" si="279"/>
        <v>#REF!</v>
      </c>
      <c r="FN49" s="30" t="e">
        <f t="shared" si="280"/>
        <v>#REF!</v>
      </c>
      <c r="FO49" s="30" t="e">
        <f t="shared" si="281"/>
        <v>#REF!</v>
      </c>
      <c r="FP49" s="30" t="e">
        <f t="shared" si="282"/>
        <v>#REF!</v>
      </c>
      <c r="FQ49" s="30" t="e">
        <f t="shared" si="283"/>
        <v>#REF!</v>
      </c>
      <c r="FR49" s="30" t="e">
        <f t="shared" si="284"/>
        <v>#REF!</v>
      </c>
      <c r="FS49" s="30" t="e">
        <f t="shared" si="285"/>
        <v>#REF!</v>
      </c>
      <c r="FT49" s="41">
        <v>0</v>
      </c>
      <c r="FV49" s="30" t="e">
        <f t="shared" si="286"/>
        <v>#REF!</v>
      </c>
      <c r="FW49" s="30" t="e">
        <f t="shared" si="287"/>
        <v>#REF!</v>
      </c>
      <c r="FX49" s="30" t="e">
        <f t="shared" si="288"/>
        <v>#REF!</v>
      </c>
      <c r="FY49" s="30" t="e">
        <f t="shared" si="289"/>
        <v>#REF!</v>
      </c>
      <c r="FZ49" s="30" t="e">
        <f t="shared" si="290"/>
        <v>#REF!</v>
      </c>
      <c r="GA49" s="30" t="e">
        <f t="shared" si="291"/>
        <v>#REF!</v>
      </c>
      <c r="GB49" s="30" t="e">
        <f t="shared" si="292"/>
        <v>#REF!</v>
      </c>
      <c r="GC49" s="30" t="e">
        <f t="shared" si="293"/>
        <v>#REF!</v>
      </c>
      <c r="GD49" s="30" t="e">
        <f t="shared" si="294"/>
        <v>#REF!</v>
      </c>
      <c r="GE49" s="30" t="e">
        <f t="shared" si="295"/>
        <v>#REF!</v>
      </c>
      <c r="GF49" s="41">
        <v>0</v>
      </c>
      <c r="GH49" s="31"/>
      <c r="GI49" s="31"/>
      <c r="GK49" s="31" t="e">
        <f t="shared" si="296"/>
        <v>#REF!</v>
      </c>
      <c r="GL49" s="31" t="e">
        <f t="shared" si="297"/>
        <v>#REF!</v>
      </c>
      <c r="GM49" s="31" t="e">
        <f t="shared" si="298"/>
        <v>#REF!</v>
      </c>
      <c r="GN49" s="31" t="e">
        <f t="shared" si="299"/>
        <v>#REF!</v>
      </c>
      <c r="GO49" s="31" t="e">
        <f t="shared" si="300"/>
        <v>#REF!</v>
      </c>
      <c r="GP49" s="31" t="e">
        <f t="shared" si="301"/>
        <v>#REF!</v>
      </c>
      <c r="GQ49" s="31" t="e">
        <f t="shared" si="302"/>
        <v>#REF!</v>
      </c>
      <c r="GR49" s="31" t="e">
        <f t="shared" si="303"/>
        <v>#REF!</v>
      </c>
      <c r="GS49" s="31" t="e">
        <f t="shared" si="304"/>
        <v>#REF!</v>
      </c>
      <c r="GT49" s="31" t="e">
        <f t="shared" si="305"/>
        <v>#REF!</v>
      </c>
      <c r="GU49" s="42">
        <v>0</v>
      </c>
      <c r="GW49" s="31" t="e">
        <f t="shared" si="306"/>
        <v>#REF!</v>
      </c>
      <c r="GX49" s="31" t="e">
        <f t="shared" si="307"/>
        <v>#REF!</v>
      </c>
      <c r="GY49" s="31" t="e">
        <f t="shared" si="308"/>
        <v>#REF!</v>
      </c>
      <c r="GZ49" s="31" t="e">
        <f t="shared" si="309"/>
        <v>#REF!</v>
      </c>
      <c r="HA49" s="31" t="e">
        <f t="shared" si="310"/>
        <v>#REF!</v>
      </c>
      <c r="HB49" s="31" t="e">
        <f t="shared" si="311"/>
        <v>#REF!</v>
      </c>
      <c r="HC49" s="31" t="e">
        <f t="shared" si="312"/>
        <v>#REF!</v>
      </c>
      <c r="HD49" s="31" t="e">
        <f t="shared" si="313"/>
        <v>#REF!</v>
      </c>
      <c r="HE49" s="31" t="e">
        <f t="shared" si="314"/>
        <v>#REF!</v>
      </c>
      <c r="HF49" s="31" t="e">
        <f t="shared" si="315"/>
        <v>#REF!</v>
      </c>
      <c r="HG49" s="42">
        <v>0</v>
      </c>
      <c r="HI49" s="31" t="e">
        <f t="shared" si="316"/>
        <v>#REF!</v>
      </c>
      <c r="HJ49" s="31" t="e">
        <f t="shared" si="317"/>
        <v>#REF!</v>
      </c>
      <c r="HK49" s="31" t="e">
        <f t="shared" si="318"/>
        <v>#REF!</v>
      </c>
      <c r="HL49" s="31" t="e">
        <f t="shared" si="319"/>
        <v>#REF!</v>
      </c>
      <c r="HM49" s="31" t="e">
        <f t="shared" si="320"/>
        <v>#REF!</v>
      </c>
      <c r="HN49" s="31" t="e">
        <f t="shared" si="321"/>
        <v>#REF!</v>
      </c>
      <c r="HO49" s="31" t="e">
        <f t="shared" si="322"/>
        <v>#REF!</v>
      </c>
      <c r="HP49" s="31" t="e">
        <f t="shared" si="323"/>
        <v>#REF!</v>
      </c>
      <c r="HQ49" s="31" t="e">
        <f t="shared" si="324"/>
        <v>#REF!</v>
      </c>
      <c r="HR49" s="31" t="e">
        <f t="shared" si="325"/>
        <v>#REF!</v>
      </c>
      <c r="HS49" s="42">
        <v>0</v>
      </c>
      <c r="HU49" s="30" t="e">
        <f t="shared" si="326"/>
        <v>#REF!</v>
      </c>
      <c r="HV49" s="30" t="e">
        <f t="shared" si="327"/>
        <v>#REF!</v>
      </c>
      <c r="HW49" s="30" t="e">
        <f t="shared" si="328"/>
        <v>#REF!</v>
      </c>
      <c r="HX49" s="30" t="e">
        <f t="shared" si="329"/>
        <v>#REF!</v>
      </c>
      <c r="HY49" s="30" t="e">
        <f t="shared" si="330"/>
        <v>#REF!</v>
      </c>
      <c r="HZ49" s="30" t="e">
        <f t="shared" si="331"/>
        <v>#REF!</v>
      </c>
      <c r="IA49" s="30" t="e">
        <f t="shared" si="332"/>
        <v>#REF!</v>
      </c>
      <c r="IB49" s="30" t="e">
        <f t="shared" si="333"/>
        <v>#REF!</v>
      </c>
      <c r="IC49" s="30" t="e">
        <f t="shared" si="334"/>
        <v>#REF!</v>
      </c>
      <c r="ID49" s="30" t="e">
        <f t="shared" si="335"/>
        <v>#REF!</v>
      </c>
      <c r="IE49" s="30">
        <f t="shared" si="336"/>
        <v>0</v>
      </c>
      <c r="IF49" s="30"/>
      <c r="IH49" s="30" t="e">
        <f t="shared" si="337"/>
        <v>#REF!</v>
      </c>
      <c r="II49" s="30" t="e">
        <f t="shared" si="338"/>
        <v>#REF!</v>
      </c>
      <c r="IJ49" s="30" t="e">
        <f t="shared" si="339"/>
        <v>#REF!</v>
      </c>
      <c r="IK49" s="30" t="e">
        <f t="shared" si="340"/>
        <v>#REF!</v>
      </c>
      <c r="IL49" s="30" t="e">
        <f t="shared" si="341"/>
        <v>#REF!</v>
      </c>
      <c r="IM49" s="30" t="e">
        <f t="shared" si="342"/>
        <v>#REF!</v>
      </c>
      <c r="IN49" s="30" t="e">
        <f t="shared" si="343"/>
        <v>#REF!</v>
      </c>
      <c r="IO49" s="30" t="e">
        <f t="shared" si="344"/>
        <v>#REF!</v>
      </c>
      <c r="IP49" s="30" t="e">
        <f t="shared" si="345"/>
        <v>#REF!</v>
      </c>
      <c r="IQ49" s="30" t="e">
        <f t="shared" si="346"/>
        <v>#REF!</v>
      </c>
      <c r="IR49" s="30">
        <f t="shared" si="347"/>
        <v>0</v>
      </c>
      <c r="IT49" s="43"/>
      <c r="IU49" s="43"/>
      <c r="IW49" s="43" t="e">
        <f t="shared" si="348"/>
        <v>#REF!</v>
      </c>
      <c r="IX49" s="43" t="e">
        <f t="shared" si="349"/>
        <v>#REF!</v>
      </c>
      <c r="IY49" s="43" t="e">
        <f t="shared" si="350"/>
        <v>#REF!</v>
      </c>
      <c r="IZ49" s="43" t="e">
        <f t="shared" si="351"/>
        <v>#REF!</v>
      </c>
      <c r="JA49" s="43" t="e">
        <f t="shared" si="352"/>
        <v>#REF!</v>
      </c>
      <c r="JB49" s="43" t="e">
        <f t="shared" si="353"/>
        <v>#REF!</v>
      </c>
      <c r="JC49" s="43" t="e">
        <f t="shared" si="354"/>
        <v>#REF!</v>
      </c>
      <c r="JD49" s="43" t="e">
        <f t="shared" si="355"/>
        <v>#REF!</v>
      </c>
      <c r="JE49" s="43" t="e">
        <f t="shared" si="356"/>
        <v>#REF!</v>
      </c>
      <c r="JF49" s="43" t="e">
        <f t="shared" si="357"/>
        <v>#REF!</v>
      </c>
      <c r="JG49" s="43">
        <f t="shared" si="358"/>
        <v>0</v>
      </c>
      <c r="JH49" s="43"/>
      <c r="JI49" s="31"/>
      <c r="JJ49" s="43" t="e">
        <f t="shared" si="359"/>
        <v>#REF!</v>
      </c>
      <c r="JK49" s="43" t="e">
        <f t="shared" si="360"/>
        <v>#REF!</v>
      </c>
      <c r="JL49" s="43" t="e">
        <f t="shared" si="361"/>
        <v>#REF!</v>
      </c>
      <c r="JM49" s="43" t="e">
        <f t="shared" si="362"/>
        <v>#REF!</v>
      </c>
      <c r="JN49" s="43" t="e">
        <f t="shared" si="363"/>
        <v>#REF!</v>
      </c>
      <c r="JO49" s="43" t="e">
        <f t="shared" si="364"/>
        <v>#REF!</v>
      </c>
      <c r="JP49" s="43" t="e">
        <f t="shared" si="365"/>
        <v>#REF!</v>
      </c>
      <c r="JQ49" s="43" t="e">
        <f t="shared" si="366"/>
        <v>#REF!</v>
      </c>
      <c r="JR49" s="43" t="e">
        <f t="shared" si="367"/>
        <v>#REF!</v>
      </c>
      <c r="JS49" s="43" t="e">
        <f t="shared" si="368"/>
        <v>#REF!</v>
      </c>
      <c r="JT49" s="43">
        <f t="shared" si="369"/>
        <v>0</v>
      </c>
      <c r="JU49" s="43"/>
      <c r="JV49" s="31"/>
      <c r="JW49" s="43" t="e">
        <f t="shared" si="370"/>
        <v>#REF!</v>
      </c>
      <c r="JX49" s="43" t="e">
        <f t="shared" si="371"/>
        <v>#REF!</v>
      </c>
      <c r="JY49" s="43" t="e">
        <f t="shared" si="372"/>
        <v>#REF!</v>
      </c>
      <c r="JZ49" s="43" t="e">
        <f t="shared" si="373"/>
        <v>#REF!</v>
      </c>
      <c r="KA49" s="43" t="e">
        <f t="shared" si="374"/>
        <v>#REF!</v>
      </c>
      <c r="KB49" s="43" t="e">
        <f t="shared" si="375"/>
        <v>#REF!</v>
      </c>
      <c r="KC49" s="43" t="e">
        <f t="shared" si="376"/>
        <v>#REF!</v>
      </c>
      <c r="KD49" s="43" t="e">
        <f t="shared" si="377"/>
        <v>#REF!</v>
      </c>
      <c r="KE49" s="43" t="e">
        <f t="shared" si="378"/>
        <v>#REF!</v>
      </c>
      <c r="KF49" s="43" t="e">
        <f t="shared" si="379"/>
        <v>#REF!</v>
      </c>
      <c r="KG49" s="43">
        <f t="shared" si="380"/>
        <v>0</v>
      </c>
      <c r="KH49" s="43"/>
      <c r="KJ49" s="7" t="e">
        <f t="array" ref="KJ49">AVERAGE(EW49:EW50)/((1+discount_EFFECT)^($B49-1))</f>
        <v>#REF!</v>
      </c>
      <c r="KK49" s="7" t="e">
        <f t="array" ref="KK49">AVERAGE(EX49:EX50)/((1+discount_EFFECT)^($B49-1))</f>
        <v>#REF!</v>
      </c>
      <c r="KL49" s="7" t="e">
        <f t="array" ref="KL49">AVERAGE(EY49:EY50)/((1+discount_EFFECT)^($B49-1))</f>
        <v>#REF!</v>
      </c>
      <c r="KM49" s="7" t="e">
        <f t="array" ref="KM49">AVERAGE(EZ49:EZ50)/((1+discount_EFFECT)^($B49-1))</f>
        <v>#REF!</v>
      </c>
      <c r="KN49" s="7" t="e">
        <f t="array" ref="KN49">AVERAGE(FA49:FA50)/((1+discount_EFFECT)^($B49-1))</f>
        <v>#REF!</v>
      </c>
      <c r="KO49" s="7" t="e">
        <f t="array" ref="KO49">AVERAGE(FB49:FB50)/((1+discount_EFFECT)^($B49-1))</f>
        <v>#REF!</v>
      </c>
      <c r="KP49" s="7" t="e">
        <f t="array" ref="KP49">AVERAGE(FC49:FC50)/((1+discount_EFFECT)^($B49-1))</f>
        <v>#REF!</v>
      </c>
      <c r="KQ49" s="7" t="e">
        <f t="array" ref="KQ49">AVERAGE(FD49:FD50)/((1+discount_EFFECT)^($B49-1))</f>
        <v>#REF!</v>
      </c>
      <c r="KR49" s="7" t="e">
        <f t="array" ref="KR49">AVERAGE(FE49:FE50)/((1+discount_EFFECT)^($B49-1))</f>
        <v>#REF!</v>
      </c>
      <c r="KS49" s="7" t="e">
        <f t="array" ref="KS49">AVERAGE(FF49:FF50)/((1+discount_EFFECT)^($B49-1))</f>
        <v>#REF!</v>
      </c>
      <c r="KT49" s="7" t="e">
        <f t="array" ref="KT49">AVERAGE(FG49:FG50)/((1+discount_EFFECT)^($B49-1))</f>
        <v>#REF!</v>
      </c>
      <c r="KU49" s="44" t="e">
        <f t="shared" si="381"/>
        <v>#REF!</v>
      </c>
      <c r="KV49" s="44" t="e">
        <f t="shared" si="382"/>
        <v>#REF!</v>
      </c>
      <c r="KW49" s="43"/>
      <c r="KX49" s="43"/>
      <c r="KY49" s="43" t="e">
        <f t="shared" si="383"/>
        <v>#REF!</v>
      </c>
      <c r="KZ49" s="43" t="e">
        <f t="shared" si="384"/>
        <v>#REF!</v>
      </c>
      <c r="LA49" s="43" t="e">
        <f t="shared" si="385"/>
        <v>#REF!</v>
      </c>
      <c r="LB49" s="30" t="e">
        <f t="shared" si="386"/>
        <v>#REF!</v>
      </c>
      <c r="LC49" s="30" t="e">
        <f t="shared" si="387"/>
        <v>#REF!</v>
      </c>
      <c r="LD49" s="30" t="e">
        <f t="shared" si="388"/>
        <v>#REF!</v>
      </c>
      <c r="LE49" s="30" t="e">
        <f t="shared" si="389"/>
        <v>#REF!</v>
      </c>
      <c r="LF49" s="30" t="e">
        <f t="shared" si="390"/>
        <v>#REF!</v>
      </c>
      <c r="LG49" s="30" t="e">
        <f t="shared" si="391"/>
        <v>#REF!</v>
      </c>
      <c r="LH49" s="30" t="e">
        <f t="shared" si="392"/>
        <v>#REF!</v>
      </c>
      <c r="LI49" s="17" t="e">
        <f t="shared" si="393"/>
        <v>#REF!</v>
      </c>
      <c r="LJ49" s="30" t="e">
        <f t="shared" si="394"/>
        <v>#REF!</v>
      </c>
      <c r="LK49" s="31" t="e">
        <f t="shared" si="395"/>
        <v>#REF!</v>
      </c>
      <c r="LL49" t="e">
        <f t="shared" si="396"/>
        <v>#REF!</v>
      </c>
    </row>
    <row r="50" spans="2:324" ht="15.6" thickTop="1" thickBot="1" x14ac:dyDescent="0.35">
      <c r="B50">
        <v>39</v>
      </c>
      <c r="C50">
        <f t="shared" si="397"/>
        <v>109</v>
      </c>
      <c r="E50">
        <f t="shared" si="201"/>
        <v>1</v>
      </c>
      <c r="S50" s="35" t="e">
        <f t="shared" si="202"/>
        <v>#REF!</v>
      </c>
      <c r="T50" s="36">
        <v>0</v>
      </c>
      <c r="U50" s="37" t="e">
        <f t="shared" si="203"/>
        <v>#REF!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8">
        <v>0</v>
      </c>
      <c r="AD50" s="35" t="e">
        <f t="shared" si="204"/>
        <v>#REF!</v>
      </c>
      <c r="AE50" s="37" t="e">
        <f t="shared" si="205"/>
        <v>#REF!</v>
      </c>
      <c r="AF50" s="37" t="e">
        <f t="shared" si="206"/>
        <v>#REF!</v>
      </c>
      <c r="AG50" s="37" t="e">
        <f t="shared" si="207"/>
        <v>#REF!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8">
        <v>0</v>
      </c>
      <c r="AO50" s="35" t="e">
        <f t="shared" si="208"/>
        <v>#REF!</v>
      </c>
      <c r="AP50" s="36">
        <v>0</v>
      </c>
      <c r="AQ50" s="37" t="e">
        <f t="shared" si="209"/>
        <v>#REF!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8">
        <v>0</v>
      </c>
      <c r="AZ50" s="35" t="e">
        <f t="shared" si="210"/>
        <v>#REF!</v>
      </c>
      <c r="BA50" s="37" t="e">
        <f t="shared" si="211"/>
        <v>#REF!</v>
      </c>
      <c r="BB50" s="37" t="e">
        <f t="shared" si="212"/>
        <v>#REF!</v>
      </c>
      <c r="BC50" s="37" t="e">
        <f t="shared" si="213"/>
        <v>#REF!</v>
      </c>
      <c r="BD50" s="37" t="e">
        <f t="shared" si="214"/>
        <v>#REF!</v>
      </c>
      <c r="BE50" s="37" t="e">
        <f t="shared" si="215"/>
        <v>#REF!</v>
      </c>
      <c r="BF50" s="36">
        <v>0</v>
      </c>
      <c r="BG50" s="36">
        <v>0</v>
      </c>
      <c r="BH50" s="36">
        <v>0</v>
      </c>
      <c r="BI50" s="36">
        <v>0</v>
      </c>
      <c r="BJ50" s="38">
        <v>0</v>
      </c>
      <c r="BK50" s="35" t="e">
        <f t="shared" si="216"/>
        <v>#REF!</v>
      </c>
      <c r="BL50" s="37" t="e">
        <f t="shared" si="217"/>
        <v>#REF!</v>
      </c>
      <c r="BM50" s="37" t="e">
        <f t="shared" si="218"/>
        <v>#REF!</v>
      </c>
      <c r="BN50" s="37" t="e">
        <f t="shared" si="219"/>
        <v>#REF!</v>
      </c>
      <c r="BO50" s="37" t="e">
        <f t="shared" si="220"/>
        <v>#REF!</v>
      </c>
      <c r="BP50" s="37" t="e">
        <f t="shared" si="221"/>
        <v>#REF!</v>
      </c>
      <c r="BQ50" s="36">
        <v>0</v>
      </c>
      <c r="BR50" s="36">
        <v>0</v>
      </c>
      <c r="BS50" s="36">
        <v>0</v>
      </c>
      <c r="BT50" s="36">
        <v>0</v>
      </c>
      <c r="BU50" s="38">
        <v>0</v>
      </c>
      <c r="BV50" s="35" t="e">
        <f t="shared" si="222"/>
        <v>#REF!</v>
      </c>
      <c r="BW50" s="37" t="e">
        <f t="shared" si="223"/>
        <v>#REF!</v>
      </c>
      <c r="BX50" s="37" t="e">
        <f t="shared" si="224"/>
        <v>#REF!</v>
      </c>
      <c r="BY50" s="37" t="e">
        <f t="shared" si="225"/>
        <v>#REF!</v>
      </c>
      <c r="BZ50" s="37" t="e">
        <f t="shared" si="226"/>
        <v>#REF!</v>
      </c>
      <c r="CA50" s="37" t="e">
        <f t="shared" si="227"/>
        <v>#REF!</v>
      </c>
      <c r="CB50" s="36">
        <v>0</v>
      </c>
      <c r="CC50" s="36">
        <v>0</v>
      </c>
      <c r="CD50" s="36">
        <v>0</v>
      </c>
      <c r="CE50" s="36">
        <v>0</v>
      </c>
      <c r="CF50" s="38">
        <v>0</v>
      </c>
      <c r="CG50" s="37" t="e">
        <f t="shared" si="228"/>
        <v>#REF!</v>
      </c>
      <c r="CH50" s="37" t="e">
        <f t="shared" si="229"/>
        <v>#REF!</v>
      </c>
      <c r="CI50" s="37" t="e">
        <f t="shared" si="230"/>
        <v>#REF!</v>
      </c>
      <c r="CJ50" s="37" t="e">
        <f t="shared" si="231"/>
        <v>#REF!</v>
      </c>
      <c r="CK50" s="36">
        <v>0</v>
      </c>
      <c r="CL50" s="36">
        <v>0</v>
      </c>
      <c r="CM50" s="37" t="e">
        <f t="shared" si="232"/>
        <v>#REF!</v>
      </c>
      <c r="CN50" s="37" t="e">
        <f t="shared" si="233"/>
        <v>#REF!</v>
      </c>
      <c r="CO50" s="36">
        <v>0</v>
      </c>
      <c r="CP50" s="36">
        <v>0</v>
      </c>
      <c r="CQ50" s="38">
        <v>0</v>
      </c>
      <c r="CR50" s="37" t="e">
        <f t="shared" si="234"/>
        <v>#REF!</v>
      </c>
      <c r="CS50" s="37" t="e">
        <f t="shared" si="235"/>
        <v>#REF!</v>
      </c>
      <c r="CT50" s="37" t="e">
        <f t="shared" si="236"/>
        <v>#REF!</v>
      </c>
      <c r="CU50" s="37" t="e">
        <f t="shared" si="237"/>
        <v>#REF!</v>
      </c>
      <c r="CV50" s="37" t="e">
        <f t="shared" si="238"/>
        <v>#REF!</v>
      </c>
      <c r="CW50" s="37" t="e">
        <f t="shared" si="239"/>
        <v>#REF!</v>
      </c>
      <c r="CX50" s="37" t="e">
        <f t="shared" si="240"/>
        <v>#REF!</v>
      </c>
      <c r="CY50" s="37" t="e">
        <f t="shared" si="241"/>
        <v>#REF!</v>
      </c>
      <c r="CZ50" s="37" t="e">
        <f t="shared" si="242"/>
        <v>#REF!</v>
      </c>
      <c r="DA50" s="37" t="e">
        <f t="shared" si="243"/>
        <v>#REF!</v>
      </c>
      <c r="DB50" s="38">
        <v>0</v>
      </c>
      <c r="DC50" s="37" t="e">
        <f t="shared" si="244"/>
        <v>#REF!</v>
      </c>
      <c r="DD50" s="37" t="e">
        <f t="shared" si="245"/>
        <v>#REF!</v>
      </c>
      <c r="DE50" s="37" t="e">
        <f t="shared" si="246"/>
        <v>#REF!</v>
      </c>
      <c r="DF50" s="37" t="e">
        <f t="shared" si="247"/>
        <v>#REF!</v>
      </c>
      <c r="DG50" s="37" t="e">
        <f t="shared" si="248"/>
        <v>#REF!</v>
      </c>
      <c r="DH50" s="37" t="e">
        <f t="shared" si="249"/>
        <v>#REF!</v>
      </c>
      <c r="DI50" s="37" t="e">
        <f t="shared" si="250"/>
        <v>#REF!</v>
      </c>
      <c r="DJ50" s="37" t="e">
        <f t="shared" si="251"/>
        <v>#REF!</v>
      </c>
      <c r="DK50" s="37" t="e">
        <f t="shared" si="252"/>
        <v>#REF!</v>
      </c>
      <c r="DL50" s="37" t="e">
        <f t="shared" si="253"/>
        <v>#REF!</v>
      </c>
      <c r="DM50" s="38">
        <v>0</v>
      </c>
      <c r="DN50" s="37" t="e">
        <f t="shared" si="254"/>
        <v>#REF!</v>
      </c>
      <c r="DO50" s="37" t="e">
        <f t="shared" si="255"/>
        <v>#REF!</v>
      </c>
      <c r="DP50" s="37" t="e">
        <f t="shared" si="256"/>
        <v>#REF!</v>
      </c>
      <c r="DQ50" s="37" t="e">
        <f t="shared" si="257"/>
        <v>#REF!</v>
      </c>
      <c r="DR50" s="37" t="e">
        <f t="shared" si="258"/>
        <v>#REF!</v>
      </c>
      <c r="DS50" s="37" t="e">
        <f t="shared" si="259"/>
        <v>#REF!</v>
      </c>
      <c r="DT50" s="37" t="e">
        <f t="shared" si="260"/>
        <v>#REF!</v>
      </c>
      <c r="DU50" s="37" t="e">
        <f t="shared" si="261"/>
        <v>#REF!</v>
      </c>
      <c r="DV50" s="37" t="e">
        <f t="shared" si="262"/>
        <v>#REF!</v>
      </c>
      <c r="DW50" s="37" t="e">
        <f t="shared" si="263"/>
        <v>#REF!</v>
      </c>
      <c r="DX50" s="38">
        <v>0</v>
      </c>
      <c r="DY50" s="35" t="e">
        <f t="array" ref="DY50">1-EXP(-INDEX(m.r.mortality, C50) * hr.mort_mci)</f>
        <v>#REF!</v>
      </c>
      <c r="DZ50" s="37" t="e">
        <f t="array" ref="DZ50">1-EXP(-INDEX(m.r.mortality, C50) * hr.mort_mci)</f>
        <v>#REF!</v>
      </c>
      <c r="EA50" s="37" t="e">
        <f t="array" ref="EA50">1-EXP(-INDEX(m.r.mortality, C50) * hr.mort_mil)</f>
        <v>#REF!</v>
      </c>
      <c r="EB50" s="37" t="e">
        <f t="array" ref="EB50">1-EXP(-INDEX(m.r.mortality, C50) * hr.mort_mil)</f>
        <v>#REF!</v>
      </c>
      <c r="EC50" s="37" t="e">
        <f t="array" ref="EC50">1-EXP(-INDEX(m.r.mortality, C50) * hr.mort_mod)</f>
        <v>#REF!</v>
      </c>
      <c r="ED50" s="37" t="e">
        <f t="array" ref="ED50">1-EXP(-INDEX(m.r.mortality, C50) * hr.mort_sev)</f>
        <v>#REF!</v>
      </c>
      <c r="EE50" s="37" t="e">
        <f t="array" ref="EE50">1-EXP(-INDEX(m.r.mortality, C50) * hr.mort_mci)</f>
        <v>#REF!</v>
      </c>
      <c r="EF50" s="37" t="e">
        <f t="array" ref="EF50">1-EXP(-INDEX(m.r.mortality, C50) * hr.mort_mil)</f>
        <v>#REF!</v>
      </c>
      <c r="EG50" s="37" t="e">
        <f t="array" ref="EG50">1-EXP(-INDEX(m.r.mortality, C50) * hr.mort_mod)</f>
        <v>#REF!</v>
      </c>
      <c r="EH50" s="37" t="e">
        <f t="array" ref="EH50">1-EXP(-INDEX(m.r.mortality, C50) * hr.mort_sev)</f>
        <v>#REF!</v>
      </c>
      <c r="EI50" s="38">
        <v>1</v>
      </c>
      <c r="EJ50" s="39" t="e">
        <f t="shared" si="264"/>
        <v>#REF!</v>
      </c>
      <c r="EK50" s="39" t="e">
        <f t="shared" si="265"/>
        <v>#REF!</v>
      </c>
      <c r="EL50" s="39" t="e">
        <f t="shared" si="266"/>
        <v>#REF!</v>
      </c>
      <c r="EM50" s="39" t="e">
        <f t="shared" si="267"/>
        <v>#REF!</v>
      </c>
      <c r="EN50" s="39" t="e">
        <f t="shared" si="268"/>
        <v>#REF!</v>
      </c>
      <c r="EO50" s="39" t="e">
        <f t="shared" si="269"/>
        <v>#REF!</v>
      </c>
      <c r="EP50" s="39" t="e">
        <f t="shared" si="270"/>
        <v>#REF!</v>
      </c>
      <c r="EQ50" s="39" t="e">
        <f t="shared" si="271"/>
        <v>#REF!</v>
      </c>
      <c r="ER50" s="39" t="e">
        <f t="shared" si="272"/>
        <v>#REF!</v>
      </c>
      <c r="ES50" s="39" t="e">
        <f t="shared" si="273"/>
        <v>#REF!</v>
      </c>
      <c r="ET50" s="39" t="b">
        <f t="shared" si="274"/>
        <v>1</v>
      </c>
      <c r="EV50">
        <v>39</v>
      </c>
      <c r="EW50" s="7" t="e">
        <f t="array" ref="EW50">MMULT(EW49:FG49,TRANSPOSE(S49:AC49))</f>
        <v>#REF!</v>
      </c>
      <c r="EX50" s="7" t="e">
        <f t="array" ref="EX50">MMULT(EW49:FG49,TRANSPOSE(AD49:AN49))</f>
        <v>#REF!</v>
      </c>
      <c r="EY50" s="7" t="e">
        <f t="array" ref="EY50">MMULT(EW49:FG49,TRANSPOSE(AO49:AY49))</f>
        <v>#REF!</v>
      </c>
      <c r="EZ50" s="7" t="e">
        <f t="array" ref="EZ50">MMULT(EW49:FG49,TRANSPOSE(AZ49:BJ49))</f>
        <v>#REF!</v>
      </c>
      <c r="FA50" s="7" t="e">
        <f t="array" ref="FA50">MMULT(EW49:FG49,TRANSPOSE(BK49:BU49))</f>
        <v>#REF!</v>
      </c>
      <c r="FB50" s="7" t="e">
        <f t="array" ref="FB50">MMULT(EW49:FG49,TRANSPOSE(BV49:CF49))</f>
        <v>#REF!</v>
      </c>
      <c r="FC50" s="7" t="e">
        <f t="array" ref="FC50">MMULT(EW49:FG49,TRANSPOSE(CG49:CQ49))</f>
        <v>#REF!</v>
      </c>
      <c r="FD50" s="7" t="e">
        <f t="array" ref="FD50">MMULT(EW49:FG49,TRANSPOSE(CR49:DB49))</f>
        <v>#REF!</v>
      </c>
      <c r="FE50" s="7" t="e">
        <f t="array" ref="FE50">MMULT(EW49:FG49,TRANSPOSE(DC49:DM49))</f>
        <v>#REF!</v>
      </c>
      <c r="FF50" s="7" t="e">
        <f t="array" ref="FF50">MMULT(EW49:FG49,TRANSPOSE(DN49:DX49))</f>
        <v>#REF!</v>
      </c>
      <c r="FG50" s="7" t="e">
        <f t="array" ref="FG50">MMULT(EW49:FG49,TRANSPOSE(DY49:EI49))</f>
        <v>#REF!</v>
      </c>
      <c r="FH50" s="39" t="e">
        <f t="shared" si="275"/>
        <v>#REF!</v>
      </c>
      <c r="FJ50" s="30" t="e">
        <f t="shared" si="276"/>
        <v>#REF!</v>
      </c>
      <c r="FK50" s="30" t="e">
        <f t="shared" si="277"/>
        <v>#REF!</v>
      </c>
      <c r="FL50" s="30" t="e">
        <f t="shared" si="278"/>
        <v>#REF!</v>
      </c>
      <c r="FM50" s="30" t="e">
        <f t="shared" si="279"/>
        <v>#REF!</v>
      </c>
      <c r="FN50" s="30" t="e">
        <f t="shared" si="280"/>
        <v>#REF!</v>
      </c>
      <c r="FO50" s="30" t="e">
        <f t="shared" si="281"/>
        <v>#REF!</v>
      </c>
      <c r="FP50" s="30" t="e">
        <f t="shared" si="282"/>
        <v>#REF!</v>
      </c>
      <c r="FQ50" s="30" t="e">
        <f t="shared" si="283"/>
        <v>#REF!</v>
      </c>
      <c r="FR50" s="30" t="e">
        <f t="shared" si="284"/>
        <v>#REF!</v>
      </c>
      <c r="FS50" s="30" t="e">
        <f t="shared" si="285"/>
        <v>#REF!</v>
      </c>
      <c r="FT50" s="41">
        <v>0</v>
      </c>
      <c r="FV50" s="30" t="e">
        <f t="shared" si="286"/>
        <v>#REF!</v>
      </c>
      <c r="FW50" s="30" t="e">
        <f t="shared" si="287"/>
        <v>#REF!</v>
      </c>
      <c r="FX50" s="30" t="e">
        <f t="shared" si="288"/>
        <v>#REF!</v>
      </c>
      <c r="FY50" s="30" t="e">
        <f t="shared" si="289"/>
        <v>#REF!</v>
      </c>
      <c r="FZ50" s="30" t="e">
        <f t="shared" si="290"/>
        <v>#REF!</v>
      </c>
      <c r="GA50" s="30" t="e">
        <f t="shared" si="291"/>
        <v>#REF!</v>
      </c>
      <c r="GB50" s="30" t="e">
        <f t="shared" si="292"/>
        <v>#REF!</v>
      </c>
      <c r="GC50" s="30" t="e">
        <f t="shared" si="293"/>
        <v>#REF!</v>
      </c>
      <c r="GD50" s="30" t="e">
        <f t="shared" si="294"/>
        <v>#REF!</v>
      </c>
      <c r="GE50" s="30" t="e">
        <f t="shared" si="295"/>
        <v>#REF!</v>
      </c>
      <c r="GF50" s="41">
        <v>0</v>
      </c>
      <c r="GH50" s="31"/>
      <c r="GI50" s="31"/>
      <c r="GK50" s="31" t="e">
        <f t="shared" si="296"/>
        <v>#REF!</v>
      </c>
      <c r="GL50" s="31" t="e">
        <f t="shared" si="297"/>
        <v>#REF!</v>
      </c>
      <c r="GM50" s="31" t="e">
        <f t="shared" si="298"/>
        <v>#REF!</v>
      </c>
      <c r="GN50" s="31" t="e">
        <f t="shared" si="299"/>
        <v>#REF!</v>
      </c>
      <c r="GO50" s="31" t="e">
        <f t="shared" si="300"/>
        <v>#REF!</v>
      </c>
      <c r="GP50" s="31" t="e">
        <f t="shared" si="301"/>
        <v>#REF!</v>
      </c>
      <c r="GQ50" s="31" t="e">
        <f t="shared" si="302"/>
        <v>#REF!</v>
      </c>
      <c r="GR50" s="31" t="e">
        <f t="shared" si="303"/>
        <v>#REF!</v>
      </c>
      <c r="GS50" s="31" t="e">
        <f t="shared" si="304"/>
        <v>#REF!</v>
      </c>
      <c r="GT50" s="31" t="e">
        <f t="shared" si="305"/>
        <v>#REF!</v>
      </c>
      <c r="GU50" s="42">
        <v>0</v>
      </c>
      <c r="GW50" s="31" t="e">
        <f t="shared" si="306"/>
        <v>#REF!</v>
      </c>
      <c r="GX50" s="31" t="e">
        <f t="shared" si="307"/>
        <v>#REF!</v>
      </c>
      <c r="GY50" s="31" t="e">
        <f t="shared" si="308"/>
        <v>#REF!</v>
      </c>
      <c r="GZ50" s="31" t="e">
        <f t="shared" si="309"/>
        <v>#REF!</v>
      </c>
      <c r="HA50" s="31" t="e">
        <f t="shared" si="310"/>
        <v>#REF!</v>
      </c>
      <c r="HB50" s="31" t="e">
        <f t="shared" si="311"/>
        <v>#REF!</v>
      </c>
      <c r="HC50" s="31" t="e">
        <f t="shared" si="312"/>
        <v>#REF!</v>
      </c>
      <c r="HD50" s="31" t="e">
        <f t="shared" si="313"/>
        <v>#REF!</v>
      </c>
      <c r="HE50" s="31" t="e">
        <f t="shared" si="314"/>
        <v>#REF!</v>
      </c>
      <c r="HF50" s="31" t="e">
        <f t="shared" si="315"/>
        <v>#REF!</v>
      </c>
      <c r="HG50" s="42">
        <v>0</v>
      </c>
      <c r="HI50" s="31" t="e">
        <f t="shared" si="316"/>
        <v>#REF!</v>
      </c>
      <c r="HJ50" s="31" t="e">
        <f t="shared" si="317"/>
        <v>#REF!</v>
      </c>
      <c r="HK50" s="31" t="e">
        <f t="shared" si="318"/>
        <v>#REF!</v>
      </c>
      <c r="HL50" s="31" t="e">
        <f t="shared" si="319"/>
        <v>#REF!</v>
      </c>
      <c r="HM50" s="31" t="e">
        <f t="shared" si="320"/>
        <v>#REF!</v>
      </c>
      <c r="HN50" s="31" t="e">
        <f t="shared" si="321"/>
        <v>#REF!</v>
      </c>
      <c r="HO50" s="31" t="e">
        <f t="shared" si="322"/>
        <v>#REF!</v>
      </c>
      <c r="HP50" s="31" t="e">
        <f t="shared" si="323"/>
        <v>#REF!</v>
      </c>
      <c r="HQ50" s="31" t="e">
        <f t="shared" si="324"/>
        <v>#REF!</v>
      </c>
      <c r="HR50" s="31" t="e">
        <f t="shared" si="325"/>
        <v>#REF!</v>
      </c>
      <c r="HS50" s="42">
        <v>0</v>
      </c>
      <c r="HU50" s="30" t="e">
        <f t="shared" si="326"/>
        <v>#REF!</v>
      </c>
      <c r="HV50" s="30" t="e">
        <f t="shared" si="327"/>
        <v>#REF!</v>
      </c>
      <c r="HW50" s="30" t="e">
        <f t="shared" si="328"/>
        <v>#REF!</v>
      </c>
      <c r="HX50" s="30" t="e">
        <f t="shared" si="329"/>
        <v>#REF!</v>
      </c>
      <c r="HY50" s="30" t="e">
        <f t="shared" si="330"/>
        <v>#REF!</v>
      </c>
      <c r="HZ50" s="30" t="e">
        <f t="shared" si="331"/>
        <v>#REF!</v>
      </c>
      <c r="IA50" s="30" t="e">
        <f t="shared" si="332"/>
        <v>#REF!</v>
      </c>
      <c r="IB50" s="30" t="e">
        <f t="shared" si="333"/>
        <v>#REF!</v>
      </c>
      <c r="IC50" s="30" t="e">
        <f t="shared" si="334"/>
        <v>#REF!</v>
      </c>
      <c r="ID50" s="30" t="e">
        <f t="shared" si="335"/>
        <v>#REF!</v>
      </c>
      <c r="IE50" s="30">
        <f t="shared" si="336"/>
        <v>0</v>
      </c>
      <c r="IF50" s="30"/>
      <c r="IH50" s="30" t="e">
        <f t="shared" si="337"/>
        <v>#REF!</v>
      </c>
      <c r="II50" s="30" t="e">
        <f t="shared" si="338"/>
        <v>#REF!</v>
      </c>
      <c r="IJ50" s="30" t="e">
        <f t="shared" si="339"/>
        <v>#REF!</v>
      </c>
      <c r="IK50" s="30" t="e">
        <f t="shared" si="340"/>
        <v>#REF!</v>
      </c>
      <c r="IL50" s="30" t="e">
        <f t="shared" si="341"/>
        <v>#REF!</v>
      </c>
      <c r="IM50" s="30" t="e">
        <f t="shared" si="342"/>
        <v>#REF!</v>
      </c>
      <c r="IN50" s="30" t="e">
        <f t="shared" si="343"/>
        <v>#REF!</v>
      </c>
      <c r="IO50" s="30" t="e">
        <f t="shared" si="344"/>
        <v>#REF!</v>
      </c>
      <c r="IP50" s="30" t="e">
        <f t="shared" si="345"/>
        <v>#REF!</v>
      </c>
      <c r="IQ50" s="30" t="e">
        <f t="shared" si="346"/>
        <v>#REF!</v>
      </c>
      <c r="IR50" s="30">
        <f t="shared" si="347"/>
        <v>0</v>
      </c>
      <c r="IT50" s="43"/>
      <c r="IU50" s="43"/>
      <c r="IW50" s="43" t="e">
        <f t="shared" si="348"/>
        <v>#REF!</v>
      </c>
      <c r="IX50" s="43" t="e">
        <f t="shared" si="349"/>
        <v>#REF!</v>
      </c>
      <c r="IY50" s="43" t="e">
        <f t="shared" si="350"/>
        <v>#REF!</v>
      </c>
      <c r="IZ50" s="43" t="e">
        <f t="shared" si="351"/>
        <v>#REF!</v>
      </c>
      <c r="JA50" s="43" t="e">
        <f t="shared" si="352"/>
        <v>#REF!</v>
      </c>
      <c r="JB50" s="43" t="e">
        <f t="shared" si="353"/>
        <v>#REF!</v>
      </c>
      <c r="JC50" s="43" t="e">
        <f t="shared" si="354"/>
        <v>#REF!</v>
      </c>
      <c r="JD50" s="43" t="e">
        <f t="shared" si="355"/>
        <v>#REF!</v>
      </c>
      <c r="JE50" s="43" t="e">
        <f t="shared" si="356"/>
        <v>#REF!</v>
      </c>
      <c r="JF50" s="43" t="e">
        <f t="shared" si="357"/>
        <v>#REF!</v>
      </c>
      <c r="JG50" s="43">
        <f t="shared" si="358"/>
        <v>0</v>
      </c>
      <c r="JH50" s="43"/>
      <c r="JI50" s="31"/>
      <c r="JJ50" s="43" t="e">
        <f t="shared" si="359"/>
        <v>#REF!</v>
      </c>
      <c r="JK50" s="43" t="e">
        <f t="shared" si="360"/>
        <v>#REF!</v>
      </c>
      <c r="JL50" s="43" t="e">
        <f t="shared" si="361"/>
        <v>#REF!</v>
      </c>
      <c r="JM50" s="43" t="e">
        <f t="shared" si="362"/>
        <v>#REF!</v>
      </c>
      <c r="JN50" s="43" t="e">
        <f t="shared" si="363"/>
        <v>#REF!</v>
      </c>
      <c r="JO50" s="43" t="e">
        <f t="shared" si="364"/>
        <v>#REF!</v>
      </c>
      <c r="JP50" s="43" t="e">
        <f t="shared" si="365"/>
        <v>#REF!</v>
      </c>
      <c r="JQ50" s="43" t="e">
        <f t="shared" si="366"/>
        <v>#REF!</v>
      </c>
      <c r="JR50" s="43" t="e">
        <f t="shared" si="367"/>
        <v>#REF!</v>
      </c>
      <c r="JS50" s="43" t="e">
        <f t="shared" si="368"/>
        <v>#REF!</v>
      </c>
      <c r="JT50" s="43">
        <f t="shared" si="369"/>
        <v>0</v>
      </c>
      <c r="JU50" s="43"/>
      <c r="JV50" s="31"/>
      <c r="JW50" s="43" t="e">
        <f t="shared" si="370"/>
        <v>#REF!</v>
      </c>
      <c r="JX50" s="43" t="e">
        <f t="shared" si="371"/>
        <v>#REF!</v>
      </c>
      <c r="JY50" s="43" t="e">
        <f t="shared" si="372"/>
        <v>#REF!</v>
      </c>
      <c r="JZ50" s="43" t="e">
        <f t="shared" si="373"/>
        <v>#REF!</v>
      </c>
      <c r="KA50" s="43" t="e">
        <f t="shared" si="374"/>
        <v>#REF!</v>
      </c>
      <c r="KB50" s="43" t="e">
        <f t="shared" si="375"/>
        <v>#REF!</v>
      </c>
      <c r="KC50" s="43" t="e">
        <f t="shared" si="376"/>
        <v>#REF!</v>
      </c>
      <c r="KD50" s="43" t="e">
        <f t="shared" si="377"/>
        <v>#REF!</v>
      </c>
      <c r="KE50" s="43" t="e">
        <f t="shared" si="378"/>
        <v>#REF!</v>
      </c>
      <c r="KF50" s="43" t="e">
        <f t="shared" si="379"/>
        <v>#REF!</v>
      </c>
      <c r="KG50" s="43">
        <f t="shared" si="380"/>
        <v>0</v>
      </c>
      <c r="KH50" s="43"/>
      <c r="KJ50" s="7" t="e">
        <f t="array" ref="KJ50">AVERAGE(EW50:EW51)/((1+discount_EFFECT)^($B50-1))</f>
        <v>#REF!</v>
      </c>
      <c r="KK50" s="7" t="e">
        <f t="array" ref="KK50">AVERAGE(EX50:EX51)/((1+discount_EFFECT)^($B50-1))</f>
        <v>#REF!</v>
      </c>
      <c r="KL50" s="7" t="e">
        <f t="array" ref="KL50">AVERAGE(EY50:EY51)/((1+discount_EFFECT)^($B50-1))</f>
        <v>#REF!</v>
      </c>
      <c r="KM50" s="7" t="e">
        <f t="array" ref="KM50">AVERAGE(EZ50:EZ51)/((1+discount_EFFECT)^($B50-1))</f>
        <v>#REF!</v>
      </c>
      <c r="KN50" s="7" t="e">
        <f t="array" ref="KN50">AVERAGE(FA50:FA51)/((1+discount_EFFECT)^($B50-1))</f>
        <v>#REF!</v>
      </c>
      <c r="KO50" s="7" t="e">
        <f t="array" ref="KO50">AVERAGE(FB50:FB51)/((1+discount_EFFECT)^($B50-1))</f>
        <v>#REF!</v>
      </c>
      <c r="KP50" s="7" t="e">
        <f t="array" ref="KP50">AVERAGE(FC50:FC51)/((1+discount_EFFECT)^($B50-1))</f>
        <v>#REF!</v>
      </c>
      <c r="KQ50" s="7" t="e">
        <f t="array" ref="KQ50">AVERAGE(FD50:FD51)/((1+discount_EFFECT)^($B50-1))</f>
        <v>#REF!</v>
      </c>
      <c r="KR50" s="7" t="e">
        <f t="array" ref="KR50">AVERAGE(FE50:FE51)/((1+discount_EFFECT)^($B50-1))</f>
        <v>#REF!</v>
      </c>
      <c r="KS50" s="7" t="e">
        <f t="array" ref="KS50">AVERAGE(FF50:FF51)/((1+discount_EFFECT)^($B50-1))</f>
        <v>#REF!</v>
      </c>
      <c r="KT50" s="7" t="e">
        <f t="array" ref="KT50">AVERAGE(FG50:FG51)/((1+discount_EFFECT)^($B50-1))</f>
        <v>#REF!</v>
      </c>
      <c r="KU50" s="44" t="e">
        <f t="shared" si="381"/>
        <v>#REF!</v>
      </c>
      <c r="KV50" s="44" t="e">
        <f t="shared" si="382"/>
        <v>#REF!</v>
      </c>
      <c r="KW50" s="43"/>
      <c r="KX50" s="43"/>
      <c r="KY50" s="43" t="e">
        <f t="shared" si="383"/>
        <v>#REF!</v>
      </c>
      <c r="KZ50" s="43" t="e">
        <f t="shared" si="384"/>
        <v>#REF!</v>
      </c>
      <c r="LA50" s="43" t="e">
        <f t="shared" si="385"/>
        <v>#REF!</v>
      </c>
      <c r="LB50" s="30" t="e">
        <f t="shared" si="386"/>
        <v>#REF!</v>
      </c>
      <c r="LC50" s="30" t="e">
        <f t="shared" si="387"/>
        <v>#REF!</v>
      </c>
      <c r="LD50" s="30" t="e">
        <f t="shared" si="388"/>
        <v>#REF!</v>
      </c>
      <c r="LE50" s="30" t="e">
        <f t="shared" si="389"/>
        <v>#REF!</v>
      </c>
      <c r="LF50" s="30" t="e">
        <f t="shared" si="390"/>
        <v>#REF!</v>
      </c>
      <c r="LG50" s="30" t="e">
        <f t="shared" si="391"/>
        <v>#REF!</v>
      </c>
      <c r="LH50" s="30" t="e">
        <f t="shared" si="392"/>
        <v>#REF!</v>
      </c>
      <c r="LI50" s="17" t="e">
        <f t="shared" si="393"/>
        <v>#REF!</v>
      </c>
      <c r="LJ50" s="30" t="e">
        <f t="shared" si="394"/>
        <v>#REF!</v>
      </c>
      <c r="LK50" s="31" t="e">
        <f t="shared" si="395"/>
        <v>#REF!</v>
      </c>
      <c r="LL50" t="e">
        <f t="shared" si="396"/>
        <v>#REF!</v>
      </c>
    </row>
    <row r="51" spans="2:324" ht="15.6" thickTop="1" thickBot="1" x14ac:dyDescent="0.35">
      <c r="B51">
        <v>40</v>
      </c>
      <c r="C51">
        <f t="shared" si="397"/>
        <v>110</v>
      </c>
      <c r="E51">
        <f t="shared" si="201"/>
        <v>1</v>
      </c>
      <c r="S51" s="35" t="e">
        <f t="shared" si="202"/>
        <v>#REF!</v>
      </c>
      <c r="T51" s="36">
        <v>0</v>
      </c>
      <c r="U51" s="37" t="e">
        <f t="shared" si="203"/>
        <v>#REF!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8">
        <v>0</v>
      </c>
      <c r="AD51" s="35" t="e">
        <f t="shared" si="204"/>
        <v>#REF!</v>
      </c>
      <c r="AE51" s="37" t="e">
        <f t="shared" si="205"/>
        <v>#REF!</v>
      </c>
      <c r="AF51" s="37" t="e">
        <f t="shared" si="206"/>
        <v>#REF!</v>
      </c>
      <c r="AG51" s="37" t="e">
        <f t="shared" si="207"/>
        <v>#REF!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8">
        <v>0</v>
      </c>
      <c r="AO51" s="35" t="e">
        <f t="shared" si="208"/>
        <v>#REF!</v>
      </c>
      <c r="AP51" s="36">
        <v>0</v>
      </c>
      <c r="AQ51" s="37" t="e">
        <f t="shared" si="209"/>
        <v>#REF!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8">
        <v>0</v>
      </c>
      <c r="AZ51" s="35" t="e">
        <f t="shared" si="210"/>
        <v>#REF!</v>
      </c>
      <c r="BA51" s="37" t="e">
        <f t="shared" si="211"/>
        <v>#REF!</v>
      </c>
      <c r="BB51" s="37" t="e">
        <f t="shared" si="212"/>
        <v>#REF!</v>
      </c>
      <c r="BC51" s="37" t="e">
        <f t="shared" si="213"/>
        <v>#REF!</v>
      </c>
      <c r="BD51" s="37" t="e">
        <f t="shared" si="214"/>
        <v>#REF!</v>
      </c>
      <c r="BE51" s="37" t="e">
        <f t="shared" si="215"/>
        <v>#REF!</v>
      </c>
      <c r="BF51" s="36">
        <v>0</v>
      </c>
      <c r="BG51" s="36">
        <v>0</v>
      </c>
      <c r="BH51" s="36">
        <v>0</v>
      </c>
      <c r="BI51" s="36">
        <v>0</v>
      </c>
      <c r="BJ51" s="38">
        <v>0</v>
      </c>
      <c r="BK51" s="35" t="e">
        <f t="shared" si="216"/>
        <v>#REF!</v>
      </c>
      <c r="BL51" s="37" t="e">
        <f t="shared" si="217"/>
        <v>#REF!</v>
      </c>
      <c r="BM51" s="37" t="e">
        <f t="shared" si="218"/>
        <v>#REF!</v>
      </c>
      <c r="BN51" s="37" t="e">
        <f t="shared" si="219"/>
        <v>#REF!</v>
      </c>
      <c r="BO51" s="37" t="e">
        <f t="shared" si="220"/>
        <v>#REF!</v>
      </c>
      <c r="BP51" s="37" t="e">
        <f t="shared" si="221"/>
        <v>#REF!</v>
      </c>
      <c r="BQ51" s="36">
        <v>0</v>
      </c>
      <c r="BR51" s="36">
        <v>0</v>
      </c>
      <c r="BS51" s="36">
        <v>0</v>
      </c>
      <c r="BT51" s="36">
        <v>0</v>
      </c>
      <c r="BU51" s="38">
        <v>0</v>
      </c>
      <c r="BV51" s="35" t="e">
        <f t="shared" si="222"/>
        <v>#REF!</v>
      </c>
      <c r="BW51" s="37" t="e">
        <f t="shared" si="223"/>
        <v>#REF!</v>
      </c>
      <c r="BX51" s="37" t="e">
        <f t="shared" si="224"/>
        <v>#REF!</v>
      </c>
      <c r="BY51" s="37" t="e">
        <f t="shared" si="225"/>
        <v>#REF!</v>
      </c>
      <c r="BZ51" s="37" t="e">
        <f t="shared" si="226"/>
        <v>#REF!</v>
      </c>
      <c r="CA51" s="37" t="e">
        <f t="shared" si="227"/>
        <v>#REF!</v>
      </c>
      <c r="CB51" s="36">
        <v>0</v>
      </c>
      <c r="CC51" s="36">
        <v>0</v>
      </c>
      <c r="CD51" s="36">
        <v>0</v>
      </c>
      <c r="CE51" s="36">
        <v>0</v>
      </c>
      <c r="CF51" s="38">
        <v>0</v>
      </c>
      <c r="CG51" s="37" t="e">
        <f t="shared" si="228"/>
        <v>#REF!</v>
      </c>
      <c r="CH51" s="37" t="e">
        <f t="shared" si="229"/>
        <v>#REF!</v>
      </c>
      <c r="CI51" s="37" t="e">
        <f t="shared" si="230"/>
        <v>#REF!</v>
      </c>
      <c r="CJ51" s="37" t="e">
        <f t="shared" si="231"/>
        <v>#REF!</v>
      </c>
      <c r="CK51" s="36">
        <v>0</v>
      </c>
      <c r="CL51" s="36">
        <v>0</v>
      </c>
      <c r="CM51" s="37" t="e">
        <f t="shared" si="232"/>
        <v>#REF!</v>
      </c>
      <c r="CN51" s="37" t="e">
        <f t="shared" si="233"/>
        <v>#REF!</v>
      </c>
      <c r="CO51" s="36">
        <v>0</v>
      </c>
      <c r="CP51" s="36">
        <v>0</v>
      </c>
      <c r="CQ51" s="38">
        <v>0</v>
      </c>
      <c r="CR51" s="37" t="e">
        <f t="shared" si="234"/>
        <v>#REF!</v>
      </c>
      <c r="CS51" s="37" t="e">
        <f t="shared" si="235"/>
        <v>#REF!</v>
      </c>
      <c r="CT51" s="37" t="e">
        <f t="shared" si="236"/>
        <v>#REF!</v>
      </c>
      <c r="CU51" s="37" t="e">
        <f t="shared" si="237"/>
        <v>#REF!</v>
      </c>
      <c r="CV51" s="37" t="e">
        <f t="shared" si="238"/>
        <v>#REF!</v>
      </c>
      <c r="CW51" s="37" t="e">
        <f t="shared" si="239"/>
        <v>#REF!</v>
      </c>
      <c r="CX51" s="37" t="e">
        <f t="shared" si="240"/>
        <v>#REF!</v>
      </c>
      <c r="CY51" s="37" t="e">
        <f t="shared" si="241"/>
        <v>#REF!</v>
      </c>
      <c r="CZ51" s="37" t="e">
        <f t="shared" si="242"/>
        <v>#REF!</v>
      </c>
      <c r="DA51" s="37" t="e">
        <f t="shared" si="243"/>
        <v>#REF!</v>
      </c>
      <c r="DB51" s="38">
        <v>0</v>
      </c>
      <c r="DC51" s="37" t="e">
        <f t="shared" si="244"/>
        <v>#REF!</v>
      </c>
      <c r="DD51" s="37" t="e">
        <f t="shared" si="245"/>
        <v>#REF!</v>
      </c>
      <c r="DE51" s="37" t="e">
        <f t="shared" si="246"/>
        <v>#REF!</v>
      </c>
      <c r="DF51" s="37" t="e">
        <f t="shared" si="247"/>
        <v>#REF!</v>
      </c>
      <c r="DG51" s="37" t="e">
        <f t="shared" si="248"/>
        <v>#REF!</v>
      </c>
      <c r="DH51" s="37" t="e">
        <f t="shared" si="249"/>
        <v>#REF!</v>
      </c>
      <c r="DI51" s="37" t="e">
        <f t="shared" si="250"/>
        <v>#REF!</v>
      </c>
      <c r="DJ51" s="37" t="e">
        <f t="shared" si="251"/>
        <v>#REF!</v>
      </c>
      <c r="DK51" s="37" t="e">
        <f t="shared" si="252"/>
        <v>#REF!</v>
      </c>
      <c r="DL51" s="37" t="e">
        <f t="shared" si="253"/>
        <v>#REF!</v>
      </c>
      <c r="DM51" s="38">
        <v>0</v>
      </c>
      <c r="DN51" s="37" t="e">
        <f t="shared" si="254"/>
        <v>#REF!</v>
      </c>
      <c r="DO51" s="37" t="e">
        <f t="shared" si="255"/>
        <v>#REF!</v>
      </c>
      <c r="DP51" s="37" t="e">
        <f t="shared" si="256"/>
        <v>#REF!</v>
      </c>
      <c r="DQ51" s="37" t="e">
        <f t="shared" si="257"/>
        <v>#REF!</v>
      </c>
      <c r="DR51" s="37" t="e">
        <f t="shared" si="258"/>
        <v>#REF!</v>
      </c>
      <c r="DS51" s="37" t="e">
        <f t="shared" si="259"/>
        <v>#REF!</v>
      </c>
      <c r="DT51" s="37" t="e">
        <f t="shared" si="260"/>
        <v>#REF!</v>
      </c>
      <c r="DU51" s="37" t="e">
        <f t="shared" si="261"/>
        <v>#REF!</v>
      </c>
      <c r="DV51" s="37" t="e">
        <f t="shared" si="262"/>
        <v>#REF!</v>
      </c>
      <c r="DW51" s="37" t="e">
        <f t="shared" si="263"/>
        <v>#REF!</v>
      </c>
      <c r="DX51" s="38">
        <v>0</v>
      </c>
      <c r="DY51" s="35" t="e">
        <f t="array" ref="DY51">1-EXP(-INDEX(m.r.mortality, C51) * hr.mort_mci)</f>
        <v>#REF!</v>
      </c>
      <c r="DZ51" s="37" t="e">
        <f t="array" ref="DZ51">1-EXP(-INDEX(m.r.mortality, C51) * hr.mort_mci)</f>
        <v>#REF!</v>
      </c>
      <c r="EA51" s="37" t="e">
        <f t="array" ref="EA51">1-EXP(-INDEX(m.r.mortality, C51) * hr.mort_mil)</f>
        <v>#REF!</v>
      </c>
      <c r="EB51" s="37" t="e">
        <f t="array" ref="EB51">1-EXP(-INDEX(m.r.mortality, C51) * hr.mort_mil)</f>
        <v>#REF!</v>
      </c>
      <c r="EC51" s="37" t="e">
        <f t="array" ref="EC51">1-EXP(-INDEX(m.r.mortality, C51) * hr.mort_mod)</f>
        <v>#REF!</v>
      </c>
      <c r="ED51" s="37" t="e">
        <f t="array" ref="ED51">1-EXP(-INDEX(m.r.mortality, C51) * hr.mort_sev)</f>
        <v>#REF!</v>
      </c>
      <c r="EE51" s="37" t="e">
        <f t="array" ref="EE51">1-EXP(-INDEX(m.r.mortality, C51) * hr.mort_mci)</f>
        <v>#REF!</v>
      </c>
      <c r="EF51" s="37" t="e">
        <f t="array" ref="EF51">1-EXP(-INDEX(m.r.mortality, C51) * hr.mort_mil)</f>
        <v>#REF!</v>
      </c>
      <c r="EG51" s="37" t="e">
        <f t="array" ref="EG51">1-EXP(-INDEX(m.r.mortality, C51) * hr.mort_mod)</f>
        <v>#REF!</v>
      </c>
      <c r="EH51" s="37" t="e">
        <f t="array" ref="EH51">1-EXP(-INDEX(m.r.mortality, C51) * hr.mort_sev)</f>
        <v>#REF!</v>
      </c>
      <c r="EI51" s="38">
        <v>1</v>
      </c>
      <c r="EJ51" s="39" t="e">
        <f t="shared" si="264"/>
        <v>#REF!</v>
      </c>
      <c r="EK51" s="39" t="e">
        <f t="shared" si="265"/>
        <v>#REF!</v>
      </c>
      <c r="EL51" s="39" t="e">
        <f t="shared" si="266"/>
        <v>#REF!</v>
      </c>
      <c r="EM51" s="39" t="e">
        <f t="shared" si="267"/>
        <v>#REF!</v>
      </c>
      <c r="EN51" s="39" t="e">
        <f t="shared" si="268"/>
        <v>#REF!</v>
      </c>
      <c r="EO51" s="39" t="e">
        <f t="shared" si="269"/>
        <v>#REF!</v>
      </c>
      <c r="EP51" s="39" t="e">
        <f t="shared" si="270"/>
        <v>#REF!</v>
      </c>
      <c r="EQ51" s="39" t="e">
        <f t="shared" si="271"/>
        <v>#REF!</v>
      </c>
      <c r="ER51" s="39" t="e">
        <f t="shared" si="272"/>
        <v>#REF!</v>
      </c>
      <c r="ES51" s="39" t="e">
        <f t="shared" si="273"/>
        <v>#REF!</v>
      </c>
      <c r="ET51" s="39" t="b">
        <f t="shared" si="274"/>
        <v>1</v>
      </c>
      <c r="EV51">
        <v>40</v>
      </c>
      <c r="EW51" s="7" t="e">
        <f t="array" ref="EW51">MMULT(EW50:FG50,TRANSPOSE(S50:AC50))</f>
        <v>#REF!</v>
      </c>
      <c r="EX51" s="7" t="e">
        <f t="array" ref="EX51">MMULT(EW50:FG50,TRANSPOSE(AD50:AN50))</f>
        <v>#REF!</v>
      </c>
      <c r="EY51" s="7" t="e">
        <f t="array" ref="EY51">MMULT(EW50:FG50,TRANSPOSE(AO50:AY50))</f>
        <v>#REF!</v>
      </c>
      <c r="EZ51" s="7" t="e">
        <f t="array" ref="EZ51">MMULT(EW50:FG50,TRANSPOSE(AZ50:BJ50))</f>
        <v>#REF!</v>
      </c>
      <c r="FA51" s="7" t="e">
        <f t="array" ref="FA51">MMULT(EW50:FG50,TRANSPOSE(BK50:BU50))</f>
        <v>#REF!</v>
      </c>
      <c r="FB51" s="7" t="e">
        <f t="array" ref="FB51">MMULT(EW50:FG50,TRANSPOSE(BV50:CF50))</f>
        <v>#REF!</v>
      </c>
      <c r="FC51" s="7" t="e">
        <f t="array" ref="FC51">MMULT(EW50:FG50,TRANSPOSE(CG50:CQ50))</f>
        <v>#REF!</v>
      </c>
      <c r="FD51" s="7" t="e">
        <f t="array" ref="FD51">MMULT(EW50:FG50,TRANSPOSE(CR50:DB50))</f>
        <v>#REF!</v>
      </c>
      <c r="FE51" s="7" t="e">
        <f t="array" ref="FE51">MMULT(EW50:FG50,TRANSPOSE(DC50:DM50))</f>
        <v>#REF!</v>
      </c>
      <c r="FF51" s="7" t="e">
        <f t="array" ref="FF51">MMULT(EW50:FG50,TRANSPOSE(DN50:DX50))</f>
        <v>#REF!</v>
      </c>
      <c r="FG51" s="7" t="e">
        <f t="array" ref="FG51">MMULT(EW50:FG50,TRANSPOSE(DY50:EI50))</f>
        <v>#REF!</v>
      </c>
      <c r="FH51" s="39" t="e">
        <f t="shared" si="275"/>
        <v>#REF!</v>
      </c>
      <c r="FJ51" s="30" t="e">
        <f t="shared" si="276"/>
        <v>#REF!</v>
      </c>
      <c r="FK51" s="30" t="e">
        <f t="shared" si="277"/>
        <v>#REF!</v>
      </c>
      <c r="FL51" s="30" t="e">
        <f t="shared" si="278"/>
        <v>#REF!</v>
      </c>
      <c r="FM51" s="30" t="e">
        <f t="shared" si="279"/>
        <v>#REF!</v>
      </c>
      <c r="FN51" s="30" t="e">
        <f t="shared" si="280"/>
        <v>#REF!</v>
      </c>
      <c r="FO51" s="30" t="e">
        <f t="shared" si="281"/>
        <v>#REF!</v>
      </c>
      <c r="FP51" s="30" t="e">
        <f t="shared" si="282"/>
        <v>#REF!</v>
      </c>
      <c r="FQ51" s="30" t="e">
        <f t="shared" si="283"/>
        <v>#REF!</v>
      </c>
      <c r="FR51" s="30" t="e">
        <f t="shared" si="284"/>
        <v>#REF!</v>
      </c>
      <c r="FS51" s="30" t="e">
        <f t="shared" si="285"/>
        <v>#REF!</v>
      </c>
      <c r="FT51" s="41">
        <v>0</v>
      </c>
      <c r="FV51" s="30" t="e">
        <f t="shared" si="286"/>
        <v>#REF!</v>
      </c>
      <c r="FW51" s="30" t="e">
        <f t="shared" si="287"/>
        <v>#REF!</v>
      </c>
      <c r="FX51" s="30" t="e">
        <f t="shared" si="288"/>
        <v>#REF!</v>
      </c>
      <c r="FY51" s="30" t="e">
        <f t="shared" si="289"/>
        <v>#REF!</v>
      </c>
      <c r="FZ51" s="30" t="e">
        <f t="shared" si="290"/>
        <v>#REF!</v>
      </c>
      <c r="GA51" s="30" t="e">
        <f t="shared" si="291"/>
        <v>#REF!</v>
      </c>
      <c r="GB51" s="30" t="e">
        <f t="shared" si="292"/>
        <v>#REF!</v>
      </c>
      <c r="GC51" s="30" t="e">
        <f t="shared" si="293"/>
        <v>#REF!</v>
      </c>
      <c r="GD51" s="30" t="e">
        <f t="shared" si="294"/>
        <v>#REF!</v>
      </c>
      <c r="GE51" s="30" t="e">
        <f t="shared" si="295"/>
        <v>#REF!</v>
      </c>
      <c r="GF51" s="41">
        <v>0</v>
      </c>
      <c r="GH51" s="31"/>
      <c r="GI51" s="31"/>
      <c r="GK51" s="31" t="e">
        <f t="shared" si="296"/>
        <v>#REF!</v>
      </c>
      <c r="GL51" s="31" t="e">
        <f t="shared" si="297"/>
        <v>#REF!</v>
      </c>
      <c r="GM51" s="31" t="e">
        <f t="shared" si="298"/>
        <v>#REF!</v>
      </c>
      <c r="GN51" s="31" t="e">
        <f t="shared" si="299"/>
        <v>#REF!</v>
      </c>
      <c r="GO51" s="31" t="e">
        <f t="shared" si="300"/>
        <v>#REF!</v>
      </c>
      <c r="GP51" s="31" t="e">
        <f t="shared" si="301"/>
        <v>#REF!</v>
      </c>
      <c r="GQ51" s="31" t="e">
        <f t="shared" si="302"/>
        <v>#REF!</v>
      </c>
      <c r="GR51" s="31" t="e">
        <f t="shared" si="303"/>
        <v>#REF!</v>
      </c>
      <c r="GS51" s="31" t="e">
        <f t="shared" si="304"/>
        <v>#REF!</v>
      </c>
      <c r="GT51" s="31" t="e">
        <f t="shared" si="305"/>
        <v>#REF!</v>
      </c>
      <c r="GU51" s="42">
        <v>0</v>
      </c>
      <c r="GW51" s="31" t="e">
        <f t="shared" si="306"/>
        <v>#REF!</v>
      </c>
      <c r="GX51" s="31" t="e">
        <f t="shared" si="307"/>
        <v>#REF!</v>
      </c>
      <c r="GY51" s="31" t="e">
        <f t="shared" si="308"/>
        <v>#REF!</v>
      </c>
      <c r="GZ51" s="31" t="e">
        <f t="shared" si="309"/>
        <v>#REF!</v>
      </c>
      <c r="HA51" s="31" t="e">
        <f t="shared" si="310"/>
        <v>#REF!</v>
      </c>
      <c r="HB51" s="31" t="e">
        <f t="shared" si="311"/>
        <v>#REF!</v>
      </c>
      <c r="HC51" s="31" t="e">
        <f t="shared" si="312"/>
        <v>#REF!</v>
      </c>
      <c r="HD51" s="31" t="e">
        <f t="shared" si="313"/>
        <v>#REF!</v>
      </c>
      <c r="HE51" s="31" t="e">
        <f t="shared" si="314"/>
        <v>#REF!</v>
      </c>
      <c r="HF51" s="31" t="e">
        <f t="shared" si="315"/>
        <v>#REF!</v>
      </c>
      <c r="HG51" s="42">
        <v>0</v>
      </c>
      <c r="HI51" s="31" t="e">
        <f t="shared" si="316"/>
        <v>#REF!</v>
      </c>
      <c r="HJ51" s="31" t="e">
        <f t="shared" si="317"/>
        <v>#REF!</v>
      </c>
      <c r="HK51" s="31" t="e">
        <f t="shared" si="318"/>
        <v>#REF!</v>
      </c>
      <c r="HL51" s="31" t="e">
        <f t="shared" si="319"/>
        <v>#REF!</v>
      </c>
      <c r="HM51" s="31" t="e">
        <f t="shared" si="320"/>
        <v>#REF!</v>
      </c>
      <c r="HN51" s="31" t="e">
        <f t="shared" si="321"/>
        <v>#REF!</v>
      </c>
      <c r="HO51" s="31" t="e">
        <f t="shared" si="322"/>
        <v>#REF!</v>
      </c>
      <c r="HP51" s="31" t="e">
        <f t="shared" si="323"/>
        <v>#REF!</v>
      </c>
      <c r="HQ51" s="31" t="e">
        <f t="shared" si="324"/>
        <v>#REF!</v>
      </c>
      <c r="HR51" s="31" t="e">
        <f t="shared" si="325"/>
        <v>#REF!</v>
      </c>
      <c r="HS51" s="42">
        <v>0</v>
      </c>
      <c r="HU51" s="30" t="e">
        <f t="shared" si="326"/>
        <v>#REF!</v>
      </c>
      <c r="HV51" s="30" t="e">
        <f t="shared" si="327"/>
        <v>#REF!</v>
      </c>
      <c r="HW51" s="30" t="e">
        <f t="shared" si="328"/>
        <v>#REF!</v>
      </c>
      <c r="HX51" s="30" t="e">
        <f t="shared" si="329"/>
        <v>#REF!</v>
      </c>
      <c r="HY51" s="30" t="e">
        <f t="shared" si="330"/>
        <v>#REF!</v>
      </c>
      <c r="HZ51" s="30" t="e">
        <f t="shared" si="331"/>
        <v>#REF!</v>
      </c>
      <c r="IA51" s="30" t="e">
        <f t="shared" si="332"/>
        <v>#REF!</v>
      </c>
      <c r="IB51" s="30" t="e">
        <f t="shared" si="333"/>
        <v>#REF!</v>
      </c>
      <c r="IC51" s="30" t="e">
        <f t="shared" si="334"/>
        <v>#REF!</v>
      </c>
      <c r="ID51" s="30" t="e">
        <f t="shared" si="335"/>
        <v>#REF!</v>
      </c>
      <c r="IE51" s="30">
        <f t="shared" si="336"/>
        <v>0</v>
      </c>
      <c r="IF51" s="30"/>
      <c r="IH51" s="30" t="e">
        <f t="shared" si="337"/>
        <v>#REF!</v>
      </c>
      <c r="II51" s="30" t="e">
        <f t="shared" si="338"/>
        <v>#REF!</v>
      </c>
      <c r="IJ51" s="30" t="e">
        <f t="shared" si="339"/>
        <v>#REF!</v>
      </c>
      <c r="IK51" s="30" t="e">
        <f t="shared" si="340"/>
        <v>#REF!</v>
      </c>
      <c r="IL51" s="30" t="e">
        <f t="shared" si="341"/>
        <v>#REF!</v>
      </c>
      <c r="IM51" s="30" t="e">
        <f t="shared" si="342"/>
        <v>#REF!</v>
      </c>
      <c r="IN51" s="30" t="e">
        <f t="shared" si="343"/>
        <v>#REF!</v>
      </c>
      <c r="IO51" s="30" t="e">
        <f t="shared" si="344"/>
        <v>#REF!</v>
      </c>
      <c r="IP51" s="30" t="e">
        <f t="shared" si="345"/>
        <v>#REF!</v>
      </c>
      <c r="IQ51" s="30" t="e">
        <f t="shared" si="346"/>
        <v>#REF!</v>
      </c>
      <c r="IR51" s="30">
        <f t="shared" si="347"/>
        <v>0</v>
      </c>
      <c r="IT51" s="43"/>
      <c r="IU51" s="43"/>
      <c r="IW51" s="43" t="e">
        <f t="shared" si="348"/>
        <v>#REF!</v>
      </c>
      <c r="IX51" s="43" t="e">
        <f t="shared" si="349"/>
        <v>#REF!</v>
      </c>
      <c r="IY51" s="43" t="e">
        <f t="shared" si="350"/>
        <v>#REF!</v>
      </c>
      <c r="IZ51" s="43" t="e">
        <f t="shared" si="351"/>
        <v>#REF!</v>
      </c>
      <c r="JA51" s="43" t="e">
        <f t="shared" si="352"/>
        <v>#REF!</v>
      </c>
      <c r="JB51" s="43" t="e">
        <f t="shared" si="353"/>
        <v>#REF!</v>
      </c>
      <c r="JC51" s="43" t="e">
        <f t="shared" si="354"/>
        <v>#REF!</v>
      </c>
      <c r="JD51" s="43" t="e">
        <f t="shared" si="355"/>
        <v>#REF!</v>
      </c>
      <c r="JE51" s="43" t="e">
        <f t="shared" si="356"/>
        <v>#REF!</v>
      </c>
      <c r="JF51" s="43" t="e">
        <f t="shared" si="357"/>
        <v>#REF!</v>
      </c>
      <c r="JG51" s="43">
        <f t="shared" si="358"/>
        <v>0</v>
      </c>
      <c r="JH51" s="43"/>
      <c r="JI51" s="31"/>
      <c r="JJ51" s="43" t="e">
        <f t="shared" si="359"/>
        <v>#REF!</v>
      </c>
      <c r="JK51" s="43" t="e">
        <f t="shared" si="360"/>
        <v>#REF!</v>
      </c>
      <c r="JL51" s="43" t="e">
        <f t="shared" si="361"/>
        <v>#REF!</v>
      </c>
      <c r="JM51" s="43" t="e">
        <f t="shared" si="362"/>
        <v>#REF!</v>
      </c>
      <c r="JN51" s="43" t="e">
        <f t="shared" si="363"/>
        <v>#REF!</v>
      </c>
      <c r="JO51" s="43" t="e">
        <f t="shared" si="364"/>
        <v>#REF!</v>
      </c>
      <c r="JP51" s="43" t="e">
        <f t="shared" si="365"/>
        <v>#REF!</v>
      </c>
      <c r="JQ51" s="43" t="e">
        <f t="shared" si="366"/>
        <v>#REF!</v>
      </c>
      <c r="JR51" s="43" t="e">
        <f t="shared" si="367"/>
        <v>#REF!</v>
      </c>
      <c r="JS51" s="43" t="e">
        <f t="shared" si="368"/>
        <v>#REF!</v>
      </c>
      <c r="JT51" s="43">
        <f t="shared" si="369"/>
        <v>0</v>
      </c>
      <c r="JU51" s="43"/>
      <c r="JV51" s="31"/>
      <c r="JW51" s="43" t="e">
        <f t="shared" si="370"/>
        <v>#REF!</v>
      </c>
      <c r="JX51" s="43" t="e">
        <f t="shared" si="371"/>
        <v>#REF!</v>
      </c>
      <c r="JY51" s="43" t="e">
        <f t="shared" si="372"/>
        <v>#REF!</v>
      </c>
      <c r="JZ51" s="43" t="e">
        <f t="shared" si="373"/>
        <v>#REF!</v>
      </c>
      <c r="KA51" s="43" t="e">
        <f t="shared" si="374"/>
        <v>#REF!</v>
      </c>
      <c r="KB51" s="43" t="e">
        <f t="shared" si="375"/>
        <v>#REF!</v>
      </c>
      <c r="KC51" s="43" t="e">
        <f t="shared" si="376"/>
        <v>#REF!</v>
      </c>
      <c r="KD51" s="43" t="e">
        <f t="shared" si="377"/>
        <v>#REF!</v>
      </c>
      <c r="KE51" s="43" t="e">
        <f t="shared" si="378"/>
        <v>#REF!</v>
      </c>
      <c r="KF51" s="43" t="e">
        <f t="shared" si="379"/>
        <v>#REF!</v>
      </c>
      <c r="KG51" s="43">
        <f t="shared" si="380"/>
        <v>0</v>
      </c>
      <c r="KH51" s="43"/>
      <c r="KJ51" s="7" t="e">
        <f t="array" ref="KJ51">AVERAGE(EW51:EW52)/((1+discount_EFFECT)^($B51-1))</f>
        <v>#REF!</v>
      </c>
      <c r="KK51" s="7" t="e">
        <f t="array" ref="KK51">AVERAGE(EX51:EX52)/((1+discount_EFFECT)^($B51-1))</f>
        <v>#REF!</v>
      </c>
      <c r="KL51" s="7" t="e">
        <f t="array" ref="KL51">AVERAGE(EY51:EY52)/((1+discount_EFFECT)^($B51-1))</f>
        <v>#REF!</v>
      </c>
      <c r="KM51" s="7" t="e">
        <f t="array" ref="KM51">AVERAGE(EZ51:EZ52)/((1+discount_EFFECT)^($B51-1))</f>
        <v>#REF!</v>
      </c>
      <c r="KN51" s="7" t="e">
        <f t="array" ref="KN51">AVERAGE(FA51:FA52)/((1+discount_EFFECT)^($B51-1))</f>
        <v>#REF!</v>
      </c>
      <c r="KO51" s="7" t="e">
        <f t="array" ref="KO51">AVERAGE(FB51:FB52)/((1+discount_EFFECT)^($B51-1))</f>
        <v>#REF!</v>
      </c>
      <c r="KP51" s="7" t="e">
        <f t="array" ref="KP51">AVERAGE(FC51:FC52)/((1+discount_EFFECT)^($B51-1))</f>
        <v>#REF!</v>
      </c>
      <c r="KQ51" s="7" t="e">
        <f t="array" ref="KQ51">AVERAGE(FD51:FD52)/((1+discount_EFFECT)^($B51-1))</f>
        <v>#REF!</v>
      </c>
      <c r="KR51" s="7" t="e">
        <f t="array" ref="KR51">AVERAGE(FE51:FE52)/((1+discount_EFFECT)^($B51-1))</f>
        <v>#REF!</v>
      </c>
      <c r="KS51" s="7" t="e">
        <f t="array" ref="KS51">AVERAGE(FF51:FF52)/((1+discount_EFFECT)^($B51-1))</f>
        <v>#REF!</v>
      </c>
      <c r="KT51" s="7" t="e">
        <f t="array" ref="KT51">AVERAGE(FG51:FG52)/((1+discount_EFFECT)^($B51-1))</f>
        <v>#REF!</v>
      </c>
      <c r="KU51" s="44" t="e">
        <f t="shared" si="381"/>
        <v>#REF!</v>
      </c>
      <c r="KV51" s="44" t="e">
        <f t="shared" si="382"/>
        <v>#REF!</v>
      </c>
      <c r="KW51" s="43"/>
      <c r="KX51" s="43"/>
      <c r="KY51" s="43" t="e">
        <f t="shared" si="383"/>
        <v>#REF!</v>
      </c>
      <c r="KZ51" s="43" t="e">
        <f t="shared" si="384"/>
        <v>#REF!</v>
      </c>
      <c r="LA51" s="43" t="e">
        <f t="shared" si="385"/>
        <v>#REF!</v>
      </c>
      <c r="LB51" s="30" t="e">
        <f t="shared" si="386"/>
        <v>#REF!</v>
      </c>
      <c r="LC51" s="30" t="e">
        <f t="shared" si="387"/>
        <v>#REF!</v>
      </c>
      <c r="LD51" s="30" t="e">
        <f t="shared" si="388"/>
        <v>#REF!</v>
      </c>
      <c r="LE51" s="30" t="e">
        <f t="shared" si="389"/>
        <v>#REF!</v>
      </c>
      <c r="LF51" s="30" t="e">
        <f t="shared" si="390"/>
        <v>#REF!</v>
      </c>
      <c r="LG51" s="30" t="e">
        <f t="shared" si="391"/>
        <v>#REF!</v>
      </c>
      <c r="LH51" s="30" t="e">
        <f t="shared" si="392"/>
        <v>#REF!</v>
      </c>
      <c r="LI51" s="17" t="e">
        <f t="shared" si="393"/>
        <v>#REF!</v>
      </c>
      <c r="LJ51" s="30" t="e">
        <f t="shared" si="394"/>
        <v>#REF!</v>
      </c>
      <c r="LK51" s="31" t="e">
        <f t="shared" si="395"/>
        <v>#REF!</v>
      </c>
      <c r="LL51" t="e">
        <f t="shared" si="396"/>
        <v>#REF!</v>
      </c>
    </row>
    <row r="52" spans="2:324" ht="15.6" thickTop="1" thickBot="1" x14ac:dyDescent="0.35">
      <c r="B52">
        <v>41</v>
      </c>
      <c r="C52">
        <f t="shared" si="397"/>
        <v>111</v>
      </c>
      <c r="E52">
        <f t="shared" si="201"/>
        <v>1</v>
      </c>
      <c r="S52" s="35" t="e">
        <f t="shared" si="202"/>
        <v>#REF!</v>
      </c>
      <c r="T52" s="36">
        <v>0</v>
      </c>
      <c r="U52" s="37" t="e">
        <f t="shared" si="203"/>
        <v>#REF!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8">
        <v>0</v>
      </c>
      <c r="AD52" s="35" t="e">
        <f t="shared" si="204"/>
        <v>#REF!</v>
      </c>
      <c r="AE52" s="37" t="e">
        <f t="shared" si="205"/>
        <v>#REF!</v>
      </c>
      <c r="AF52" s="37" t="e">
        <f t="shared" si="206"/>
        <v>#REF!</v>
      </c>
      <c r="AG52" s="37" t="e">
        <f t="shared" si="207"/>
        <v>#REF!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8">
        <v>0</v>
      </c>
      <c r="AO52" s="35" t="e">
        <f t="shared" si="208"/>
        <v>#REF!</v>
      </c>
      <c r="AP52" s="36">
        <v>0</v>
      </c>
      <c r="AQ52" s="37" t="e">
        <f t="shared" si="209"/>
        <v>#REF!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8">
        <v>0</v>
      </c>
      <c r="AZ52" s="35" t="e">
        <f t="shared" si="210"/>
        <v>#REF!</v>
      </c>
      <c r="BA52" s="37" t="e">
        <f t="shared" si="211"/>
        <v>#REF!</v>
      </c>
      <c r="BB52" s="37" t="e">
        <f t="shared" si="212"/>
        <v>#REF!</v>
      </c>
      <c r="BC52" s="37" t="e">
        <f t="shared" si="213"/>
        <v>#REF!</v>
      </c>
      <c r="BD52" s="37" t="e">
        <f t="shared" si="214"/>
        <v>#REF!</v>
      </c>
      <c r="BE52" s="37" t="e">
        <f t="shared" si="215"/>
        <v>#REF!</v>
      </c>
      <c r="BF52" s="36">
        <v>0</v>
      </c>
      <c r="BG52" s="36">
        <v>0</v>
      </c>
      <c r="BH52" s="36">
        <v>0</v>
      </c>
      <c r="BI52" s="36">
        <v>0</v>
      </c>
      <c r="BJ52" s="38">
        <v>0</v>
      </c>
      <c r="BK52" s="35" t="e">
        <f t="shared" si="216"/>
        <v>#REF!</v>
      </c>
      <c r="BL52" s="37" t="e">
        <f t="shared" si="217"/>
        <v>#REF!</v>
      </c>
      <c r="BM52" s="37" t="e">
        <f t="shared" si="218"/>
        <v>#REF!</v>
      </c>
      <c r="BN52" s="37" t="e">
        <f t="shared" si="219"/>
        <v>#REF!</v>
      </c>
      <c r="BO52" s="37" t="e">
        <f t="shared" si="220"/>
        <v>#REF!</v>
      </c>
      <c r="BP52" s="37" t="e">
        <f t="shared" si="221"/>
        <v>#REF!</v>
      </c>
      <c r="BQ52" s="36">
        <v>0</v>
      </c>
      <c r="BR52" s="36">
        <v>0</v>
      </c>
      <c r="BS52" s="36">
        <v>0</v>
      </c>
      <c r="BT52" s="36">
        <v>0</v>
      </c>
      <c r="BU52" s="38">
        <v>0</v>
      </c>
      <c r="BV52" s="35" t="e">
        <f t="shared" si="222"/>
        <v>#REF!</v>
      </c>
      <c r="BW52" s="37" t="e">
        <f t="shared" si="223"/>
        <v>#REF!</v>
      </c>
      <c r="BX52" s="37" t="e">
        <f t="shared" si="224"/>
        <v>#REF!</v>
      </c>
      <c r="BY52" s="37" t="e">
        <f t="shared" si="225"/>
        <v>#REF!</v>
      </c>
      <c r="BZ52" s="37" t="e">
        <f t="shared" si="226"/>
        <v>#REF!</v>
      </c>
      <c r="CA52" s="37" t="e">
        <f t="shared" si="227"/>
        <v>#REF!</v>
      </c>
      <c r="CB52" s="36">
        <v>0</v>
      </c>
      <c r="CC52" s="36">
        <v>0</v>
      </c>
      <c r="CD52" s="36">
        <v>0</v>
      </c>
      <c r="CE52" s="36">
        <v>0</v>
      </c>
      <c r="CF52" s="38">
        <v>0</v>
      </c>
      <c r="CG52" s="37" t="e">
        <f t="shared" si="228"/>
        <v>#REF!</v>
      </c>
      <c r="CH52" s="37" t="e">
        <f t="shared" si="229"/>
        <v>#REF!</v>
      </c>
      <c r="CI52" s="37" t="e">
        <f t="shared" si="230"/>
        <v>#REF!</v>
      </c>
      <c r="CJ52" s="37" t="e">
        <f t="shared" si="231"/>
        <v>#REF!</v>
      </c>
      <c r="CK52" s="36">
        <v>0</v>
      </c>
      <c r="CL52" s="36">
        <v>0</v>
      </c>
      <c r="CM52" s="37" t="e">
        <f t="shared" si="232"/>
        <v>#REF!</v>
      </c>
      <c r="CN52" s="37" t="e">
        <f t="shared" si="233"/>
        <v>#REF!</v>
      </c>
      <c r="CO52" s="36">
        <v>0</v>
      </c>
      <c r="CP52" s="36">
        <v>0</v>
      </c>
      <c r="CQ52" s="38">
        <v>0</v>
      </c>
      <c r="CR52" s="37" t="e">
        <f t="shared" si="234"/>
        <v>#REF!</v>
      </c>
      <c r="CS52" s="37" t="e">
        <f t="shared" si="235"/>
        <v>#REF!</v>
      </c>
      <c r="CT52" s="37" t="e">
        <f t="shared" si="236"/>
        <v>#REF!</v>
      </c>
      <c r="CU52" s="37" t="e">
        <f t="shared" si="237"/>
        <v>#REF!</v>
      </c>
      <c r="CV52" s="37" t="e">
        <f t="shared" si="238"/>
        <v>#REF!</v>
      </c>
      <c r="CW52" s="37" t="e">
        <f t="shared" si="239"/>
        <v>#REF!</v>
      </c>
      <c r="CX52" s="37" t="e">
        <f t="shared" si="240"/>
        <v>#REF!</v>
      </c>
      <c r="CY52" s="37" t="e">
        <f t="shared" si="241"/>
        <v>#REF!</v>
      </c>
      <c r="CZ52" s="37" t="e">
        <f t="shared" si="242"/>
        <v>#REF!</v>
      </c>
      <c r="DA52" s="37" t="e">
        <f t="shared" si="243"/>
        <v>#REF!</v>
      </c>
      <c r="DB52" s="38">
        <v>0</v>
      </c>
      <c r="DC52" s="37" t="e">
        <f t="shared" si="244"/>
        <v>#REF!</v>
      </c>
      <c r="DD52" s="37" t="e">
        <f t="shared" si="245"/>
        <v>#REF!</v>
      </c>
      <c r="DE52" s="37" t="e">
        <f t="shared" si="246"/>
        <v>#REF!</v>
      </c>
      <c r="DF52" s="37" t="e">
        <f t="shared" si="247"/>
        <v>#REF!</v>
      </c>
      <c r="DG52" s="37" t="e">
        <f t="shared" si="248"/>
        <v>#REF!</v>
      </c>
      <c r="DH52" s="37" t="e">
        <f t="shared" si="249"/>
        <v>#REF!</v>
      </c>
      <c r="DI52" s="37" t="e">
        <f t="shared" si="250"/>
        <v>#REF!</v>
      </c>
      <c r="DJ52" s="37" t="e">
        <f t="shared" si="251"/>
        <v>#REF!</v>
      </c>
      <c r="DK52" s="37" t="e">
        <f t="shared" si="252"/>
        <v>#REF!</v>
      </c>
      <c r="DL52" s="37" t="e">
        <f t="shared" si="253"/>
        <v>#REF!</v>
      </c>
      <c r="DM52" s="38">
        <v>0</v>
      </c>
      <c r="DN52" s="37" t="e">
        <f t="shared" si="254"/>
        <v>#REF!</v>
      </c>
      <c r="DO52" s="37" t="e">
        <f t="shared" si="255"/>
        <v>#REF!</v>
      </c>
      <c r="DP52" s="37" t="e">
        <f t="shared" si="256"/>
        <v>#REF!</v>
      </c>
      <c r="DQ52" s="37" t="e">
        <f t="shared" si="257"/>
        <v>#REF!</v>
      </c>
      <c r="DR52" s="37" t="e">
        <f t="shared" si="258"/>
        <v>#REF!</v>
      </c>
      <c r="DS52" s="37" t="e">
        <f t="shared" si="259"/>
        <v>#REF!</v>
      </c>
      <c r="DT52" s="37" t="e">
        <f t="shared" si="260"/>
        <v>#REF!</v>
      </c>
      <c r="DU52" s="37" t="e">
        <f t="shared" si="261"/>
        <v>#REF!</v>
      </c>
      <c r="DV52" s="37" t="e">
        <f t="shared" si="262"/>
        <v>#REF!</v>
      </c>
      <c r="DW52" s="37" t="e">
        <f t="shared" si="263"/>
        <v>#REF!</v>
      </c>
      <c r="DX52" s="38">
        <v>0</v>
      </c>
      <c r="DY52" s="35" t="e">
        <f t="array" ref="DY52">1-EXP(-INDEX(m.r.mortality, C52) * hr.mort_mci)</f>
        <v>#REF!</v>
      </c>
      <c r="DZ52" s="37" t="e">
        <f t="array" ref="DZ52">1-EXP(-INDEX(m.r.mortality, C52) * hr.mort_mci)</f>
        <v>#REF!</v>
      </c>
      <c r="EA52" s="37" t="e">
        <f t="array" ref="EA52">1-EXP(-INDEX(m.r.mortality, C52) * hr.mort_mil)</f>
        <v>#REF!</v>
      </c>
      <c r="EB52" s="37" t="e">
        <f t="array" ref="EB52">1-EXP(-INDEX(m.r.mortality, C52) * hr.mort_mil)</f>
        <v>#REF!</v>
      </c>
      <c r="EC52" s="37" t="e">
        <f t="array" ref="EC52">1-EXP(-INDEX(m.r.mortality, C52) * hr.mort_mod)</f>
        <v>#REF!</v>
      </c>
      <c r="ED52" s="37" t="e">
        <f t="array" ref="ED52">1-EXP(-INDEX(m.r.mortality, C52) * hr.mort_sev)</f>
        <v>#REF!</v>
      </c>
      <c r="EE52" s="37" t="e">
        <f t="array" ref="EE52">1-EXP(-INDEX(m.r.mortality, C52) * hr.mort_mci)</f>
        <v>#REF!</v>
      </c>
      <c r="EF52" s="37" t="e">
        <f t="array" ref="EF52">1-EXP(-INDEX(m.r.mortality, C52) * hr.mort_mil)</f>
        <v>#REF!</v>
      </c>
      <c r="EG52" s="37" t="e">
        <f t="array" ref="EG52">1-EXP(-INDEX(m.r.mortality, C52) * hr.mort_mod)</f>
        <v>#REF!</v>
      </c>
      <c r="EH52" s="37" t="e">
        <f t="array" ref="EH52">1-EXP(-INDEX(m.r.mortality, C52) * hr.mort_sev)</f>
        <v>#REF!</v>
      </c>
      <c r="EI52" s="38">
        <v>1</v>
      </c>
      <c r="EJ52" s="39" t="e">
        <f t="shared" si="264"/>
        <v>#REF!</v>
      </c>
      <c r="EK52" s="39" t="e">
        <f t="shared" si="265"/>
        <v>#REF!</v>
      </c>
      <c r="EL52" s="39" t="e">
        <f t="shared" si="266"/>
        <v>#REF!</v>
      </c>
      <c r="EM52" s="39" t="e">
        <f t="shared" si="267"/>
        <v>#REF!</v>
      </c>
      <c r="EN52" s="39" t="e">
        <f t="shared" si="268"/>
        <v>#REF!</v>
      </c>
      <c r="EO52" s="39" t="e">
        <f t="shared" si="269"/>
        <v>#REF!</v>
      </c>
      <c r="EP52" s="39" t="e">
        <f t="shared" si="270"/>
        <v>#REF!</v>
      </c>
      <c r="EQ52" s="39" t="e">
        <f t="shared" si="271"/>
        <v>#REF!</v>
      </c>
      <c r="ER52" s="39" t="e">
        <f t="shared" si="272"/>
        <v>#REF!</v>
      </c>
      <c r="ES52" s="39" t="e">
        <f t="shared" si="273"/>
        <v>#REF!</v>
      </c>
      <c r="ET52" s="39" t="b">
        <f t="shared" si="274"/>
        <v>1</v>
      </c>
      <c r="EV52">
        <v>41</v>
      </c>
      <c r="EW52" s="7" t="e">
        <f t="array" ref="EW52">MMULT(EW51:FG51,TRANSPOSE(S51:AC51))</f>
        <v>#REF!</v>
      </c>
      <c r="EX52" s="7" t="e">
        <f t="array" ref="EX52">MMULT(EW51:FG51,TRANSPOSE(AD51:AN51))</f>
        <v>#REF!</v>
      </c>
      <c r="EY52" s="7" t="e">
        <f t="array" ref="EY52">MMULT(EW51:FG51,TRANSPOSE(AO51:AY51))</f>
        <v>#REF!</v>
      </c>
      <c r="EZ52" s="7" t="e">
        <f t="array" ref="EZ52">MMULT(EW51:FG51,TRANSPOSE(AZ51:BJ51))</f>
        <v>#REF!</v>
      </c>
      <c r="FA52" s="7" t="e">
        <f t="array" ref="FA52">MMULT(EW51:FG51,TRANSPOSE(BK51:BU51))</f>
        <v>#REF!</v>
      </c>
      <c r="FB52" s="7" t="e">
        <f t="array" ref="FB52">MMULT(EW51:FG51,TRANSPOSE(BV51:CF51))</f>
        <v>#REF!</v>
      </c>
      <c r="FC52" s="7" t="e">
        <f t="array" ref="FC52">MMULT(EW51:FG51,TRANSPOSE(CG51:CQ51))</f>
        <v>#REF!</v>
      </c>
      <c r="FD52" s="7" t="e">
        <f t="array" ref="FD52">MMULT(EW51:FG51,TRANSPOSE(CR51:DB51))</f>
        <v>#REF!</v>
      </c>
      <c r="FE52" s="7" t="e">
        <f t="array" ref="FE52">MMULT(EW51:FG51,TRANSPOSE(DC51:DM51))</f>
        <v>#REF!</v>
      </c>
      <c r="FF52" s="7" t="e">
        <f t="array" ref="FF52">MMULT(EW51:FG51,TRANSPOSE(DN51:DX51))</f>
        <v>#REF!</v>
      </c>
      <c r="FG52" s="7" t="e">
        <f t="array" ref="FG52">MMULT(EW51:FG51,TRANSPOSE(DY51:EI51))</f>
        <v>#REF!</v>
      </c>
      <c r="FH52" s="39" t="e">
        <f t="shared" si="275"/>
        <v>#REF!</v>
      </c>
      <c r="FJ52" s="30" t="e">
        <f t="shared" si="276"/>
        <v>#REF!</v>
      </c>
      <c r="FK52" s="30" t="e">
        <f t="shared" si="277"/>
        <v>#REF!</v>
      </c>
      <c r="FL52" s="30" t="e">
        <f t="shared" si="278"/>
        <v>#REF!</v>
      </c>
      <c r="FM52" s="30" t="e">
        <f t="shared" si="279"/>
        <v>#REF!</v>
      </c>
      <c r="FN52" s="30" t="e">
        <f t="shared" si="280"/>
        <v>#REF!</v>
      </c>
      <c r="FO52" s="30" t="e">
        <f t="shared" si="281"/>
        <v>#REF!</v>
      </c>
      <c r="FP52" s="30" t="e">
        <f t="shared" si="282"/>
        <v>#REF!</v>
      </c>
      <c r="FQ52" s="30" t="e">
        <f t="shared" si="283"/>
        <v>#REF!</v>
      </c>
      <c r="FR52" s="30" t="e">
        <f t="shared" si="284"/>
        <v>#REF!</v>
      </c>
      <c r="FS52" s="30" t="e">
        <f t="shared" si="285"/>
        <v>#REF!</v>
      </c>
      <c r="FT52" s="41">
        <v>0</v>
      </c>
      <c r="FV52" s="30" t="e">
        <f t="shared" si="286"/>
        <v>#REF!</v>
      </c>
      <c r="FW52" s="30" t="e">
        <f t="shared" si="287"/>
        <v>#REF!</v>
      </c>
      <c r="FX52" s="30" t="e">
        <f t="shared" si="288"/>
        <v>#REF!</v>
      </c>
      <c r="FY52" s="30" t="e">
        <f t="shared" si="289"/>
        <v>#REF!</v>
      </c>
      <c r="FZ52" s="30" t="e">
        <f t="shared" si="290"/>
        <v>#REF!</v>
      </c>
      <c r="GA52" s="30" t="e">
        <f t="shared" si="291"/>
        <v>#REF!</v>
      </c>
      <c r="GB52" s="30" t="e">
        <f t="shared" si="292"/>
        <v>#REF!</v>
      </c>
      <c r="GC52" s="30" t="e">
        <f t="shared" si="293"/>
        <v>#REF!</v>
      </c>
      <c r="GD52" s="30" t="e">
        <f t="shared" si="294"/>
        <v>#REF!</v>
      </c>
      <c r="GE52" s="30" t="e">
        <f t="shared" si="295"/>
        <v>#REF!</v>
      </c>
      <c r="GF52" s="41">
        <v>0</v>
      </c>
      <c r="GH52" s="31"/>
      <c r="GI52" s="31"/>
      <c r="GK52" s="31" t="e">
        <f t="shared" si="296"/>
        <v>#REF!</v>
      </c>
      <c r="GL52" s="31" t="e">
        <f t="shared" si="297"/>
        <v>#REF!</v>
      </c>
      <c r="GM52" s="31" t="e">
        <f t="shared" si="298"/>
        <v>#REF!</v>
      </c>
      <c r="GN52" s="31" t="e">
        <f t="shared" si="299"/>
        <v>#REF!</v>
      </c>
      <c r="GO52" s="31" t="e">
        <f t="shared" si="300"/>
        <v>#REF!</v>
      </c>
      <c r="GP52" s="31" t="e">
        <f t="shared" si="301"/>
        <v>#REF!</v>
      </c>
      <c r="GQ52" s="31" t="e">
        <f t="shared" si="302"/>
        <v>#REF!</v>
      </c>
      <c r="GR52" s="31" t="e">
        <f t="shared" si="303"/>
        <v>#REF!</v>
      </c>
      <c r="GS52" s="31" t="e">
        <f t="shared" si="304"/>
        <v>#REF!</v>
      </c>
      <c r="GT52" s="31" t="e">
        <f t="shared" si="305"/>
        <v>#REF!</v>
      </c>
      <c r="GU52" s="42">
        <v>0</v>
      </c>
      <c r="GW52" s="31" t="e">
        <f t="shared" si="306"/>
        <v>#REF!</v>
      </c>
      <c r="GX52" s="31" t="e">
        <f t="shared" si="307"/>
        <v>#REF!</v>
      </c>
      <c r="GY52" s="31" t="e">
        <f t="shared" si="308"/>
        <v>#REF!</v>
      </c>
      <c r="GZ52" s="31" t="e">
        <f t="shared" si="309"/>
        <v>#REF!</v>
      </c>
      <c r="HA52" s="31" t="e">
        <f t="shared" si="310"/>
        <v>#REF!</v>
      </c>
      <c r="HB52" s="31" t="e">
        <f t="shared" si="311"/>
        <v>#REF!</v>
      </c>
      <c r="HC52" s="31" t="e">
        <f t="shared" si="312"/>
        <v>#REF!</v>
      </c>
      <c r="HD52" s="31" t="e">
        <f t="shared" si="313"/>
        <v>#REF!</v>
      </c>
      <c r="HE52" s="31" t="e">
        <f t="shared" si="314"/>
        <v>#REF!</v>
      </c>
      <c r="HF52" s="31" t="e">
        <f t="shared" si="315"/>
        <v>#REF!</v>
      </c>
      <c r="HG52" s="42">
        <v>0</v>
      </c>
      <c r="HI52" s="31" t="e">
        <f t="shared" si="316"/>
        <v>#REF!</v>
      </c>
      <c r="HJ52" s="31" t="e">
        <f t="shared" si="317"/>
        <v>#REF!</v>
      </c>
      <c r="HK52" s="31" t="e">
        <f t="shared" si="318"/>
        <v>#REF!</v>
      </c>
      <c r="HL52" s="31" t="e">
        <f t="shared" si="319"/>
        <v>#REF!</v>
      </c>
      <c r="HM52" s="31" t="e">
        <f t="shared" si="320"/>
        <v>#REF!</v>
      </c>
      <c r="HN52" s="31" t="e">
        <f t="shared" si="321"/>
        <v>#REF!</v>
      </c>
      <c r="HO52" s="31" t="e">
        <f t="shared" si="322"/>
        <v>#REF!</v>
      </c>
      <c r="HP52" s="31" t="e">
        <f t="shared" si="323"/>
        <v>#REF!</v>
      </c>
      <c r="HQ52" s="31" t="e">
        <f t="shared" si="324"/>
        <v>#REF!</v>
      </c>
      <c r="HR52" s="31" t="e">
        <f t="shared" si="325"/>
        <v>#REF!</v>
      </c>
      <c r="HS52" s="42">
        <v>0</v>
      </c>
      <c r="HU52" s="30" t="e">
        <f t="shared" si="326"/>
        <v>#REF!</v>
      </c>
      <c r="HV52" s="30" t="e">
        <f t="shared" si="327"/>
        <v>#REF!</v>
      </c>
      <c r="HW52" s="30" t="e">
        <f t="shared" si="328"/>
        <v>#REF!</v>
      </c>
      <c r="HX52" s="30" t="e">
        <f t="shared" si="329"/>
        <v>#REF!</v>
      </c>
      <c r="HY52" s="30" t="e">
        <f t="shared" si="330"/>
        <v>#REF!</v>
      </c>
      <c r="HZ52" s="30" t="e">
        <f t="shared" si="331"/>
        <v>#REF!</v>
      </c>
      <c r="IA52" s="30" t="e">
        <f t="shared" si="332"/>
        <v>#REF!</v>
      </c>
      <c r="IB52" s="30" t="e">
        <f t="shared" si="333"/>
        <v>#REF!</v>
      </c>
      <c r="IC52" s="30" t="e">
        <f t="shared" si="334"/>
        <v>#REF!</v>
      </c>
      <c r="ID52" s="30" t="e">
        <f t="shared" si="335"/>
        <v>#REF!</v>
      </c>
      <c r="IE52" s="30">
        <f t="shared" si="336"/>
        <v>0</v>
      </c>
      <c r="IF52" s="30"/>
      <c r="IH52" s="30" t="e">
        <f t="shared" si="337"/>
        <v>#REF!</v>
      </c>
      <c r="II52" s="30" t="e">
        <f t="shared" si="338"/>
        <v>#REF!</v>
      </c>
      <c r="IJ52" s="30" t="e">
        <f t="shared" si="339"/>
        <v>#REF!</v>
      </c>
      <c r="IK52" s="30" t="e">
        <f t="shared" si="340"/>
        <v>#REF!</v>
      </c>
      <c r="IL52" s="30" t="e">
        <f t="shared" si="341"/>
        <v>#REF!</v>
      </c>
      <c r="IM52" s="30" t="e">
        <f t="shared" si="342"/>
        <v>#REF!</v>
      </c>
      <c r="IN52" s="30" t="e">
        <f t="shared" si="343"/>
        <v>#REF!</v>
      </c>
      <c r="IO52" s="30" t="e">
        <f t="shared" si="344"/>
        <v>#REF!</v>
      </c>
      <c r="IP52" s="30" t="e">
        <f t="shared" si="345"/>
        <v>#REF!</v>
      </c>
      <c r="IQ52" s="30" t="e">
        <f t="shared" si="346"/>
        <v>#REF!</v>
      </c>
      <c r="IR52" s="30">
        <f t="shared" si="347"/>
        <v>0</v>
      </c>
      <c r="IT52" s="43"/>
      <c r="IU52" s="43"/>
      <c r="IW52" s="43" t="e">
        <f t="shared" si="348"/>
        <v>#REF!</v>
      </c>
      <c r="IX52" s="43" t="e">
        <f t="shared" si="349"/>
        <v>#REF!</v>
      </c>
      <c r="IY52" s="43" t="e">
        <f t="shared" si="350"/>
        <v>#REF!</v>
      </c>
      <c r="IZ52" s="43" t="e">
        <f t="shared" si="351"/>
        <v>#REF!</v>
      </c>
      <c r="JA52" s="43" t="e">
        <f t="shared" si="352"/>
        <v>#REF!</v>
      </c>
      <c r="JB52" s="43" t="e">
        <f t="shared" si="353"/>
        <v>#REF!</v>
      </c>
      <c r="JC52" s="43" t="e">
        <f t="shared" si="354"/>
        <v>#REF!</v>
      </c>
      <c r="JD52" s="43" t="e">
        <f t="shared" si="355"/>
        <v>#REF!</v>
      </c>
      <c r="JE52" s="43" t="e">
        <f t="shared" si="356"/>
        <v>#REF!</v>
      </c>
      <c r="JF52" s="43" t="e">
        <f t="shared" si="357"/>
        <v>#REF!</v>
      </c>
      <c r="JG52" s="43">
        <f t="shared" si="358"/>
        <v>0</v>
      </c>
      <c r="JH52" s="43"/>
      <c r="JI52" s="31"/>
      <c r="JJ52" s="43" t="e">
        <f t="shared" si="359"/>
        <v>#REF!</v>
      </c>
      <c r="JK52" s="43" t="e">
        <f t="shared" si="360"/>
        <v>#REF!</v>
      </c>
      <c r="JL52" s="43" t="e">
        <f t="shared" si="361"/>
        <v>#REF!</v>
      </c>
      <c r="JM52" s="43" t="e">
        <f t="shared" si="362"/>
        <v>#REF!</v>
      </c>
      <c r="JN52" s="43" t="e">
        <f t="shared" si="363"/>
        <v>#REF!</v>
      </c>
      <c r="JO52" s="43" t="e">
        <f t="shared" si="364"/>
        <v>#REF!</v>
      </c>
      <c r="JP52" s="43" t="e">
        <f t="shared" si="365"/>
        <v>#REF!</v>
      </c>
      <c r="JQ52" s="43" t="e">
        <f t="shared" si="366"/>
        <v>#REF!</v>
      </c>
      <c r="JR52" s="43" t="e">
        <f t="shared" si="367"/>
        <v>#REF!</v>
      </c>
      <c r="JS52" s="43" t="e">
        <f t="shared" si="368"/>
        <v>#REF!</v>
      </c>
      <c r="JT52" s="43">
        <f t="shared" si="369"/>
        <v>0</v>
      </c>
      <c r="JU52" s="43"/>
      <c r="JV52" s="31"/>
      <c r="JW52" s="43" t="e">
        <f t="shared" si="370"/>
        <v>#REF!</v>
      </c>
      <c r="JX52" s="43" t="e">
        <f t="shared" si="371"/>
        <v>#REF!</v>
      </c>
      <c r="JY52" s="43" t="e">
        <f t="shared" si="372"/>
        <v>#REF!</v>
      </c>
      <c r="JZ52" s="43" t="e">
        <f t="shared" si="373"/>
        <v>#REF!</v>
      </c>
      <c r="KA52" s="43" t="e">
        <f t="shared" si="374"/>
        <v>#REF!</v>
      </c>
      <c r="KB52" s="43" t="e">
        <f t="shared" si="375"/>
        <v>#REF!</v>
      </c>
      <c r="KC52" s="43" t="e">
        <f t="shared" si="376"/>
        <v>#REF!</v>
      </c>
      <c r="KD52" s="43" t="e">
        <f t="shared" si="377"/>
        <v>#REF!</v>
      </c>
      <c r="KE52" s="43" t="e">
        <f t="shared" si="378"/>
        <v>#REF!</v>
      </c>
      <c r="KF52" s="43" t="e">
        <f t="shared" si="379"/>
        <v>#REF!</v>
      </c>
      <c r="KG52" s="43">
        <f t="shared" si="380"/>
        <v>0</v>
      </c>
      <c r="KH52" s="43"/>
      <c r="KJ52" s="7" t="e">
        <f t="array" ref="KJ52">AVERAGE(EW52:EW53)/((1+discount_EFFECT)^($B52-1))</f>
        <v>#REF!</v>
      </c>
      <c r="KK52" s="7" t="e">
        <f t="array" ref="KK52">AVERAGE(EX52:EX53)/((1+discount_EFFECT)^($B52-1))</f>
        <v>#REF!</v>
      </c>
      <c r="KL52" s="7" t="e">
        <f t="array" ref="KL52">AVERAGE(EY52:EY53)/((1+discount_EFFECT)^($B52-1))</f>
        <v>#REF!</v>
      </c>
      <c r="KM52" s="7" t="e">
        <f t="array" ref="KM52">AVERAGE(EZ52:EZ53)/((1+discount_EFFECT)^($B52-1))</f>
        <v>#REF!</v>
      </c>
      <c r="KN52" s="7" t="e">
        <f t="array" ref="KN52">AVERAGE(FA52:FA53)/((1+discount_EFFECT)^($B52-1))</f>
        <v>#REF!</v>
      </c>
      <c r="KO52" s="7" t="e">
        <f t="array" ref="KO52">AVERAGE(FB52:FB53)/((1+discount_EFFECT)^($B52-1))</f>
        <v>#REF!</v>
      </c>
      <c r="KP52" s="7" t="e">
        <f t="array" ref="KP52">AVERAGE(FC52:FC53)/((1+discount_EFFECT)^($B52-1))</f>
        <v>#REF!</v>
      </c>
      <c r="KQ52" s="7" t="e">
        <f t="array" ref="KQ52">AVERAGE(FD52:FD53)/((1+discount_EFFECT)^($B52-1))</f>
        <v>#REF!</v>
      </c>
      <c r="KR52" s="7" t="e">
        <f t="array" ref="KR52">AVERAGE(FE52:FE53)/((1+discount_EFFECT)^($B52-1))</f>
        <v>#REF!</v>
      </c>
      <c r="KS52" s="7" t="e">
        <f t="array" ref="KS52">AVERAGE(FF52:FF53)/((1+discount_EFFECT)^($B52-1))</f>
        <v>#REF!</v>
      </c>
      <c r="KT52" s="7" t="e">
        <f t="array" ref="KT52">AVERAGE(FG52:FG53)/((1+discount_EFFECT)^($B52-1))</f>
        <v>#REF!</v>
      </c>
      <c r="KU52" s="44" t="e">
        <f t="shared" si="381"/>
        <v>#REF!</v>
      </c>
      <c r="KV52" s="44" t="e">
        <f t="shared" si="382"/>
        <v>#REF!</v>
      </c>
      <c r="KW52" s="43"/>
      <c r="KX52" s="43"/>
      <c r="KY52" s="43" t="e">
        <f t="shared" si="383"/>
        <v>#REF!</v>
      </c>
      <c r="KZ52" s="43" t="e">
        <f t="shared" si="384"/>
        <v>#REF!</v>
      </c>
      <c r="LA52" s="43" t="e">
        <f t="shared" si="385"/>
        <v>#REF!</v>
      </c>
      <c r="LB52" s="30" t="e">
        <f t="shared" si="386"/>
        <v>#REF!</v>
      </c>
      <c r="LC52" s="30" t="e">
        <f t="shared" si="387"/>
        <v>#REF!</v>
      </c>
      <c r="LD52" s="30" t="e">
        <f t="shared" si="388"/>
        <v>#REF!</v>
      </c>
      <c r="LE52" s="30" t="e">
        <f t="shared" si="389"/>
        <v>#REF!</v>
      </c>
      <c r="LF52" s="30" t="e">
        <f t="shared" si="390"/>
        <v>#REF!</v>
      </c>
      <c r="LG52" s="30" t="e">
        <f t="shared" si="391"/>
        <v>#REF!</v>
      </c>
      <c r="LH52" s="30" t="e">
        <f t="shared" si="392"/>
        <v>#REF!</v>
      </c>
      <c r="LI52" s="17" t="e">
        <f t="shared" si="393"/>
        <v>#REF!</v>
      </c>
      <c r="LJ52" s="30" t="e">
        <f t="shared" si="394"/>
        <v>#REF!</v>
      </c>
      <c r="LK52" s="31" t="e">
        <f t="shared" si="395"/>
        <v>#REF!</v>
      </c>
      <c r="LL52" t="e">
        <f t="shared" si="396"/>
        <v>#REF!</v>
      </c>
    </row>
    <row r="53" spans="2:324" ht="15.6" thickTop="1" thickBot="1" x14ac:dyDescent="0.35">
      <c r="B53">
        <v>42</v>
      </c>
      <c r="C53">
        <f t="shared" si="397"/>
        <v>112</v>
      </c>
      <c r="E53">
        <f t="shared" si="201"/>
        <v>1</v>
      </c>
      <c r="S53" s="35" t="e">
        <f t="shared" si="202"/>
        <v>#REF!</v>
      </c>
      <c r="T53" s="36">
        <v>0</v>
      </c>
      <c r="U53" s="37" t="e">
        <f t="shared" si="203"/>
        <v>#REF!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8">
        <v>0</v>
      </c>
      <c r="AD53" s="35" t="e">
        <f t="shared" si="204"/>
        <v>#REF!</v>
      </c>
      <c r="AE53" s="37" t="e">
        <f t="shared" si="205"/>
        <v>#REF!</v>
      </c>
      <c r="AF53" s="37" t="e">
        <f t="shared" si="206"/>
        <v>#REF!</v>
      </c>
      <c r="AG53" s="37" t="e">
        <f t="shared" si="207"/>
        <v>#REF!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8">
        <v>0</v>
      </c>
      <c r="AO53" s="35" t="e">
        <f t="shared" si="208"/>
        <v>#REF!</v>
      </c>
      <c r="AP53" s="36">
        <v>0</v>
      </c>
      <c r="AQ53" s="37" t="e">
        <f t="shared" si="209"/>
        <v>#REF!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0</v>
      </c>
      <c r="AY53" s="38">
        <v>0</v>
      </c>
      <c r="AZ53" s="35" t="e">
        <f t="shared" si="210"/>
        <v>#REF!</v>
      </c>
      <c r="BA53" s="37" t="e">
        <f t="shared" si="211"/>
        <v>#REF!</v>
      </c>
      <c r="BB53" s="37" t="e">
        <f t="shared" si="212"/>
        <v>#REF!</v>
      </c>
      <c r="BC53" s="37" t="e">
        <f t="shared" si="213"/>
        <v>#REF!</v>
      </c>
      <c r="BD53" s="37" t="e">
        <f t="shared" si="214"/>
        <v>#REF!</v>
      </c>
      <c r="BE53" s="37" t="e">
        <f t="shared" si="215"/>
        <v>#REF!</v>
      </c>
      <c r="BF53" s="36">
        <v>0</v>
      </c>
      <c r="BG53" s="36">
        <v>0</v>
      </c>
      <c r="BH53" s="36">
        <v>0</v>
      </c>
      <c r="BI53" s="36">
        <v>0</v>
      </c>
      <c r="BJ53" s="38">
        <v>0</v>
      </c>
      <c r="BK53" s="35" t="e">
        <f t="shared" si="216"/>
        <v>#REF!</v>
      </c>
      <c r="BL53" s="37" t="e">
        <f t="shared" si="217"/>
        <v>#REF!</v>
      </c>
      <c r="BM53" s="37" t="e">
        <f t="shared" si="218"/>
        <v>#REF!</v>
      </c>
      <c r="BN53" s="37" t="e">
        <f t="shared" si="219"/>
        <v>#REF!</v>
      </c>
      <c r="BO53" s="37" t="e">
        <f t="shared" si="220"/>
        <v>#REF!</v>
      </c>
      <c r="BP53" s="37" t="e">
        <f t="shared" si="221"/>
        <v>#REF!</v>
      </c>
      <c r="BQ53" s="36">
        <v>0</v>
      </c>
      <c r="BR53" s="36">
        <v>0</v>
      </c>
      <c r="BS53" s="36">
        <v>0</v>
      </c>
      <c r="BT53" s="36">
        <v>0</v>
      </c>
      <c r="BU53" s="38">
        <v>0</v>
      </c>
      <c r="BV53" s="35" t="e">
        <f t="shared" si="222"/>
        <v>#REF!</v>
      </c>
      <c r="BW53" s="37" t="e">
        <f t="shared" si="223"/>
        <v>#REF!</v>
      </c>
      <c r="BX53" s="37" t="e">
        <f t="shared" si="224"/>
        <v>#REF!</v>
      </c>
      <c r="BY53" s="37" t="e">
        <f t="shared" si="225"/>
        <v>#REF!</v>
      </c>
      <c r="BZ53" s="37" t="e">
        <f t="shared" si="226"/>
        <v>#REF!</v>
      </c>
      <c r="CA53" s="37" t="e">
        <f t="shared" si="227"/>
        <v>#REF!</v>
      </c>
      <c r="CB53" s="36">
        <v>0</v>
      </c>
      <c r="CC53" s="36">
        <v>0</v>
      </c>
      <c r="CD53" s="36">
        <v>0</v>
      </c>
      <c r="CE53" s="36">
        <v>0</v>
      </c>
      <c r="CF53" s="38">
        <v>0</v>
      </c>
      <c r="CG53" s="37" t="e">
        <f t="shared" si="228"/>
        <v>#REF!</v>
      </c>
      <c r="CH53" s="37" t="e">
        <f t="shared" si="229"/>
        <v>#REF!</v>
      </c>
      <c r="CI53" s="37" t="e">
        <f t="shared" si="230"/>
        <v>#REF!</v>
      </c>
      <c r="CJ53" s="37" t="e">
        <f t="shared" si="231"/>
        <v>#REF!</v>
      </c>
      <c r="CK53" s="36">
        <v>0</v>
      </c>
      <c r="CL53" s="36">
        <v>0</v>
      </c>
      <c r="CM53" s="37" t="e">
        <f t="shared" si="232"/>
        <v>#REF!</v>
      </c>
      <c r="CN53" s="37" t="e">
        <f t="shared" si="233"/>
        <v>#REF!</v>
      </c>
      <c r="CO53" s="36">
        <v>0</v>
      </c>
      <c r="CP53" s="36">
        <v>0</v>
      </c>
      <c r="CQ53" s="38">
        <v>0</v>
      </c>
      <c r="CR53" s="37" t="e">
        <f t="shared" si="234"/>
        <v>#REF!</v>
      </c>
      <c r="CS53" s="37" t="e">
        <f t="shared" si="235"/>
        <v>#REF!</v>
      </c>
      <c r="CT53" s="37" t="e">
        <f t="shared" si="236"/>
        <v>#REF!</v>
      </c>
      <c r="CU53" s="37" t="e">
        <f t="shared" si="237"/>
        <v>#REF!</v>
      </c>
      <c r="CV53" s="37" t="e">
        <f t="shared" si="238"/>
        <v>#REF!</v>
      </c>
      <c r="CW53" s="37" t="e">
        <f t="shared" si="239"/>
        <v>#REF!</v>
      </c>
      <c r="CX53" s="37" t="e">
        <f t="shared" si="240"/>
        <v>#REF!</v>
      </c>
      <c r="CY53" s="37" t="e">
        <f t="shared" si="241"/>
        <v>#REF!</v>
      </c>
      <c r="CZ53" s="37" t="e">
        <f t="shared" si="242"/>
        <v>#REF!</v>
      </c>
      <c r="DA53" s="37" t="e">
        <f t="shared" si="243"/>
        <v>#REF!</v>
      </c>
      <c r="DB53" s="38">
        <v>0</v>
      </c>
      <c r="DC53" s="37" t="e">
        <f t="shared" si="244"/>
        <v>#REF!</v>
      </c>
      <c r="DD53" s="37" t="e">
        <f t="shared" si="245"/>
        <v>#REF!</v>
      </c>
      <c r="DE53" s="37" t="e">
        <f t="shared" si="246"/>
        <v>#REF!</v>
      </c>
      <c r="DF53" s="37" t="e">
        <f t="shared" si="247"/>
        <v>#REF!</v>
      </c>
      <c r="DG53" s="37" t="e">
        <f t="shared" si="248"/>
        <v>#REF!</v>
      </c>
      <c r="DH53" s="37" t="e">
        <f t="shared" si="249"/>
        <v>#REF!</v>
      </c>
      <c r="DI53" s="37" t="e">
        <f t="shared" si="250"/>
        <v>#REF!</v>
      </c>
      <c r="DJ53" s="37" t="e">
        <f t="shared" si="251"/>
        <v>#REF!</v>
      </c>
      <c r="DK53" s="37" t="e">
        <f t="shared" si="252"/>
        <v>#REF!</v>
      </c>
      <c r="DL53" s="37" t="e">
        <f t="shared" si="253"/>
        <v>#REF!</v>
      </c>
      <c r="DM53" s="38">
        <v>0</v>
      </c>
      <c r="DN53" s="37" t="e">
        <f t="shared" si="254"/>
        <v>#REF!</v>
      </c>
      <c r="DO53" s="37" t="e">
        <f t="shared" si="255"/>
        <v>#REF!</v>
      </c>
      <c r="DP53" s="37" t="e">
        <f t="shared" si="256"/>
        <v>#REF!</v>
      </c>
      <c r="DQ53" s="37" t="e">
        <f t="shared" si="257"/>
        <v>#REF!</v>
      </c>
      <c r="DR53" s="37" t="e">
        <f t="shared" si="258"/>
        <v>#REF!</v>
      </c>
      <c r="DS53" s="37" t="e">
        <f t="shared" si="259"/>
        <v>#REF!</v>
      </c>
      <c r="DT53" s="37" t="e">
        <f t="shared" si="260"/>
        <v>#REF!</v>
      </c>
      <c r="DU53" s="37" t="e">
        <f t="shared" si="261"/>
        <v>#REF!</v>
      </c>
      <c r="DV53" s="37" t="e">
        <f t="shared" si="262"/>
        <v>#REF!</v>
      </c>
      <c r="DW53" s="37" t="e">
        <f t="shared" si="263"/>
        <v>#REF!</v>
      </c>
      <c r="DX53" s="38">
        <v>0</v>
      </c>
      <c r="DY53" s="35" t="e">
        <f t="array" ref="DY53">1-EXP(-INDEX(m.r.mortality, C53) * hr.mort_mci)</f>
        <v>#REF!</v>
      </c>
      <c r="DZ53" s="37" t="e">
        <f t="array" ref="DZ53">1-EXP(-INDEX(m.r.mortality, C53) * hr.mort_mci)</f>
        <v>#REF!</v>
      </c>
      <c r="EA53" s="37" t="e">
        <f t="array" ref="EA53">1-EXP(-INDEX(m.r.mortality, C53) * hr.mort_mil)</f>
        <v>#REF!</v>
      </c>
      <c r="EB53" s="37" t="e">
        <f t="array" ref="EB53">1-EXP(-INDEX(m.r.mortality, C53) * hr.mort_mil)</f>
        <v>#REF!</v>
      </c>
      <c r="EC53" s="37" t="e">
        <f t="array" ref="EC53">1-EXP(-INDEX(m.r.mortality, C53) * hr.mort_mod)</f>
        <v>#REF!</v>
      </c>
      <c r="ED53" s="37" t="e">
        <f t="array" ref="ED53">1-EXP(-INDEX(m.r.mortality, C53) * hr.mort_sev)</f>
        <v>#REF!</v>
      </c>
      <c r="EE53" s="37" t="e">
        <f t="array" ref="EE53">1-EXP(-INDEX(m.r.mortality, C53) * hr.mort_mci)</f>
        <v>#REF!</v>
      </c>
      <c r="EF53" s="37" t="e">
        <f t="array" ref="EF53">1-EXP(-INDEX(m.r.mortality, C53) * hr.mort_mil)</f>
        <v>#REF!</v>
      </c>
      <c r="EG53" s="37" t="e">
        <f t="array" ref="EG53">1-EXP(-INDEX(m.r.mortality, C53) * hr.mort_mod)</f>
        <v>#REF!</v>
      </c>
      <c r="EH53" s="37" t="e">
        <f t="array" ref="EH53">1-EXP(-INDEX(m.r.mortality, C53) * hr.mort_sev)</f>
        <v>#REF!</v>
      </c>
      <c r="EI53" s="38">
        <v>1</v>
      </c>
      <c r="EJ53" s="39" t="e">
        <f t="shared" si="264"/>
        <v>#REF!</v>
      </c>
      <c r="EK53" s="39" t="e">
        <f t="shared" si="265"/>
        <v>#REF!</v>
      </c>
      <c r="EL53" s="39" t="e">
        <f t="shared" si="266"/>
        <v>#REF!</v>
      </c>
      <c r="EM53" s="39" t="e">
        <f t="shared" si="267"/>
        <v>#REF!</v>
      </c>
      <c r="EN53" s="39" t="e">
        <f t="shared" si="268"/>
        <v>#REF!</v>
      </c>
      <c r="EO53" s="39" t="e">
        <f t="shared" si="269"/>
        <v>#REF!</v>
      </c>
      <c r="EP53" s="39" t="e">
        <f t="shared" si="270"/>
        <v>#REF!</v>
      </c>
      <c r="EQ53" s="39" t="e">
        <f t="shared" si="271"/>
        <v>#REF!</v>
      </c>
      <c r="ER53" s="39" t="e">
        <f t="shared" si="272"/>
        <v>#REF!</v>
      </c>
      <c r="ES53" s="39" t="e">
        <f t="shared" si="273"/>
        <v>#REF!</v>
      </c>
      <c r="ET53" s="39" t="b">
        <f t="shared" si="274"/>
        <v>1</v>
      </c>
      <c r="EV53">
        <v>42</v>
      </c>
      <c r="EW53" s="7" t="e">
        <f t="array" ref="EW53">MMULT(EW52:FG52,TRANSPOSE(S52:AC52))</f>
        <v>#REF!</v>
      </c>
      <c r="EX53" s="7" t="e">
        <f t="array" ref="EX53">MMULT(EW52:FG52,TRANSPOSE(AD52:AN52))</f>
        <v>#REF!</v>
      </c>
      <c r="EY53" s="7" t="e">
        <f t="array" ref="EY53">MMULT(EW52:FG52,TRANSPOSE(AO52:AY52))</f>
        <v>#REF!</v>
      </c>
      <c r="EZ53" s="7" t="e">
        <f t="array" ref="EZ53">MMULT(EW52:FG52,TRANSPOSE(AZ52:BJ52))</f>
        <v>#REF!</v>
      </c>
      <c r="FA53" s="7" t="e">
        <f t="array" ref="FA53">MMULT(EW52:FG52,TRANSPOSE(BK52:BU52))</f>
        <v>#REF!</v>
      </c>
      <c r="FB53" s="7" t="e">
        <f t="array" ref="FB53">MMULT(EW52:FG52,TRANSPOSE(BV52:CF52))</f>
        <v>#REF!</v>
      </c>
      <c r="FC53" s="7" t="e">
        <f t="array" ref="FC53">MMULT(EW52:FG52,TRANSPOSE(CG52:CQ52))</f>
        <v>#REF!</v>
      </c>
      <c r="FD53" s="7" t="e">
        <f t="array" ref="FD53">MMULT(EW52:FG52,TRANSPOSE(CR52:DB52))</f>
        <v>#REF!</v>
      </c>
      <c r="FE53" s="7" t="e">
        <f t="array" ref="FE53">MMULT(EW52:FG52,TRANSPOSE(DC52:DM52))</f>
        <v>#REF!</v>
      </c>
      <c r="FF53" s="7" t="e">
        <f t="array" ref="FF53">MMULT(EW52:FG52,TRANSPOSE(DN52:DX52))</f>
        <v>#REF!</v>
      </c>
      <c r="FG53" s="7" t="e">
        <f t="array" ref="FG53">MMULT(EW52:FG52,TRANSPOSE(DY52:EI52))</f>
        <v>#REF!</v>
      </c>
      <c r="FH53" s="39" t="e">
        <f t="shared" si="275"/>
        <v>#REF!</v>
      </c>
      <c r="FJ53" s="30" t="e">
        <f t="shared" si="276"/>
        <v>#REF!</v>
      </c>
      <c r="FK53" s="30" t="e">
        <f t="shared" si="277"/>
        <v>#REF!</v>
      </c>
      <c r="FL53" s="30" t="e">
        <f t="shared" si="278"/>
        <v>#REF!</v>
      </c>
      <c r="FM53" s="30" t="e">
        <f t="shared" si="279"/>
        <v>#REF!</v>
      </c>
      <c r="FN53" s="30" t="e">
        <f t="shared" si="280"/>
        <v>#REF!</v>
      </c>
      <c r="FO53" s="30" t="e">
        <f t="shared" si="281"/>
        <v>#REF!</v>
      </c>
      <c r="FP53" s="30" t="e">
        <f t="shared" si="282"/>
        <v>#REF!</v>
      </c>
      <c r="FQ53" s="30" t="e">
        <f t="shared" si="283"/>
        <v>#REF!</v>
      </c>
      <c r="FR53" s="30" t="e">
        <f t="shared" si="284"/>
        <v>#REF!</v>
      </c>
      <c r="FS53" s="30" t="e">
        <f t="shared" si="285"/>
        <v>#REF!</v>
      </c>
      <c r="FT53" s="41">
        <v>0</v>
      </c>
      <c r="FV53" s="30" t="e">
        <f t="shared" si="286"/>
        <v>#REF!</v>
      </c>
      <c r="FW53" s="30" t="e">
        <f t="shared" si="287"/>
        <v>#REF!</v>
      </c>
      <c r="FX53" s="30" t="e">
        <f t="shared" si="288"/>
        <v>#REF!</v>
      </c>
      <c r="FY53" s="30" t="e">
        <f t="shared" si="289"/>
        <v>#REF!</v>
      </c>
      <c r="FZ53" s="30" t="e">
        <f t="shared" si="290"/>
        <v>#REF!</v>
      </c>
      <c r="GA53" s="30" t="e">
        <f t="shared" si="291"/>
        <v>#REF!</v>
      </c>
      <c r="GB53" s="30" t="e">
        <f t="shared" si="292"/>
        <v>#REF!</v>
      </c>
      <c r="GC53" s="30" t="e">
        <f t="shared" si="293"/>
        <v>#REF!</v>
      </c>
      <c r="GD53" s="30" t="e">
        <f t="shared" si="294"/>
        <v>#REF!</v>
      </c>
      <c r="GE53" s="30" t="e">
        <f t="shared" si="295"/>
        <v>#REF!</v>
      </c>
      <c r="GF53" s="41">
        <v>0</v>
      </c>
      <c r="GH53" s="31"/>
      <c r="GI53" s="31"/>
      <c r="GK53" s="31" t="e">
        <f t="shared" si="296"/>
        <v>#REF!</v>
      </c>
      <c r="GL53" s="31" t="e">
        <f t="shared" si="297"/>
        <v>#REF!</v>
      </c>
      <c r="GM53" s="31" t="e">
        <f t="shared" si="298"/>
        <v>#REF!</v>
      </c>
      <c r="GN53" s="31" t="e">
        <f t="shared" si="299"/>
        <v>#REF!</v>
      </c>
      <c r="GO53" s="31" t="e">
        <f t="shared" si="300"/>
        <v>#REF!</v>
      </c>
      <c r="GP53" s="31" t="e">
        <f t="shared" si="301"/>
        <v>#REF!</v>
      </c>
      <c r="GQ53" s="31" t="e">
        <f t="shared" si="302"/>
        <v>#REF!</v>
      </c>
      <c r="GR53" s="31" t="e">
        <f t="shared" si="303"/>
        <v>#REF!</v>
      </c>
      <c r="GS53" s="31" t="e">
        <f t="shared" si="304"/>
        <v>#REF!</v>
      </c>
      <c r="GT53" s="31" t="e">
        <f t="shared" si="305"/>
        <v>#REF!</v>
      </c>
      <c r="GU53" s="42">
        <v>0</v>
      </c>
      <c r="GW53" s="31" t="e">
        <f t="shared" si="306"/>
        <v>#REF!</v>
      </c>
      <c r="GX53" s="31" t="e">
        <f t="shared" si="307"/>
        <v>#REF!</v>
      </c>
      <c r="GY53" s="31" t="e">
        <f t="shared" si="308"/>
        <v>#REF!</v>
      </c>
      <c r="GZ53" s="31" t="e">
        <f t="shared" si="309"/>
        <v>#REF!</v>
      </c>
      <c r="HA53" s="31" t="e">
        <f t="shared" si="310"/>
        <v>#REF!</v>
      </c>
      <c r="HB53" s="31" t="e">
        <f t="shared" si="311"/>
        <v>#REF!</v>
      </c>
      <c r="HC53" s="31" t="e">
        <f t="shared" si="312"/>
        <v>#REF!</v>
      </c>
      <c r="HD53" s="31" t="e">
        <f t="shared" si="313"/>
        <v>#REF!</v>
      </c>
      <c r="HE53" s="31" t="e">
        <f t="shared" si="314"/>
        <v>#REF!</v>
      </c>
      <c r="HF53" s="31" t="e">
        <f t="shared" si="315"/>
        <v>#REF!</v>
      </c>
      <c r="HG53" s="42">
        <v>0</v>
      </c>
      <c r="HI53" s="31" t="e">
        <f t="shared" si="316"/>
        <v>#REF!</v>
      </c>
      <c r="HJ53" s="31" t="e">
        <f t="shared" si="317"/>
        <v>#REF!</v>
      </c>
      <c r="HK53" s="31" t="e">
        <f t="shared" si="318"/>
        <v>#REF!</v>
      </c>
      <c r="HL53" s="31" t="e">
        <f t="shared" si="319"/>
        <v>#REF!</v>
      </c>
      <c r="HM53" s="31" t="e">
        <f t="shared" si="320"/>
        <v>#REF!</v>
      </c>
      <c r="HN53" s="31" t="e">
        <f t="shared" si="321"/>
        <v>#REF!</v>
      </c>
      <c r="HO53" s="31" t="e">
        <f t="shared" si="322"/>
        <v>#REF!</v>
      </c>
      <c r="HP53" s="31" t="e">
        <f t="shared" si="323"/>
        <v>#REF!</v>
      </c>
      <c r="HQ53" s="31" t="e">
        <f t="shared" si="324"/>
        <v>#REF!</v>
      </c>
      <c r="HR53" s="31" t="e">
        <f t="shared" si="325"/>
        <v>#REF!</v>
      </c>
      <c r="HS53" s="42">
        <v>0</v>
      </c>
      <c r="HU53" s="30" t="e">
        <f t="shared" si="326"/>
        <v>#REF!</v>
      </c>
      <c r="HV53" s="30" t="e">
        <f t="shared" si="327"/>
        <v>#REF!</v>
      </c>
      <c r="HW53" s="30" t="e">
        <f t="shared" si="328"/>
        <v>#REF!</v>
      </c>
      <c r="HX53" s="30" t="e">
        <f t="shared" si="329"/>
        <v>#REF!</v>
      </c>
      <c r="HY53" s="30" t="e">
        <f t="shared" si="330"/>
        <v>#REF!</v>
      </c>
      <c r="HZ53" s="30" t="e">
        <f t="shared" si="331"/>
        <v>#REF!</v>
      </c>
      <c r="IA53" s="30" t="e">
        <f t="shared" si="332"/>
        <v>#REF!</v>
      </c>
      <c r="IB53" s="30" t="e">
        <f t="shared" si="333"/>
        <v>#REF!</v>
      </c>
      <c r="IC53" s="30" t="e">
        <f t="shared" si="334"/>
        <v>#REF!</v>
      </c>
      <c r="ID53" s="30" t="e">
        <f t="shared" si="335"/>
        <v>#REF!</v>
      </c>
      <c r="IE53" s="30">
        <f t="shared" si="336"/>
        <v>0</v>
      </c>
      <c r="IF53" s="30"/>
      <c r="IH53" s="30" t="e">
        <f t="shared" si="337"/>
        <v>#REF!</v>
      </c>
      <c r="II53" s="30" t="e">
        <f t="shared" si="338"/>
        <v>#REF!</v>
      </c>
      <c r="IJ53" s="30" t="e">
        <f t="shared" si="339"/>
        <v>#REF!</v>
      </c>
      <c r="IK53" s="30" t="e">
        <f t="shared" si="340"/>
        <v>#REF!</v>
      </c>
      <c r="IL53" s="30" t="e">
        <f t="shared" si="341"/>
        <v>#REF!</v>
      </c>
      <c r="IM53" s="30" t="e">
        <f t="shared" si="342"/>
        <v>#REF!</v>
      </c>
      <c r="IN53" s="30" t="e">
        <f t="shared" si="343"/>
        <v>#REF!</v>
      </c>
      <c r="IO53" s="30" t="e">
        <f t="shared" si="344"/>
        <v>#REF!</v>
      </c>
      <c r="IP53" s="30" t="e">
        <f t="shared" si="345"/>
        <v>#REF!</v>
      </c>
      <c r="IQ53" s="30" t="e">
        <f t="shared" si="346"/>
        <v>#REF!</v>
      </c>
      <c r="IR53" s="30">
        <f t="shared" si="347"/>
        <v>0</v>
      </c>
      <c r="IT53" s="43"/>
      <c r="IU53" s="43"/>
      <c r="IW53" s="43" t="e">
        <f t="shared" si="348"/>
        <v>#REF!</v>
      </c>
      <c r="IX53" s="43" t="e">
        <f t="shared" si="349"/>
        <v>#REF!</v>
      </c>
      <c r="IY53" s="43" t="e">
        <f t="shared" si="350"/>
        <v>#REF!</v>
      </c>
      <c r="IZ53" s="43" t="e">
        <f t="shared" si="351"/>
        <v>#REF!</v>
      </c>
      <c r="JA53" s="43" t="e">
        <f t="shared" si="352"/>
        <v>#REF!</v>
      </c>
      <c r="JB53" s="43" t="e">
        <f t="shared" si="353"/>
        <v>#REF!</v>
      </c>
      <c r="JC53" s="43" t="e">
        <f t="shared" si="354"/>
        <v>#REF!</v>
      </c>
      <c r="JD53" s="43" t="e">
        <f t="shared" si="355"/>
        <v>#REF!</v>
      </c>
      <c r="JE53" s="43" t="e">
        <f t="shared" si="356"/>
        <v>#REF!</v>
      </c>
      <c r="JF53" s="43" t="e">
        <f t="shared" si="357"/>
        <v>#REF!</v>
      </c>
      <c r="JG53" s="43">
        <f t="shared" si="358"/>
        <v>0</v>
      </c>
      <c r="JH53" s="43"/>
      <c r="JI53" s="31"/>
      <c r="JJ53" s="43" t="e">
        <f t="shared" si="359"/>
        <v>#REF!</v>
      </c>
      <c r="JK53" s="43" t="e">
        <f t="shared" si="360"/>
        <v>#REF!</v>
      </c>
      <c r="JL53" s="43" t="e">
        <f t="shared" si="361"/>
        <v>#REF!</v>
      </c>
      <c r="JM53" s="43" t="e">
        <f t="shared" si="362"/>
        <v>#REF!</v>
      </c>
      <c r="JN53" s="43" t="e">
        <f t="shared" si="363"/>
        <v>#REF!</v>
      </c>
      <c r="JO53" s="43" t="e">
        <f t="shared" si="364"/>
        <v>#REF!</v>
      </c>
      <c r="JP53" s="43" t="e">
        <f t="shared" si="365"/>
        <v>#REF!</v>
      </c>
      <c r="JQ53" s="43" t="e">
        <f t="shared" si="366"/>
        <v>#REF!</v>
      </c>
      <c r="JR53" s="43" t="e">
        <f t="shared" si="367"/>
        <v>#REF!</v>
      </c>
      <c r="JS53" s="43" t="e">
        <f t="shared" si="368"/>
        <v>#REF!</v>
      </c>
      <c r="JT53" s="43">
        <f t="shared" si="369"/>
        <v>0</v>
      </c>
      <c r="JU53" s="43"/>
      <c r="JV53" s="31"/>
      <c r="JW53" s="43" t="e">
        <f t="shared" si="370"/>
        <v>#REF!</v>
      </c>
      <c r="JX53" s="43" t="e">
        <f t="shared" si="371"/>
        <v>#REF!</v>
      </c>
      <c r="JY53" s="43" t="e">
        <f t="shared" si="372"/>
        <v>#REF!</v>
      </c>
      <c r="JZ53" s="43" t="e">
        <f t="shared" si="373"/>
        <v>#REF!</v>
      </c>
      <c r="KA53" s="43" t="e">
        <f t="shared" si="374"/>
        <v>#REF!</v>
      </c>
      <c r="KB53" s="43" t="e">
        <f t="shared" si="375"/>
        <v>#REF!</v>
      </c>
      <c r="KC53" s="43" t="e">
        <f t="shared" si="376"/>
        <v>#REF!</v>
      </c>
      <c r="KD53" s="43" t="e">
        <f t="shared" si="377"/>
        <v>#REF!</v>
      </c>
      <c r="KE53" s="43" t="e">
        <f t="shared" si="378"/>
        <v>#REF!</v>
      </c>
      <c r="KF53" s="43" t="e">
        <f t="shared" si="379"/>
        <v>#REF!</v>
      </c>
      <c r="KG53" s="43">
        <f t="shared" si="380"/>
        <v>0</v>
      </c>
      <c r="KH53" s="43"/>
      <c r="KJ53" s="7" t="e">
        <f t="array" ref="KJ53">AVERAGE(EW53:EW54)/((1+discount_EFFECT)^($B53-1))</f>
        <v>#REF!</v>
      </c>
      <c r="KK53" s="7" t="e">
        <f t="array" ref="KK53">AVERAGE(EX53:EX54)/((1+discount_EFFECT)^($B53-1))</f>
        <v>#REF!</v>
      </c>
      <c r="KL53" s="7" t="e">
        <f t="array" ref="KL53">AVERAGE(EY53:EY54)/((1+discount_EFFECT)^($B53-1))</f>
        <v>#REF!</v>
      </c>
      <c r="KM53" s="7" t="e">
        <f t="array" ref="KM53">AVERAGE(EZ53:EZ54)/((1+discount_EFFECT)^($B53-1))</f>
        <v>#REF!</v>
      </c>
      <c r="KN53" s="7" t="e">
        <f t="array" ref="KN53">AVERAGE(FA53:FA54)/((1+discount_EFFECT)^($B53-1))</f>
        <v>#REF!</v>
      </c>
      <c r="KO53" s="7" t="e">
        <f t="array" ref="KO53">AVERAGE(FB53:FB54)/((1+discount_EFFECT)^($B53-1))</f>
        <v>#REF!</v>
      </c>
      <c r="KP53" s="7" t="e">
        <f t="array" ref="KP53">AVERAGE(FC53:FC54)/((1+discount_EFFECT)^($B53-1))</f>
        <v>#REF!</v>
      </c>
      <c r="KQ53" s="7" t="e">
        <f t="array" ref="KQ53">AVERAGE(FD53:FD54)/((1+discount_EFFECT)^($B53-1))</f>
        <v>#REF!</v>
      </c>
      <c r="KR53" s="7" t="e">
        <f t="array" ref="KR53">AVERAGE(FE53:FE54)/((1+discount_EFFECT)^($B53-1))</f>
        <v>#REF!</v>
      </c>
      <c r="KS53" s="7" t="e">
        <f t="array" ref="KS53">AVERAGE(FF53:FF54)/((1+discount_EFFECT)^($B53-1))</f>
        <v>#REF!</v>
      </c>
      <c r="KT53" s="7" t="e">
        <f t="array" ref="KT53">AVERAGE(FG53:FG54)/((1+discount_EFFECT)^($B53-1))</f>
        <v>#REF!</v>
      </c>
      <c r="KU53" s="44" t="e">
        <f t="shared" si="381"/>
        <v>#REF!</v>
      </c>
      <c r="KV53" s="44" t="e">
        <f t="shared" si="382"/>
        <v>#REF!</v>
      </c>
      <c r="KW53" s="43"/>
      <c r="KX53" s="43"/>
      <c r="KY53" s="43" t="e">
        <f t="shared" si="383"/>
        <v>#REF!</v>
      </c>
      <c r="KZ53" s="43" t="e">
        <f t="shared" si="384"/>
        <v>#REF!</v>
      </c>
      <c r="LA53" s="43" t="e">
        <f t="shared" si="385"/>
        <v>#REF!</v>
      </c>
      <c r="LB53" s="30" t="e">
        <f t="shared" si="386"/>
        <v>#REF!</v>
      </c>
      <c r="LC53" s="30" t="e">
        <f t="shared" si="387"/>
        <v>#REF!</v>
      </c>
      <c r="LD53" s="30" t="e">
        <f t="shared" si="388"/>
        <v>#REF!</v>
      </c>
      <c r="LE53" s="30" t="e">
        <f t="shared" si="389"/>
        <v>#REF!</v>
      </c>
      <c r="LF53" s="30" t="e">
        <f t="shared" si="390"/>
        <v>#REF!</v>
      </c>
      <c r="LG53" s="30" t="e">
        <f t="shared" si="391"/>
        <v>#REF!</v>
      </c>
      <c r="LH53" s="30" t="e">
        <f t="shared" si="392"/>
        <v>#REF!</v>
      </c>
      <c r="LI53" s="17" t="e">
        <f t="shared" si="393"/>
        <v>#REF!</v>
      </c>
      <c r="LJ53" s="30" t="e">
        <f t="shared" si="394"/>
        <v>#REF!</v>
      </c>
      <c r="LK53" s="31" t="e">
        <f t="shared" si="395"/>
        <v>#REF!</v>
      </c>
      <c r="LL53" t="e">
        <f t="shared" si="396"/>
        <v>#REF!</v>
      </c>
    </row>
    <row r="54" spans="2:324" ht="15.6" thickTop="1" thickBot="1" x14ac:dyDescent="0.35">
      <c r="B54">
        <v>43</v>
      </c>
      <c r="C54">
        <f t="shared" si="397"/>
        <v>113</v>
      </c>
      <c r="E54">
        <f t="shared" si="201"/>
        <v>1</v>
      </c>
      <c r="S54" s="35" t="e">
        <f t="shared" si="202"/>
        <v>#REF!</v>
      </c>
      <c r="T54" s="36">
        <v>0</v>
      </c>
      <c r="U54" s="37" t="e">
        <f t="shared" si="203"/>
        <v>#REF!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8">
        <v>0</v>
      </c>
      <c r="AD54" s="35" t="e">
        <f t="shared" si="204"/>
        <v>#REF!</v>
      </c>
      <c r="AE54" s="37" t="e">
        <f t="shared" si="205"/>
        <v>#REF!</v>
      </c>
      <c r="AF54" s="37" t="e">
        <f t="shared" si="206"/>
        <v>#REF!</v>
      </c>
      <c r="AG54" s="37" t="e">
        <f t="shared" si="207"/>
        <v>#REF!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8">
        <v>0</v>
      </c>
      <c r="AO54" s="35" t="e">
        <f t="shared" si="208"/>
        <v>#REF!</v>
      </c>
      <c r="AP54" s="36">
        <v>0</v>
      </c>
      <c r="AQ54" s="37" t="e">
        <f t="shared" si="209"/>
        <v>#REF!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8">
        <v>0</v>
      </c>
      <c r="AZ54" s="35" t="e">
        <f t="shared" si="210"/>
        <v>#REF!</v>
      </c>
      <c r="BA54" s="37" t="e">
        <f t="shared" si="211"/>
        <v>#REF!</v>
      </c>
      <c r="BB54" s="37" t="e">
        <f t="shared" si="212"/>
        <v>#REF!</v>
      </c>
      <c r="BC54" s="37" t="e">
        <f t="shared" si="213"/>
        <v>#REF!</v>
      </c>
      <c r="BD54" s="37" t="e">
        <f t="shared" si="214"/>
        <v>#REF!</v>
      </c>
      <c r="BE54" s="37" t="e">
        <f t="shared" si="215"/>
        <v>#REF!</v>
      </c>
      <c r="BF54" s="36">
        <v>0</v>
      </c>
      <c r="BG54" s="36">
        <v>0</v>
      </c>
      <c r="BH54" s="36">
        <v>0</v>
      </c>
      <c r="BI54" s="36">
        <v>0</v>
      </c>
      <c r="BJ54" s="38">
        <v>0</v>
      </c>
      <c r="BK54" s="35" t="e">
        <f t="shared" si="216"/>
        <v>#REF!</v>
      </c>
      <c r="BL54" s="37" t="e">
        <f t="shared" si="217"/>
        <v>#REF!</v>
      </c>
      <c r="BM54" s="37" t="e">
        <f t="shared" si="218"/>
        <v>#REF!</v>
      </c>
      <c r="BN54" s="37" t="e">
        <f t="shared" si="219"/>
        <v>#REF!</v>
      </c>
      <c r="BO54" s="37" t="e">
        <f t="shared" si="220"/>
        <v>#REF!</v>
      </c>
      <c r="BP54" s="37" t="e">
        <f t="shared" si="221"/>
        <v>#REF!</v>
      </c>
      <c r="BQ54" s="36">
        <v>0</v>
      </c>
      <c r="BR54" s="36">
        <v>0</v>
      </c>
      <c r="BS54" s="36">
        <v>0</v>
      </c>
      <c r="BT54" s="36">
        <v>0</v>
      </c>
      <c r="BU54" s="38">
        <v>0</v>
      </c>
      <c r="BV54" s="35" t="e">
        <f t="shared" si="222"/>
        <v>#REF!</v>
      </c>
      <c r="BW54" s="37" t="e">
        <f t="shared" si="223"/>
        <v>#REF!</v>
      </c>
      <c r="BX54" s="37" t="e">
        <f t="shared" si="224"/>
        <v>#REF!</v>
      </c>
      <c r="BY54" s="37" t="e">
        <f t="shared" si="225"/>
        <v>#REF!</v>
      </c>
      <c r="BZ54" s="37" t="e">
        <f t="shared" si="226"/>
        <v>#REF!</v>
      </c>
      <c r="CA54" s="37" t="e">
        <f t="shared" si="227"/>
        <v>#REF!</v>
      </c>
      <c r="CB54" s="36">
        <v>0</v>
      </c>
      <c r="CC54" s="36">
        <v>0</v>
      </c>
      <c r="CD54" s="36">
        <v>0</v>
      </c>
      <c r="CE54" s="36">
        <v>0</v>
      </c>
      <c r="CF54" s="38">
        <v>0</v>
      </c>
      <c r="CG54" s="37" t="e">
        <f t="shared" si="228"/>
        <v>#REF!</v>
      </c>
      <c r="CH54" s="37" t="e">
        <f t="shared" si="229"/>
        <v>#REF!</v>
      </c>
      <c r="CI54" s="37" t="e">
        <f t="shared" si="230"/>
        <v>#REF!</v>
      </c>
      <c r="CJ54" s="37" t="e">
        <f t="shared" si="231"/>
        <v>#REF!</v>
      </c>
      <c r="CK54" s="36">
        <v>0</v>
      </c>
      <c r="CL54" s="36">
        <v>0</v>
      </c>
      <c r="CM54" s="37" t="e">
        <f t="shared" si="232"/>
        <v>#REF!</v>
      </c>
      <c r="CN54" s="37" t="e">
        <f t="shared" si="233"/>
        <v>#REF!</v>
      </c>
      <c r="CO54" s="36">
        <v>0</v>
      </c>
      <c r="CP54" s="36">
        <v>0</v>
      </c>
      <c r="CQ54" s="38">
        <v>0</v>
      </c>
      <c r="CR54" s="37" t="e">
        <f t="shared" si="234"/>
        <v>#REF!</v>
      </c>
      <c r="CS54" s="37" t="e">
        <f t="shared" si="235"/>
        <v>#REF!</v>
      </c>
      <c r="CT54" s="37" t="e">
        <f t="shared" si="236"/>
        <v>#REF!</v>
      </c>
      <c r="CU54" s="37" t="e">
        <f t="shared" si="237"/>
        <v>#REF!</v>
      </c>
      <c r="CV54" s="37" t="e">
        <f t="shared" si="238"/>
        <v>#REF!</v>
      </c>
      <c r="CW54" s="37" t="e">
        <f t="shared" si="239"/>
        <v>#REF!</v>
      </c>
      <c r="CX54" s="37" t="e">
        <f t="shared" si="240"/>
        <v>#REF!</v>
      </c>
      <c r="CY54" s="37" t="e">
        <f t="shared" si="241"/>
        <v>#REF!</v>
      </c>
      <c r="CZ54" s="37" t="e">
        <f t="shared" si="242"/>
        <v>#REF!</v>
      </c>
      <c r="DA54" s="37" t="e">
        <f t="shared" si="243"/>
        <v>#REF!</v>
      </c>
      <c r="DB54" s="38">
        <v>0</v>
      </c>
      <c r="DC54" s="37" t="e">
        <f t="shared" si="244"/>
        <v>#REF!</v>
      </c>
      <c r="DD54" s="37" t="e">
        <f t="shared" si="245"/>
        <v>#REF!</v>
      </c>
      <c r="DE54" s="37" t="e">
        <f t="shared" si="246"/>
        <v>#REF!</v>
      </c>
      <c r="DF54" s="37" t="e">
        <f t="shared" si="247"/>
        <v>#REF!</v>
      </c>
      <c r="DG54" s="37" t="e">
        <f t="shared" si="248"/>
        <v>#REF!</v>
      </c>
      <c r="DH54" s="37" t="e">
        <f t="shared" si="249"/>
        <v>#REF!</v>
      </c>
      <c r="DI54" s="37" t="e">
        <f t="shared" si="250"/>
        <v>#REF!</v>
      </c>
      <c r="DJ54" s="37" t="e">
        <f t="shared" si="251"/>
        <v>#REF!</v>
      </c>
      <c r="DK54" s="37" t="e">
        <f t="shared" si="252"/>
        <v>#REF!</v>
      </c>
      <c r="DL54" s="37" t="e">
        <f t="shared" si="253"/>
        <v>#REF!</v>
      </c>
      <c r="DM54" s="38">
        <v>0</v>
      </c>
      <c r="DN54" s="37" t="e">
        <f t="shared" si="254"/>
        <v>#REF!</v>
      </c>
      <c r="DO54" s="37" t="e">
        <f t="shared" si="255"/>
        <v>#REF!</v>
      </c>
      <c r="DP54" s="37" t="e">
        <f t="shared" si="256"/>
        <v>#REF!</v>
      </c>
      <c r="DQ54" s="37" t="e">
        <f t="shared" si="257"/>
        <v>#REF!</v>
      </c>
      <c r="DR54" s="37" t="e">
        <f t="shared" si="258"/>
        <v>#REF!</v>
      </c>
      <c r="DS54" s="37" t="e">
        <f t="shared" si="259"/>
        <v>#REF!</v>
      </c>
      <c r="DT54" s="37" t="e">
        <f t="shared" si="260"/>
        <v>#REF!</v>
      </c>
      <c r="DU54" s="37" t="e">
        <f t="shared" si="261"/>
        <v>#REF!</v>
      </c>
      <c r="DV54" s="37" t="e">
        <f t="shared" si="262"/>
        <v>#REF!</v>
      </c>
      <c r="DW54" s="37" t="e">
        <f t="shared" si="263"/>
        <v>#REF!</v>
      </c>
      <c r="DX54" s="38">
        <v>0</v>
      </c>
      <c r="DY54" s="35" t="e">
        <f t="array" ref="DY54">1-EXP(-INDEX(m.r.mortality, C54) * hr.mort_mci)</f>
        <v>#REF!</v>
      </c>
      <c r="DZ54" s="37" t="e">
        <f t="array" ref="DZ54">1-EXP(-INDEX(m.r.mortality, C54) * hr.mort_mci)</f>
        <v>#REF!</v>
      </c>
      <c r="EA54" s="37" t="e">
        <f t="array" ref="EA54">1-EXP(-INDEX(m.r.mortality, C54) * hr.mort_mil)</f>
        <v>#REF!</v>
      </c>
      <c r="EB54" s="37" t="e">
        <f t="array" ref="EB54">1-EXP(-INDEX(m.r.mortality, C54) * hr.mort_mil)</f>
        <v>#REF!</v>
      </c>
      <c r="EC54" s="37" t="e">
        <f t="array" ref="EC54">1-EXP(-INDEX(m.r.mortality, C54) * hr.mort_mod)</f>
        <v>#REF!</v>
      </c>
      <c r="ED54" s="37" t="e">
        <f t="array" ref="ED54">1-EXP(-INDEX(m.r.mortality, C54) * hr.mort_sev)</f>
        <v>#REF!</v>
      </c>
      <c r="EE54" s="37" t="e">
        <f t="array" ref="EE54">1-EXP(-INDEX(m.r.mortality, C54) * hr.mort_mci)</f>
        <v>#REF!</v>
      </c>
      <c r="EF54" s="37" t="e">
        <f t="array" ref="EF54">1-EXP(-INDEX(m.r.mortality, C54) * hr.mort_mil)</f>
        <v>#REF!</v>
      </c>
      <c r="EG54" s="37" t="e">
        <f t="array" ref="EG54">1-EXP(-INDEX(m.r.mortality, C54) * hr.mort_mod)</f>
        <v>#REF!</v>
      </c>
      <c r="EH54" s="37" t="e">
        <f t="array" ref="EH54">1-EXP(-INDEX(m.r.mortality, C54) * hr.mort_sev)</f>
        <v>#REF!</v>
      </c>
      <c r="EI54" s="38">
        <v>1</v>
      </c>
      <c r="EJ54" s="39" t="e">
        <f t="shared" si="264"/>
        <v>#REF!</v>
      </c>
      <c r="EK54" s="39" t="e">
        <f t="shared" si="265"/>
        <v>#REF!</v>
      </c>
      <c r="EL54" s="39" t="e">
        <f t="shared" si="266"/>
        <v>#REF!</v>
      </c>
      <c r="EM54" s="39" t="e">
        <f t="shared" si="267"/>
        <v>#REF!</v>
      </c>
      <c r="EN54" s="39" t="e">
        <f t="shared" si="268"/>
        <v>#REF!</v>
      </c>
      <c r="EO54" s="39" t="e">
        <f t="shared" si="269"/>
        <v>#REF!</v>
      </c>
      <c r="EP54" s="39" t="e">
        <f t="shared" si="270"/>
        <v>#REF!</v>
      </c>
      <c r="EQ54" s="39" t="e">
        <f t="shared" si="271"/>
        <v>#REF!</v>
      </c>
      <c r="ER54" s="39" t="e">
        <f t="shared" si="272"/>
        <v>#REF!</v>
      </c>
      <c r="ES54" s="39" t="e">
        <f t="shared" si="273"/>
        <v>#REF!</v>
      </c>
      <c r="ET54" s="39" t="b">
        <f t="shared" si="274"/>
        <v>1</v>
      </c>
      <c r="EV54">
        <v>43</v>
      </c>
      <c r="EW54" s="7" t="e">
        <f t="array" ref="EW54">MMULT(EW53:FG53,TRANSPOSE(S53:AC53))</f>
        <v>#REF!</v>
      </c>
      <c r="EX54" s="7" t="e">
        <f t="array" ref="EX54">MMULT(EW53:FG53,TRANSPOSE(AD53:AN53))</f>
        <v>#REF!</v>
      </c>
      <c r="EY54" s="7" t="e">
        <f t="array" ref="EY54">MMULT(EW53:FG53,TRANSPOSE(AO53:AY53))</f>
        <v>#REF!</v>
      </c>
      <c r="EZ54" s="7" t="e">
        <f t="array" ref="EZ54">MMULT(EW53:FG53,TRANSPOSE(AZ53:BJ53))</f>
        <v>#REF!</v>
      </c>
      <c r="FA54" s="7" t="e">
        <f t="array" ref="FA54">MMULT(EW53:FG53,TRANSPOSE(BK53:BU53))</f>
        <v>#REF!</v>
      </c>
      <c r="FB54" s="7" t="e">
        <f t="array" ref="FB54">MMULT(EW53:FG53,TRANSPOSE(BV53:CF53))</f>
        <v>#REF!</v>
      </c>
      <c r="FC54" s="7" t="e">
        <f t="array" ref="FC54">MMULT(EW53:FG53,TRANSPOSE(CG53:CQ53))</f>
        <v>#REF!</v>
      </c>
      <c r="FD54" s="7" t="e">
        <f t="array" ref="FD54">MMULT(EW53:FG53,TRANSPOSE(CR53:DB53))</f>
        <v>#REF!</v>
      </c>
      <c r="FE54" s="7" t="e">
        <f t="array" ref="FE54">MMULT(EW53:FG53,TRANSPOSE(DC53:DM53))</f>
        <v>#REF!</v>
      </c>
      <c r="FF54" s="7" t="e">
        <f t="array" ref="FF54">MMULT(EW53:FG53,TRANSPOSE(DN53:DX53))</f>
        <v>#REF!</v>
      </c>
      <c r="FG54" s="7" t="e">
        <f t="array" ref="FG54">MMULT(EW53:FG53,TRANSPOSE(DY53:EI53))</f>
        <v>#REF!</v>
      </c>
      <c r="FH54" s="39" t="e">
        <f t="shared" si="275"/>
        <v>#REF!</v>
      </c>
      <c r="FJ54" s="30" t="e">
        <f t="shared" si="276"/>
        <v>#REF!</v>
      </c>
      <c r="FK54" s="30" t="e">
        <f t="shared" si="277"/>
        <v>#REF!</v>
      </c>
      <c r="FL54" s="30" t="e">
        <f t="shared" si="278"/>
        <v>#REF!</v>
      </c>
      <c r="FM54" s="30" t="e">
        <f t="shared" si="279"/>
        <v>#REF!</v>
      </c>
      <c r="FN54" s="30" t="e">
        <f t="shared" si="280"/>
        <v>#REF!</v>
      </c>
      <c r="FO54" s="30" t="e">
        <f t="shared" si="281"/>
        <v>#REF!</v>
      </c>
      <c r="FP54" s="30" t="e">
        <f t="shared" si="282"/>
        <v>#REF!</v>
      </c>
      <c r="FQ54" s="30" t="e">
        <f t="shared" si="283"/>
        <v>#REF!</v>
      </c>
      <c r="FR54" s="30" t="e">
        <f t="shared" si="284"/>
        <v>#REF!</v>
      </c>
      <c r="FS54" s="30" t="e">
        <f t="shared" si="285"/>
        <v>#REF!</v>
      </c>
      <c r="FT54" s="41">
        <v>0</v>
      </c>
      <c r="FV54" s="30" t="e">
        <f t="shared" si="286"/>
        <v>#REF!</v>
      </c>
      <c r="FW54" s="30" t="e">
        <f t="shared" si="287"/>
        <v>#REF!</v>
      </c>
      <c r="FX54" s="30" t="e">
        <f t="shared" si="288"/>
        <v>#REF!</v>
      </c>
      <c r="FY54" s="30" t="e">
        <f t="shared" si="289"/>
        <v>#REF!</v>
      </c>
      <c r="FZ54" s="30" t="e">
        <f t="shared" si="290"/>
        <v>#REF!</v>
      </c>
      <c r="GA54" s="30" t="e">
        <f t="shared" si="291"/>
        <v>#REF!</v>
      </c>
      <c r="GB54" s="30" t="e">
        <f t="shared" si="292"/>
        <v>#REF!</v>
      </c>
      <c r="GC54" s="30" t="e">
        <f t="shared" si="293"/>
        <v>#REF!</v>
      </c>
      <c r="GD54" s="30" t="e">
        <f t="shared" si="294"/>
        <v>#REF!</v>
      </c>
      <c r="GE54" s="30" t="e">
        <f t="shared" si="295"/>
        <v>#REF!</v>
      </c>
      <c r="GF54" s="41">
        <v>0</v>
      </c>
      <c r="GH54" s="31"/>
      <c r="GI54" s="31"/>
      <c r="GK54" s="31" t="e">
        <f t="shared" si="296"/>
        <v>#REF!</v>
      </c>
      <c r="GL54" s="31" t="e">
        <f t="shared" si="297"/>
        <v>#REF!</v>
      </c>
      <c r="GM54" s="31" t="e">
        <f t="shared" si="298"/>
        <v>#REF!</v>
      </c>
      <c r="GN54" s="31" t="e">
        <f t="shared" si="299"/>
        <v>#REF!</v>
      </c>
      <c r="GO54" s="31" t="e">
        <f t="shared" si="300"/>
        <v>#REF!</v>
      </c>
      <c r="GP54" s="31" t="e">
        <f t="shared" si="301"/>
        <v>#REF!</v>
      </c>
      <c r="GQ54" s="31" t="e">
        <f t="shared" si="302"/>
        <v>#REF!</v>
      </c>
      <c r="GR54" s="31" t="e">
        <f t="shared" si="303"/>
        <v>#REF!</v>
      </c>
      <c r="GS54" s="31" t="e">
        <f t="shared" si="304"/>
        <v>#REF!</v>
      </c>
      <c r="GT54" s="31" t="e">
        <f t="shared" si="305"/>
        <v>#REF!</v>
      </c>
      <c r="GU54" s="42">
        <v>0</v>
      </c>
      <c r="GW54" s="31" t="e">
        <f t="shared" si="306"/>
        <v>#REF!</v>
      </c>
      <c r="GX54" s="31" t="e">
        <f t="shared" si="307"/>
        <v>#REF!</v>
      </c>
      <c r="GY54" s="31" t="e">
        <f t="shared" si="308"/>
        <v>#REF!</v>
      </c>
      <c r="GZ54" s="31" t="e">
        <f t="shared" si="309"/>
        <v>#REF!</v>
      </c>
      <c r="HA54" s="31" t="e">
        <f t="shared" si="310"/>
        <v>#REF!</v>
      </c>
      <c r="HB54" s="31" t="e">
        <f t="shared" si="311"/>
        <v>#REF!</v>
      </c>
      <c r="HC54" s="31" t="e">
        <f t="shared" si="312"/>
        <v>#REF!</v>
      </c>
      <c r="HD54" s="31" t="e">
        <f t="shared" si="313"/>
        <v>#REF!</v>
      </c>
      <c r="HE54" s="31" t="e">
        <f t="shared" si="314"/>
        <v>#REF!</v>
      </c>
      <c r="HF54" s="31" t="e">
        <f t="shared" si="315"/>
        <v>#REF!</v>
      </c>
      <c r="HG54" s="42">
        <v>0</v>
      </c>
      <c r="HI54" s="31" t="e">
        <f t="shared" si="316"/>
        <v>#REF!</v>
      </c>
      <c r="HJ54" s="31" t="e">
        <f t="shared" si="317"/>
        <v>#REF!</v>
      </c>
      <c r="HK54" s="31" t="e">
        <f t="shared" si="318"/>
        <v>#REF!</v>
      </c>
      <c r="HL54" s="31" t="e">
        <f t="shared" si="319"/>
        <v>#REF!</v>
      </c>
      <c r="HM54" s="31" t="e">
        <f t="shared" si="320"/>
        <v>#REF!</v>
      </c>
      <c r="HN54" s="31" t="e">
        <f t="shared" si="321"/>
        <v>#REF!</v>
      </c>
      <c r="HO54" s="31" t="e">
        <f t="shared" si="322"/>
        <v>#REF!</v>
      </c>
      <c r="HP54" s="31" t="e">
        <f t="shared" si="323"/>
        <v>#REF!</v>
      </c>
      <c r="HQ54" s="31" t="e">
        <f t="shared" si="324"/>
        <v>#REF!</v>
      </c>
      <c r="HR54" s="31" t="e">
        <f t="shared" si="325"/>
        <v>#REF!</v>
      </c>
      <c r="HS54" s="42">
        <v>0</v>
      </c>
      <c r="HU54" s="30" t="e">
        <f t="shared" si="326"/>
        <v>#REF!</v>
      </c>
      <c r="HV54" s="30" t="e">
        <f t="shared" si="327"/>
        <v>#REF!</v>
      </c>
      <c r="HW54" s="30" t="e">
        <f t="shared" si="328"/>
        <v>#REF!</v>
      </c>
      <c r="HX54" s="30" t="e">
        <f t="shared" si="329"/>
        <v>#REF!</v>
      </c>
      <c r="HY54" s="30" t="e">
        <f t="shared" si="330"/>
        <v>#REF!</v>
      </c>
      <c r="HZ54" s="30" t="e">
        <f t="shared" si="331"/>
        <v>#REF!</v>
      </c>
      <c r="IA54" s="30" t="e">
        <f t="shared" si="332"/>
        <v>#REF!</v>
      </c>
      <c r="IB54" s="30" t="e">
        <f t="shared" si="333"/>
        <v>#REF!</v>
      </c>
      <c r="IC54" s="30" t="e">
        <f t="shared" si="334"/>
        <v>#REF!</v>
      </c>
      <c r="ID54" s="30" t="e">
        <f t="shared" si="335"/>
        <v>#REF!</v>
      </c>
      <c r="IE54" s="30">
        <f t="shared" si="336"/>
        <v>0</v>
      </c>
      <c r="IF54" s="30"/>
      <c r="IH54" s="30" t="e">
        <f t="shared" si="337"/>
        <v>#REF!</v>
      </c>
      <c r="II54" s="30" t="e">
        <f t="shared" si="338"/>
        <v>#REF!</v>
      </c>
      <c r="IJ54" s="30" t="e">
        <f t="shared" si="339"/>
        <v>#REF!</v>
      </c>
      <c r="IK54" s="30" t="e">
        <f t="shared" si="340"/>
        <v>#REF!</v>
      </c>
      <c r="IL54" s="30" t="e">
        <f t="shared" si="341"/>
        <v>#REF!</v>
      </c>
      <c r="IM54" s="30" t="e">
        <f t="shared" si="342"/>
        <v>#REF!</v>
      </c>
      <c r="IN54" s="30" t="e">
        <f t="shared" si="343"/>
        <v>#REF!</v>
      </c>
      <c r="IO54" s="30" t="e">
        <f t="shared" si="344"/>
        <v>#REF!</v>
      </c>
      <c r="IP54" s="30" t="e">
        <f t="shared" si="345"/>
        <v>#REF!</v>
      </c>
      <c r="IQ54" s="30" t="e">
        <f t="shared" si="346"/>
        <v>#REF!</v>
      </c>
      <c r="IR54" s="30">
        <f t="shared" si="347"/>
        <v>0</v>
      </c>
      <c r="IT54" s="43"/>
      <c r="IU54" s="43"/>
      <c r="IW54" s="43" t="e">
        <f t="shared" si="348"/>
        <v>#REF!</v>
      </c>
      <c r="IX54" s="43" t="e">
        <f t="shared" si="349"/>
        <v>#REF!</v>
      </c>
      <c r="IY54" s="43" t="e">
        <f t="shared" si="350"/>
        <v>#REF!</v>
      </c>
      <c r="IZ54" s="43" t="e">
        <f t="shared" si="351"/>
        <v>#REF!</v>
      </c>
      <c r="JA54" s="43" t="e">
        <f t="shared" si="352"/>
        <v>#REF!</v>
      </c>
      <c r="JB54" s="43" t="e">
        <f t="shared" si="353"/>
        <v>#REF!</v>
      </c>
      <c r="JC54" s="43" t="e">
        <f t="shared" si="354"/>
        <v>#REF!</v>
      </c>
      <c r="JD54" s="43" t="e">
        <f t="shared" si="355"/>
        <v>#REF!</v>
      </c>
      <c r="JE54" s="43" t="e">
        <f t="shared" si="356"/>
        <v>#REF!</v>
      </c>
      <c r="JF54" s="43" t="e">
        <f t="shared" si="357"/>
        <v>#REF!</v>
      </c>
      <c r="JG54" s="43">
        <f t="shared" si="358"/>
        <v>0</v>
      </c>
      <c r="JH54" s="43"/>
      <c r="JI54" s="31"/>
      <c r="JJ54" s="43" t="e">
        <f t="shared" si="359"/>
        <v>#REF!</v>
      </c>
      <c r="JK54" s="43" t="e">
        <f t="shared" si="360"/>
        <v>#REF!</v>
      </c>
      <c r="JL54" s="43" t="e">
        <f t="shared" si="361"/>
        <v>#REF!</v>
      </c>
      <c r="JM54" s="43" t="e">
        <f t="shared" si="362"/>
        <v>#REF!</v>
      </c>
      <c r="JN54" s="43" t="e">
        <f t="shared" si="363"/>
        <v>#REF!</v>
      </c>
      <c r="JO54" s="43" t="e">
        <f t="shared" si="364"/>
        <v>#REF!</v>
      </c>
      <c r="JP54" s="43" t="e">
        <f t="shared" si="365"/>
        <v>#REF!</v>
      </c>
      <c r="JQ54" s="43" t="e">
        <f t="shared" si="366"/>
        <v>#REF!</v>
      </c>
      <c r="JR54" s="43" t="e">
        <f t="shared" si="367"/>
        <v>#REF!</v>
      </c>
      <c r="JS54" s="43" t="e">
        <f t="shared" si="368"/>
        <v>#REF!</v>
      </c>
      <c r="JT54" s="43">
        <f t="shared" si="369"/>
        <v>0</v>
      </c>
      <c r="JU54" s="43"/>
      <c r="JV54" s="31"/>
      <c r="JW54" s="43" t="e">
        <f t="shared" si="370"/>
        <v>#REF!</v>
      </c>
      <c r="JX54" s="43" t="e">
        <f t="shared" si="371"/>
        <v>#REF!</v>
      </c>
      <c r="JY54" s="43" t="e">
        <f t="shared" si="372"/>
        <v>#REF!</v>
      </c>
      <c r="JZ54" s="43" t="e">
        <f t="shared" si="373"/>
        <v>#REF!</v>
      </c>
      <c r="KA54" s="43" t="e">
        <f t="shared" si="374"/>
        <v>#REF!</v>
      </c>
      <c r="KB54" s="43" t="e">
        <f t="shared" si="375"/>
        <v>#REF!</v>
      </c>
      <c r="KC54" s="43" t="e">
        <f t="shared" si="376"/>
        <v>#REF!</v>
      </c>
      <c r="KD54" s="43" t="e">
        <f t="shared" si="377"/>
        <v>#REF!</v>
      </c>
      <c r="KE54" s="43" t="e">
        <f t="shared" si="378"/>
        <v>#REF!</v>
      </c>
      <c r="KF54" s="43" t="e">
        <f t="shared" si="379"/>
        <v>#REF!</v>
      </c>
      <c r="KG54" s="43">
        <f t="shared" si="380"/>
        <v>0</v>
      </c>
      <c r="KH54" s="43"/>
      <c r="KJ54" s="7" t="e">
        <f t="array" ref="KJ54">AVERAGE(EW54:EW55)/((1+discount_EFFECT)^($B54-1))</f>
        <v>#REF!</v>
      </c>
      <c r="KK54" s="7" t="e">
        <f t="array" ref="KK54">AVERAGE(EX54:EX55)/((1+discount_EFFECT)^($B54-1))</f>
        <v>#REF!</v>
      </c>
      <c r="KL54" s="7" t="e">
        <f t="array" ref="KL54">AVERAGE(EY54:EY55)/((1+discount_EFFECT)^($B54-1))</f>
        <v>#REF!</v>
      </c>
      <c r="KM54" s="7" t="e">
        <f t="array" ref="KM54">AVERAGE(EZ54:EZ55)/((1+discount_EFFECT)^($B54-1))</f>
        <v>#REF!</v>
      </c>
      <c r="KN54" s="7" t="e">
        <f t="array" ref="KN54">AVERAGE(FA54:FA55)/((1+discount_EFFECT)^($B54-1))</f>
        <v>#REF!</v>
      </c>
      <c r="KO54" s="7" t="e">
        <f t="array" ref="KO54">AVERAGE(FB54:FB55)/((1+discount_EFFECT)^($B54-1))</f>
        <v>#REF!</v>
      </c>
      <c r="KP54" s="7" t="e">
        <f t="array" ref="KP54">AVERAGE(FC54:FC55)/((1+discount_EFFECT)^($B54-1))</f>
        <v>#REF!</v>
      </c>
      <c r="KQ54" s="7" t="e">
        <f t="array" ref="KQ54">AVERAGE(FD54:FD55)/((1+discount_EFFECT)^($B54-1))</f>
        <v>#REF!</v>
      </c>
      <c r="KR54" s="7" t="e">
        <f t="array" ref="KR54">AVERAGE(FE54:FE55)/((1+discount_EFFECT)^($B54-1))</f>
        <v>#REF!</v>
      </c>
      <c r="KS54" s="7" t="e">
        <f t="array" ref="KS54">AVERAGE(FF54:FF55)/((1+discount_EFFECT)^($B54-1))</f>
        <v>#REF!</v>
      </c>
      <c r="KT54" s="7" t="e">
        <f t="array" ref="KT54">AVERAGE(FG54:FG55)/((1+discount_EFFECT)^($B54-1))</f>
        <v>#REF!</v>
      </c>
      <c r="KU54" s="44" t="e">
        <f t="shared" si="381"/>
        <v>#REF!</v>
      </c>
      <c r="KV54" s="44" t="e">
        <f t="shared" si="382"/>
        <v>#REF!</v>
      </c>
      <c r="KW54" s="43"/>
      <c r="KX54" s="43"/>
      <c r="KY54" s="43" t="e">
        <f t="shared" si="383"/>
        <v>#REF!</v>
      </c>
      <c r="KZ54" s="43" t="e">
        <f t="shared" si="384"/>
        <v>#REF!</v>
      </c>
      <c r="LA54" s="43" t="e">
        <f t="shared" si="385"/>
        <v>#REF!</v>
      </c>
      <c r="LB54" s="30" t="e">
        <f t="shared" si="386"/>
        <v>#REF!</v>
      </c>
      <c r="LC54" s="30" t="e">
        <f t="shared" si="387"/>
        <v>#REF!</v>
      </c>
      <c r="LD54" s="30" t="e">
        <f t="shared" si="388"/>
        <v>#REF!</v>
      </c>
      <c r="LE54" s="30" t="e">
        <f t="shared" si="389"/>
        <v>#REF!</v>
      </c>
      <c r="LF54" s="30" t="e">
        <f t="shared" si="390"/>
        <v>#REF!</v>
      </c>
      <c r="LG54" s="30" t="e">
        <f t="shared" si="391"/>
        <v>#REF!</v>
      </c>
      <c r="LH54" s="30" t="e">
        <f t="shared" si="392"/>
        <v>#REF!</v>
      </c>
      <c r="LI54" s="17" t="e">
        <f t="shared" si="393"/>
        <v>#REF!</v>
      </c>
      <c r="LJ54" s="30" t="e">
        <f t="shared" si="394"/>
        <v>#REF!</v>
      </c>
      <c r="LK54" s="31" t="e">
        <f t="shared" si="395"/>
        <v>#REF!</v>
      </c>
      <c r="LL54" t="e">
        <f t="shared" si="396"/>
        <v>#REF!</v>
      </c>
    </row>
    <row r="55" spans="2:324" ht="15.6" thickTop="1" thickBot="1" x14ac:dyDescent="0.35">
      <c r="B55">
        <v>44</v>
      </c>
      <c r="C55">
        <f t="shared" si="397"/>
        <v>114</v>
      </c>
      <c r="E55">
        <f t="shared" si="201"/>
        <v>1</v>
      </c>
      <c r="S55" s="35" t="e">
        <f t="shared" si="202"/>
        <v>#REF!</v>
      </c>
      <c r="T55" s="36">
        <v>0</v>
      </c>
      <c r="U55" s="37" t="e">
        <f t="shared" si="203"/>
        <v>#REF!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8">
        <v>0</v>
      </c>
      <c r="AD55" s="35" t="e">
        <f t="shared" si="204"/>
        <v>#REF!</v>
      </c>
      <c r="AE55" s="37" t="e">
        <f t="shared" si="205"/>
        <v>#REF!</v>
      </c>
      <c r="AF55" s="37" t="e">
        <f t="shared" si="206"/>
        <v>#REF!</v>
      </c>
      <c r="AG55" s="37" t="e">
        <f t="shared" si="207"/>
        <v>#REF!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8">
        <v>0</v>
      </c>
      <c r="AO55" s="35" t="e">
        <f t="shared" si="208"/>
        <v>#REF!</v>
      </c>
      <c r="AP55" s="36">
        <v>0</v>
      </c>
      <c r="AQ55" s="37" t="e">
        <f t="shared" si="209"/>
        <v>#REF!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8">
        <v>0</v>
      </c>
      <c r="AZ55" s="35" t="e">
        <f t="shared" si="210"/>
        <v>#REF!</v>
      </c>
      <c r="BA55" s="37" t="e">
        <f t="shared" si="211"/>
        <v>#REF!</v>
      </c>
      <c r="BB55" s="37" t="e">
        <f t="shared" si="212"/>
        <v>#REF!</v>
      </c>
      <c r="BC55" s="37" t="e">
        <f t="shared" si="213"/>
        <v>#REF!</v>
      </c>
      <c r="BD55" s="37" t="e">
        <f t="shared" si="214"/>
        <v>#REF!</v>
      </c>
      <c r="BE55" s="37" t="e">
        <f t="shared" si="215"/>
        <v>#REF!</v>
      </c>
      <c r="BF55" s="36">
        <v>0</v>
      </c>
      <c r="BG55" s="36">
        <v>0</v>
      </c>
      <c r="BH55" s="36">
        <v>0</v>
      </c>
      <c r="BI55" s="36">
        <v>0</v>
      </c>
      <c r="BJ55" s="38">
        <v>0</v>
      </c>
      <c r="BK55" s="35" t="e">
        <f t="shared" si="216"/>
        <v>#REF!</v>
      </c>
      <c r="BL55" s="37" t="e">
        <f t="shared" si="217"/>
        <v>#REF!</v>
      </c>
      <c r="BM55" s="37" t="e">
        <f t="shared" si="218"/>
        <v>#REF!</v>
      </c>
      <c r="BN55" s="37" t="e">
        <f t="shared" si="219"/>
        <v>#REF!</v>
      </c>
      <c r="BO55" s="37" t="e">
        <f t="shared" si="220"/>
        <v>#REF!</v>
      </c>
      <c r="BP55" s="37" t="e">
        <f t="shared" si="221"/>
        <v>#REF!</v>
      </c>
      <c r="BQ55" s="36">
        <v>0</v>
      </c>
      <c r="BR55" s="36">
        <v>0</v>
      </c>
      <c r="BS55" s="36">
        <v>0</v>
      </c>
      <c r="BT55" s="36">
        <v>0</v>
      </c>
      <c r="BU55" s="38">
        <v>0</v>
      </c>
      <c r="BV55" s="35" t="e">
        <f t="shared" si="222"/>
        <v>#REF!</v>
      </c>
      <c r="BW55" s="37" t="e">
        <f t="shared" si="223"/>
        <v>#REF!</v>
      </c>
      <c r="BX55" s="37" t="e">
        <f t="shared" si="224"/>
        <v>#REF!</v>
      </c>
      <c r="BY55" s="37" t="e">
        <f t="shared" si="225"/>
        <v>#REF!</v>
      </c>
      <c r="BZ55" s="37" t="e">
        <f t="shared" si="226"/>
        <v>#REF!</v>
      </c>
      <c r="CA55" s="37" t="e">
        <f t="shared" si="227"/>
        <v>#REF!</v>
      </c>
      <c r="CB55" s="36">
        <v>0</v>
      </c>
      <c r="CC55" s="36">
        <v>0</v>
      </c>
      <c r="CD55" s="36">
        <v>0</v>
      </c>
      <c r="CE55" s="36">
        <v>0</v>
      </c>
      <c r="CF55" s="38">
        <v>0</v>
      </c>
      <c r="CG55" s="37" t="e">
        <f t="shared" si="228"/>
        <v>#REF!</v>
      </c>
      <c r="CH55" s="37" t="e">
        <f t="shared" si="229"/>
        <v>#REF!</v>
      </c>
      <c r="CI55" s="37" t="e">
        <f t="shared" si="230"/>
        <v>#REF!</v>
      </c>
      <c r="CJ55" s="37" t="e">
        <f t="shared" si="231"/>
        <v>#REF!</v>
      </c>
      <c r="CK55" s="36">
        <v>0</v>
      </c>
      <c r="CL55" s="36">
        <v>0</v>
      </c>
      <c r="CM55" s="37" t="e">
        <f t="shared" si="232"/>
        <v>#REF!</v>
      </c>
      <c r="CN55" s="37" t="e">
        <f t="shared" si="233"/>
        <v>#REF!</v>
      </c>
      <c r="CO55" s="36">
        <v>0</v>
      </c>
      <c r="CP55" s="36">
        <v>0</v>
      </c>
      <c r="CQ55" s="38">
        <v>0</v>
      </c>
      <c r="CR55" s="37" t="e">
        <f t="shared" si="234"/>
        <v>#REF!</v>
      </c>
      <c r="CS55" s="37" t="e">
        <f t="shared" si="235"/>
        <v>#REF!</v>
      </c>
      <c r="CT55" s="37" t="e">
        <f t="shared" si="236"/>
        <v>#REF!</v>
      </c>
      <c r="CU55" s="37" t="e">
        <f t="shared" si="237"/>
        <v>#REF!</v>
      </c>
      <c r="CV55" s="37" t="e">
        <f t="shared" si="238"/>
        <v>#REF!</v>
      </c>
      <c r="CW55" s="37" t="e">
        <f t="shared" si="239"/>
        <v>#REF!</v>
      </c>
      <c r="CX55" s="37" t="e">
        <f t="shared" si="240"/>
        <v>#REF!</v>
      </c>
      <c r="CY55" s="37" t="e">
        <f t="shared" si="241"/>
        <v>#REF!</v>
      </c>
      <c r="CZ55" s="37" t="e">
        <f t="shared" si="242"/>
        <v>#REF!</v>
      </c>
      <c r="DA55" s="37" t="e">
        <f t="shared" si="243"/>
        <v>#REF!</v>
      </c>
      <c r="DB55" s="38">
        <v>0</v>
      </c>
      <c r="DC55" s="37" t="e">
        <f t="shared" si="244"/>
        <v>#REF!</v>
      </c>
      <c r="DD55" s="37" t="e">
        <f t="shared" si="245"/>
        <v>#REF!</v>
      </c>
      <c r="DE55" s="37" t="e">
        <f t="shared" si="246"/>
        <v>#REF!</v>
      </c>
      <c r="DF55" s="37" t="e">
        <f t="shared" si="247"/>
        <v>#REF!</v>
      </c>
      <c r="DG55" s="37" t="e">
        <f t="shared" si="248"/>
        <v>#REF!</v>
      </c>
      <c r="DH55" s="37" t="e">
        <f t="shared" si="249"/>
        <v>#REF!</v>
      </c>
      <c r="DI55" s="37" t="e">
        <f t="shared" si="250"/>
        <v>#REF!</v>
      </c>
      <c r="DJ55" s="37" t="e">
        <f t="shared" si="251"/>
        <v>#REF!</v>
      </c>
      <c r="DK55" s="37" t="e">
        <f t="shared" si="252"/>
        <v>#REF!</v>
      </c>
      <c r="DL55" s="37" t="e">
        <f t="shared" si="253"/>
        <v>#REF!</v>
      </c>
      <c r="DM55" s="38">
        <v>0</v>
      </c>
      <c r="DN55" s="37" t="e">
        <f t="shared" si="254"/>
        <v>#REF!</v>
      </c>
      <c r="DO55" s="37" t="e">
        <f t="shared" si="255"/>
        <v>#REF!</v>
      </c>
      <c r="DP55" s="37" t="e">
        <f t="shared" si="256"/>
        <v>#REF!</v>
      </c>
      <c r="DQ55" s="37" t="e">
        <f t="shared" si="257"/>
        <v>#REF!</v>
      </c>
      <c r="DR55" s="37" t="e">
        <f t="shared" si="258"/>
        <v>#REF!</v>
      </c>
      <c r="DS55" s="37" t="e">
        <f t="shared" si="259"/>
        <v>#REF!</v>
      </c>
      <c r="DT55" s="37" t="e">
        <f t="shared" si="260"/>
        <v>#REF!</v>
      </c>
      <c r="DU55" s="37" t="e">
        <f t="shared" si="261"/>
        <v>#REF!</v>
      </c>
      <c r="DV55" s="37" t="e">
        <f t="shared" si="262"/>
        <v>#REF!</v>
      </c>
      <c r="DW55" s="37" t="e">
        <f t="shared" si="263"/>
        <v>#REF!</v>
      </c>
      <c r="DX55" s="38">
        <v>0</v>
      </c>
      <c r="DY55" s="35" t="e">
        <f t="array" ref="DY55">1-EXP(-INDEX(m.r.mortality, C55) * hr.mort_mci)</f>
        <v>#REF!</v>
      </c>
      <c r="DZ55" s="37" t="e">
        <f t="array" ref="DZ55">1-EXP(-INDEX(m.r.mortality, C55) * hr.mort_mci)</f>
        <v>#REF!</v>
      </c>
      <c r="EA55" s="37" t="e">
        <f t="array" ref="EA55">1-EXP(-INDEX(m.r.mortality, C55) * hr.mort_mil)</f>
        <v>#REF!</v>
      </c>
      <c r="EB55" s="37" t="e">
        <f t="array" ref="EB55">1-EXP(-INDEX(m.r.mortality, C55) * hr.mort_mil)</f>
        <v>#REF!</v>
      </c>
      <c r="EC55" s="37" t="e">
        <f t="array" ref="EC55">1-EXP(-INDEX(m.r.mortality, C55) * hr.mort_mod)</f>
        <v>#REF!</v>
      </c>
      <c r="ED55" s="37" t="e">
        <f t="array" ref="ED55">1-EXP(-INDEX(m.r.mortality, C55) * hr.mort_sev)</f>
        <v>#REF!</v>
      </c>
      <c r="EE55" s="37" t="e">
        <f t="array" ref="EE55">1-EXP(-INDEX(m.r.mortality, C55) * hr.mort_mci)</f>
        <v>#REF!</v>
      </c>
      <c r="EF55" s="37" t="e">
        <f t="array" ref="EF55">1-EXP(-INDEX(m.r.mortality, C55) * hr.mort_mil)</f>
        <v>#REF!</v>
      </c>
      <c r="EG55" s="37" t="e">
        <f t="array" ref="EG55">1-EXP(-INDEX(m.r.mortality, C55) * hr.mort_mod)</f>
        <v>#REF!</v>
      </c>
      <c r="EH55" s="37" t="e">
        <f t="array" ref="EH55">1-EXP(-INDEX(m.r.mortality, C55) * hr.mort_sev)</f>
        <v>#REF!</v>
      </c>
      <c r="EI55" s="38">
        <v>1</v>
      </c>
      <c r="EJ55" s="39" t="e">
        <f t="shared" si="264"/>
        <v>#REF!</v>
      </c>
      <c r="EK55" s="39" t="e">
        <f t="shared" si="265"/>
        <v>#REF!</v>
      </c>
      <c r="EL55" s="39" t="e">
        <f t="shared" si="266"/>
        <v>#REF!</v>
      </c>
      <c r="EM55" s="39" t="e">
        <f t="shared" si="267"/>
        <v>#REF!</v>
      </c>
      <c r="EN55" s="39" t="e">
        <f t="shared" si="268"/>
        <v>#REF!</v>
      </c>
      <c r="EO55" s="39" t="e">
        <f t="shared" si="269"/>
        <v>#REF!</v>
      </c>
      <c r="EP55" s="39" t="e">
        <f t="shared" si="270"/>
        <v>#REF!</v>
      </c>
      <c r="EQ55" s="39" t="e">
        <f t="shared" si="271"/>
        <v>#REF!</v>
      </c>
      <c r="ER55" s="39" t="e">
        <f t="shared" si="272"/>
        <v>#REF!</v>
      </c>
      <c r="ES55" s="39" t="e">
        <f t="shared" si="273"/>
        <v>#REF!</v>
      </c>
      <c r="ET55" s="39" t="b">
        <f t="shared" si="274"/>
        <v>1</v>
      </c>
      <c r="EV55">
        <v>44</v>
      </c>
      <c r="EW55" s="7" t="e">
        <f t="array" ref="EW55">MMULT(EW54:FG54,TRANSPOSE(S54:AC54))</f>
        <v>#REF!</v>
      </c>
      <c r="EX55" s="7" t="e">
        <f t="array" ref="EX55">MMULT(EW54:FG54,TRANSPOSE(AD54:AN54))</f>
        <v>#REF!</v>
      </c>
      <c r="EY55" s="7" t="e">
        <f t="array" ref="EY55">MMULT(EW54:FG54,TRANSPOSE(AO54:AY54))</f>
        <v>#REF!</v>
      </c>
      <c r="EZ55" s="7" t="e">
        <f t="array" ref="EZ55">MMULT(EW54:FG54,TRANSPOSE(AZ54:BJ54))</f>
        <v>#REF!</v>
      </c>
      <c r="FA55" s="7" t="e">
        <f t="array" ref="FA55">MMULT(EW54:FG54,TRANSPOSE(BK54:BU54))</f>
        <v>#REF!</v>
      </c>
      <c r="FB55" s="7" t="e">
        <f t="array" ref="FB55">MMULT(EW54:FG54,TRANSPOSE(BV54:CF54))</f>
        <v>#REF!</v>
      </c>
      <c r="FC55" s="7" t="e">
        <f t="array" ref="FC55">MMULT(EW54:FG54,TRANSPOSE(CG54:CQ54))</f>
        <v>#REF!</v>
      </c>
      <c r="FD55" s="7" t="e">
        <f t="array" ref="FD55">MMULT(EW54:FG54,TRANSPOSE(CR54:DB54))</f>
        <v>#REF!</v>
      </c>
      <c r="FE55" s="7" t="e">
        <f t="array" ref="FE55">MMULT(EW54:FG54,TRANSPOSE(DC54:DM54))</f>
        <v>#REF!</v>
      </c>
      <c r="FF55" s="7" t="e">
        <f t="array" ref="FF55">MMULT(EW54:FG54,TRANSPOSE(DN54:DX54))</f>
        <v>#REF!</v>
      </c>
      <c r="FG55" s="7" t="e">
        <f t="array" ref="FG55">MMULT(EW54:FG54,TRANSPOSE(DY54:EI54))</f>
        <v>#REF!</v>
      </c>
      <c r="FH55" s="39" t="e">
        <f t="shared" si="275"/>
        <v>#REF!</v>
      </c>
      <c r="FJ55" s="30" t="e">
        <f t="shared" si="276"/>
        <v>#REF!</v>
      </c>
      <c r="FK55" s="30" t="e">
        <f t="shared" si="277"/>
        <v>#REF!</v>
      </c>
      <c r="FL55" s="30" t="e">
        <f t="shared" si="278"/>
        <v>#REF!</v>
      </c>
      <c r="FM55" s="30" t="e">
        <f t="shared" si="279"/>
        <v>#REF!</v>
      </c>
      <c r="FN55" s="30" t="e">
        <f t="shared" si="280"/>
        <v>#REF!</v>
      </c>
      <c r="FO55" s="30" t="e">
        <f t="shared" si="281"/>
        <v>#REF!</v>
      </c>
      <c r="FP55" s="30" t="e">
        <f t="shared" si="282"/>
        <v>#REF!</v>
      </c>
      <c r="FQ55" s="30" t="e">
        <f t="shared" si="283"/>
        <v>#REF!</v>
      </c>
      <c r="FR55" s="30" t="e">
        <f t="shared" si="284"/>
        <v>#REF!</v>
      </c>
      <c r="FS55" s="30" t="e">
        <f t="shared" si="285"/>
        <v>#REF!</v>
      </c>
      <c r="FT55" s="41">
        <v>0</v>
      </c>
      <c r="FV55" s="30" t="e">
        <f t="shared" si="286"/>
        <v>#REF!</v>
      </c>
      <c r="FW55" s="30" t="e">
        <f t="shared" si="287"/>
        <v>#REF!</v>
      </c>
      <c r="FX55" s="30" t="e">
        <f t="shared" si="288"/>
        <v>#REF!</v>
      </c>
      <c r="FY55" s="30" t="e">
        <f t="shared" si="289"/>
        <v>#REF!</v>
      </c>
      <c r="FZ55" s="30" t="e">
        <f t="shared" si="290"/>
        <v>#REF!</v>
      </c>
      <c r="GA55" s="30" t="e">
        <f t="shared" si="291"/>
        <v>#REF!</v>
      </c>
      <c r="GB55" s="30" t="e">
        <f t="shared" si="292"/>
        <v>#REF!</v>
      </c>
      <c r="GC55" s="30" t="e">
        <f t="shared" si="293"/>
        <v>#REF!</v>
      </c>
      <c r="GD55" s="30" t="e">
        <f t="shared" si="294"/>
        <v>#REF!</v>
      </c>
      <c r="GE55" s="30" t="e">
        <f t="shared" si="295"/>
        <v>#REF!</v>
      </c>
      <c r="GF55" s="41">
        <v>0</v>
      </c>
      <c r="GH55" s="31"/>
      <c r="GI55" s="31"/>
      <c r="GK55" s="31" t="e">
        <f t="shared" si="296"/>
        <v>#REF!</v>
      </c>
      <c r="GL55" s="31" t="e">
        <f t="shared" si="297"/>
        <v>#REF!</v>
      </c>
      <c r="GM55" s="31" t="e">
        <f t="shared" si="298"/>
        <v>#REF!</v>
      </c>
      <c r="GN55" s="31" t="e">
        <f t="shared" si="299"/>
        <v>#REF!</v>
      </c>
      <c r="GO55" s="31" t="e">
        <f t="shared" si="300"/>
        <v>#REF!</v>
      </c>
      <c r="GP55" s="31" t="e">
        <f t="shared" si="301"/>
        <v>#REF!</v>
      </c>
      <c r="GQ55" s="31" t="e">
        <f t="shared" si="302"/>
        <v>#REF!</v>
      </c>
      <c r="GR55" s="31" t="e">
        <f t="shared" si="303"/>
        <v>#REF!</v>
      </c>
      <c r="GS55" s="31" t="e">
        <f t="shared" si="304"/>
        <v>#REF!</v>
      </c>
      <c r="GT55" s="31" t="e">
        <f t="shared" si="305"/>
        <v>#REF!</v>
      </c>
      <c r="GU55" s="42">
        <v>0</v>
      </c>
      <c r="GW55" s="31" t="e">
        <f t="shared" si="306"/>
        <v>#REF!</v>
      </c>
      <c r="GX55" s="31" t="e">
        <f t="shared" si="307"/>
        <v>#REF!</v>
      </c>
      <c r="GY55" s="31" t="e">
        <f t="shared" si="308"/>
        <v>#REF!</v>
      </c>
      <c r="GZ55" s="31" t="e">
        <f t="shared" si="309"/>
        <v>#REF!</v>
      </c>
      <c r="HA55" s="31" t="e">
        <f t="shared" si="310"/>
        <v>#REF!</v>
      </c>
      <c r="HB55" s="31" t="e">
        <f t="shared" si="311"/>
        <v>#REF!</v>
      </c>
      <c r="HC55" s="31" t="e">
        <f t="shared" si="312"/>
        <v>#REF!</v>
      </c>
      <c r="HD55" s="31" t="e">
        <f t="shared" si="313"/>
        <v>#REF!</v>
      </c>
      <c r="HE55" s="31" t="e">
        <f t="shared" si="314"/>
        <v>#REF!</v>
      </c>
      <c r="HF55" s="31" t="e">
        <f t="shared" si="315"/>
        <v>#REF!</v>
      </c>
      <c r="HG55" s="42">
        <v>0</v>
      </c>
      <c r="HI55" s="31" t="e">
        <f t="shared" si="316"/>
        <v>#REF!</v>
      </c>
      <c r="HJ55" s="31" t="e">
        <f t="shared" si="317"/>
        <v>#REF!</v>
      </c>
      <c r="HK55" s="31" t="e">
        <f t="shared" si="318"/>
        <v>#REF!</v>
      </c>
      <c r="HL55" s="31" t="e">
        <f t="shared" si="319"/>
        <v>#REF!</v>
      </c>
      <c r="HM55" s="31" t="e">
        <f t="shared" si="320"/>
        <v>#REF!</v>
      </c>
      <c r="HN55" s="31" t="e">
        <f t="shared" si="321"/>
        <v>#REF!</v>
      </c>
      <c r="HO55" s="31" t="e">
        <f t="shared" si="322"/>
        <v>#REF!</v>
      </c>
      <c r="HP55" s="31" t="e">
        <f t="shared" si="323"/>
        <v>#REF!</v>
      </c>
      <c r="HQ55" s="31" t="e">
        <f t="shared" si="324"/>
        <v>#REF!</v>
      </c>
      <c r="HR55" s="31" t="e">
        <f t="shared" si="325"/>
        <v>#REF!</v>
      </c>
      <c r="HS55" s="42">
        <v>0</v>
      </c>
      <c r="HU55" s="30" t="e">
        <f t="shared" si="326"/>
        <v>#REF!</v>
      </c>
      <c r="HV55" s="30" t="e">
        <f t="shared" si="327"/>
        <v>#REF!</v>
      </c>
      <c r="HW55" s="30" t="e">
        <f t="shared" si="328"/>
        <v>#REF!</v>
      </c>
      <c r="HX55" s="30" t="e">
        <f t="shared" si="329"/>
        <v>#REF!</v>
      </c>
      <c r="HY55" s="30" t="e">
        <f t="shared" si="330"/>
        <v>#REF!</v>
      </c>
      <c r="HZ55" s="30" t="e">
        <f t="shared" si="331"/>
        <v>#REF!</v>
      </c>
      <c r="IA55" s="30" t="e">
        <f t="shared" si="332"/>
        <v>#REF!</v>
      </c>
      <c r="IB55" s="30" t="e">
        <f t="shared" si="333"/>
        <v>#REF!</v>
      </c>
      <c r="IC55" s="30" t="e">
        <f t="shared" si="334"/>
        <v>#REF!</v>
      </c>
      <c r="ID55" s="30" t="e">
        <f t="shared" si="335"/>
        <v>#REF!</v>
      </c>
      <c r="IE55" s="30">
        <f t="shared" si="336"/>
        <v>0</v>
      </c>
      <c r="IF55" s="30"/>
      <c r="IH55" s="30" t="e">
        <f t="shared" si="337"/>
        <v>#REF!</v>
      </c>
      <c r="II55" s="30" t="e">
        <f t="shared" si="338"/>
        <v>#REF!</v>
      </c>
      <c r="IJ55" s="30" t="e">
        <f t="shared" si="339"/>
        <v>#REF!</v>
      </c>
      <c r="IK55" s="30" t="e">
        <f t="shared" si="340"/>
        <v>#REF!</v>
      </c>
      <c r="IL55" s="30" t="e">
        <f t="shared" si="341"/>
        <v>#REF!</v>
      </c>
      <c r="IM55" s="30" t="e">
        <f t="shared" si="342"/>
        <v>#REF!</v>
      </c>
      <c r="IN55" s="30" t="e">
        <f t="shared" si="343"/>
        <v>#REF!</v>
      </c>
      <c r="IO55" s="30" t="e">
        <f t="shared" si="344"/>
        <v>#REF!</v>
      </c>
      <c r="IP55" s="30" t="e">
        <f t="shared" si="345"/>
        <v>#REF!</v>
      </c>
      <c r="IQ55" s="30" t="e">
        <f t="shared" si="346"/>
        <v>#REF!</v>
      </c>
      <c r="IR55" s="30">
        <f t="shared" si="347"/>
        <v>0</v>
      </c>
      <c r="IT55" s="43"/>
      <c r="IU55" s="43"/>
      <c r="IW55" s="43" t="e">
        <f t="shared" si="348"/>
        <v>#REF!</v>
      </c>
      <c r="IX55" s="43" t="e">
        <f t="shared" si="349"/>
        <v>#REF!</v>
      </c>
      <c r="IY55" s="43" t="e">
        <f t="shared" si="350"/>
        <v>#REF!</v>
      </c>
      <c r="IZ55" s="43" t="e">
        <f t="shared" si="351"/>
        <v>#REF!</v>
      </c>
      <c r="JA55" s="43" t="e">
        <f t="shared" si="352"/>
        <v>#REF!</v>
      </c>
      <c r="JB55" s="43" t="e">
        <f t="shared" si="353"/>
        <v>#REF!</v>
      </c>
      <c r="JC55" s="43" t="e">
        <f t="shared" si="354"/>
        <v>#REF!</v>
      </c>
      <c r="JD55" s="43" t="e">
        <f t="shared" si="355"/>
        <v>#REF!</v>
      </c>
      <c r="JE55" s="43" t="e">
        <f t="shared" si="356"/>
        <v>#REF!</v>
      </c>
      <c r="JF55" s="43" t="e">
        <f t="shared" si="357"/>
        <v>#REF!</v>
      </c>
      <c r="JG55" s="43">
        <f t="shared" si="358"/>
        <v>0</v>
      </c>
      <c r="JH55" s="43"/>
      <c r="JI55" s="31"/>
      <c r="JJ55" s="43" t="e">
        <f t="shared" si="359"/>
        <v>#REF!</v>
      </c>
      <c r="JK55" s="43" t="e">
        <f t="shared" si="360"/>
        <v>#REF!</v>
      </c>
      <c r="JL55" s="43" t="e">
        <f t="shared" si="361"/>
        <v>#REF!</v>
      </c>
      <c r="JM55" s="43" t="e">
        <f t="shared" si="362"/>
        <v>#REF!</v>
      </c>
      <c r="JN55" s="43" t="e">
        <f t="shared" si="363"/>
        <v>#REF!</v>
      </c>
      <c r="JO55" s="43" t="e">
        <f t="shared" si="364"/>
        <v>#REF!</v>
      </c>
      <c r="JP55" s="43" t="e">
        <f t="shared" si="365"/>
        <v>#REF!</v>
      </c>
      <c r="JQ55" s="43" t="e">
        <f t="shared" si="366"/>
        <v>#REF!</v>
      </c>
      <c r="JR55" s="43" t="e">
        <f t="shared" si="367"/>
        <v>#REF!</v>
      </c>
      <c r="JS55" s="43" t="e">
        <f t="shared" si="368"/>
        <v>#REF!</v>
      </c>
      <c r="JT55" s="43">
        <f t="shared" si="369"/>
        <v>0</v>
      </c>
      <c r="JU55" s="43"/>
      <c r="JV55" s="31"/>
      <c r="JW55" s="43" t="e">
        <f t="shared" si="370"/>
        <v>#REF!</v>
      </c>
      <c r="JX55" s="43" t="e">
        <f t="shared" si="371"/>
        <v>#REF!</v>
      </c>
      <c r="JY55" s="43" t="e">
        <f t="shared" si="372"/>
        <v>#REF!</v>
      </c>
      <c r="JZ55" s="43" t="e">
        <f t="shared" si="373"/>
        <v>#REF!</v>
      </c>
      <c r="KA55" s="43" t="e">
        <f t="shared" si="374"/>
        <v>#REF!</v>
      </c>
      <c r="KB55" s="43" t="e">
        <f t="shared" si="375"/>
        <v>#REF!</v>
      </c>
      <c r="KC55" s="43" t="e">
        <f t="shared" si="376"/>
        <v>#REF!</v>
      </c>
      <c r="KD55" s="43" t="e">
        <f t="shared" si="377"/>
        <v>#REF!</v>
      </c>
      <c r="KE55" s="43" t="e">
        <f t="shared" si="378"/>
        <v>#REF!</v>
      </c>
      <c r="KF55" s="43" t="e">
        <f t="shared" si="379"/>
        <v>#REF!</v>
      </c>
      <c r="KG55" s="43">
        <f t="shared" si="380"/>
        <v>0</v>
      </c>
      <c r="KH55" s="43"/>
      <c r="KJ55" s="7" t="e">
        <f t="array" ref="KJ55">AVERAGE(EW55:EW56)/((1+discount_EFFECT)^($B55-1))</f>
        <v>#REF!</v>
      </c>
      <c r="KK55" s="7" t="e">
        <f t="array" ref="KK55">AVERAGE(EX55:EX56)/((1+discount_EFFECT)^($B55-1))</f>
        <v>#REF!</v>
      </c>
      <c r="KL55" s="7" t="e">
        <f t="array" ref="KL55">AVERAGE(EY55:EY56)/((1+discount_EFFECT)^($B55-1))</f>
        <v>#REF!</v>
      </c>
      <c r="KM55" s="7" t="e">
        <f t="array" ref="KM55">AVERAGE(EZ55:EZ56)/((1+discount_EFFECT)^($B55-1))</f>
        <v>#REF!</v>
      </c>
      <c r="KN55" s="7" t="e">
        <f t="array" ref="KN55">AVERAGE(FA55:FA56)/((1+discount_EFFECT)^($B55-1))</f>
        <v>#REF!</v>
      </c>
      <c r="KO55" s="7" t="e">
        <f t="array" ref="KO55">AVERAGE(FB55:FB56)/((1+discount_EFFECT)^($B55-1))</f>
        <v>#REF!</v>
      </c>
      <c r="KP55" s="7" t="e">
        <f t="array" ref="KP55">AVERAGE(FC55:FC56)/((1+discount_EFFECT)^($B55-1))</f>
        <v>#REF!</v>
      </c>
      <c r="KQ55" s="7" t="e">
        <f t="array" ref="KQ55">AVERAGE(FD55:FD56)/((1+discount_EFFECT)^($B55-1))</f>
        <v>#REF!</v>
      </c>
      <c r="KR55" s="7" t="e">
        <f t="array" ref="KR55">AVERAGE(FE55:FE56)/((1+discount_EFFECT)^($B55-1))</f>
        <v>#REF!</v>
      </c>
      <c r="KS55" s="7" t="e">
        <f t="array" ref="KS55">AVERAGE(FF55:FF56)/((1+discount_EFFECT)^($B55-1))</f>
        <v>#REF!</v>
      </c>
      <c r="KT55" s="7" t="e">
        <f t="array" ref="KT55">AVERAGE(FG55:FG56)/((1+discount_EFFECT)^($B55-1))</f>
        <v>#REF!</v>
      </c>
      <c r="KU55" s="44" t="e">
        <f t="shared" si="381"/>
        <v>#REF!</v>
      </c>
      <c r="KV55" s="44" t="e">
        <f t="shared" si="382"/>
        <v>#REF!</v>
      </c>
      <c r="KW55" s="43"/>
      <c r="KX55" s="43"/>
      <c r="KY55" s="43" t="e">
        <f t="shared" si="383"/>
        <v>#REF!</v>
      </c>
      <c r="KZ55" s="43" t="e">
        <f t="shared" si="384"/>
        <v>#REF!</v>
      </c>
      <c r="LA55" s="43" t="e">
        <f t="shared" si="385"/>
        <v>#REF!</v>
      </c>
      <c r="LB55" s="30" t="e">
        <f t="shared" si="386"/>
        <v>#REF!</v>
      </c>
      <c r="LC55" s="30" t="e">
        <f t="shared" si="387"/>
        <v>#REF!</v>
      </c>
      <c r="LD55" s="30" t="e">
        <f t="shared" si="388"/>
        <v>#REF!</v>
      </c>
      <c r="LE55" s="30" t="e">
        <f t="shared" si="389"/>
        <v>#REF!</v>
      </c>
      <c r="LF55" s="30" t="e">
        <f t="shared" si="390"/>
        <v>#REF!</v>
      </c>
      <c r="LG55" s="30" t="e">
        <f t="shared" si="391"/>
        <v>#REF!</v>
      </c>
      <c r="LH55" s="30" t="e">
        <f t="shared" si="392"/>
        <v>#REF!</v>
      </c>
      <c r="LI55" s="17" t="e">
        <f t="shared" si="393"/>
        <v>#REF!</v>
      </c>
      <c r="LJ55" s="30" t="e">
        <f t="shared" si="394"/>
        <v>#REF!</v>
      </c>
      <c r="LK55" s="31" t="e">
        <f t="shared" si="395"/>
        <v>#REF!</v>
      </c>
      <c r="LL55" t="e">
        <f t="shared" si="396"/>
        <v>#REF!</v>
      </c>
    </row>
    <row r="56" spans="2:324" ht="15.6" thickTop="1" thickBot="1" x14ac:dyDescent="0.35">
      <c r="B56">
        <v>45</v>
      </c>
      <c r="C56">
        <f t="shared" si="397"/>
        <v>115</v>
      </c>
      <c r="E56">
        <f t="shared" si="201"/>
        <v>1</v>
      </c>
      <c r="S56" s="35" t="e">
        <f t="shared" si="202"/>
        <v>#REF!</v>
      </c>
      <c r="T56" s="36">
        <v>0</v>
      </c>
      <c r="U56" s="37" t="e">
        <f t="shared" si="203"/>
        <v>#REF!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8">
        <v>0</v>
      </c>
      <c r="AD56" s="35" t="e">
        <f t="shared" si="204"/>
        <v>#REF!</v>
      </c>
      <c r="AE56" s="37" t="e">
        <f t="shared" si="205"/>
        <v>#REF!</v>
      </c>
      <c r="AF56" s="37" t="e">
        <f t="shared" si="206"/>
        <v>#REF!</v>
      </c>
      <c r="AG56" s="37" t="e">
        <f t="shared" si="207"/>
        <v>#REF!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8">
        <v>0</v>
      </c>
      <c r="AO56" s="35" t="e">
        <f t="shared" si="208"/>
        <v>#REF!</v>
      </c>
      <c r="AP56" s="36">
        <v>0</v>
      </c>
      <c r="AQ56" s="37" t="e">
        <f t="shared" si="209"/>
        <v>#REF!</v>
      </c>
      <c r="AR56" s="36">
        <v>0</v>
      </c>
      <c r="AS56" s="36">
        <v>0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8">
        <v>0</v>
      </c>
      <c r="AZ56" s="35" t="e">
        <f t="shared" si="210"/>
        <v>#REF!</v>
      </c>
      <c r="BA56" s="37" t="e">
        <f t="shared" si="211"/>
        <v>#REF!</v>
      </c>
      <c r="BB56" s="37" t="e">
        <f t="shared" si="212"/>
        <v>#REF!</v>
      </c>
      <c r="BC56" s="37" t="e">
        <f t="shared" si="213"/>
        <v>#REF!</v>
      </c>
      <c r="BD56" s="37" t="e">
        <f t="shared" si="214"/>
        <v>#REF!</v>
      </c>
      <c r="BE56" s="37" t="e">
        <f t="shared" si="215"/>
        <v>#REF!</v>
      </c>
      <c r="BF56" s="36">
        <v>0</v>
      </c>
      <c r="BG56" s="36">
        <v>0</v>
      </c>
      <c r="BH56" s="36">
        <v>0</v>
      </c>
      <c r="BI56" s="36">
        <v>0</v>
      </c>
      <c r="BJ56" s="38">
        <v>0</v>
      </c>
      <c r="BK56" s="35" t="e">
        <f t="shared" si="216"/>
        <v>#REF!</v>
      </c>
      <c r="BL56" s="37" t="e">
        <f t="shared" si="217"/>
        <v>#REF!</v>
      </c>
      <c r="BM56" s="37" t="e">
        <f t="shared" si="218"/>
        <v>#REF!</v>
      </c>
      <c r="BN56" s="37" t="e">
        <f t="shared" si="219"/>
        <v>#REF!</v>
      </c>
      <c r="BO56" s="37" t="e">
        <f t="shared" si="220"/>
        <v>#REF!</v>
      </c>
      <c r="BP56" s="37" t="e">
        <f t="shared" si="221"/>
        <v>#REF!</v>
      </c>
      <c r="BQ56" s="36">
        <v>0</v>
      </c>
      <c r="BR56" s="36">
        <v>0</v>
      </c>
      <c r="BS56" s="36">
        <v>0</v>
      </c>
      <c r="BT56" s="36">
        <v>0</v>
      </c>
      <c r="BU56" s="38">
        <v>0</v>
      </c>
      <c r="BV56" s="35" t="e">
        <f t="shared" si="222"/>
        <v>#REF!</v>
      </c>
      <c r="BW56" s="37" t="e">
        <f t="shared" si="223"/>
        <v>#REF!</v>
      </c>
      <c r="BX56" s="37" t="e">
        <f t="shared" si="224"/>
        <v>#REF!</v>
      </c>
      <c r="BY56" s="37" t="e">
        <f t="shared" si="225"/>
        <v>#REF!</v>
      </c>
      <c r="BZ56" s="37" t="e">
        <f t="shared" si="226"/>
        <v>#REF!</v>
      </c>
      <c r="CA56" s="37" t="e">
        <f t="shared" si="227"/>
        <v>#REF!</v>
      </c>
      <c r="CB56" s="36">
        <v>0</v>
      </c>
      <c r="CC56" s="36">
        <v>0</v>
      </c>
      <c r="CD56" s="36">
        <v>0</v>
      </c>
      <c r="CE56" s="36">
        <v>0</v>
      </c>
      <c r="CF56" s="38">
        <v>0</v>
      </c>
      <c r="CG56" s="37" t="e">
        <f t="shared" si="228"/>
        <v>#REF!</v>
      </c>
      <c r="CH56" s="37" t="e">
        <f t="shared" si="229"/>
        <v>#REF!</v>
      </c>
      <c r="CI56" s="37" t="e">
        <f t="shared" si="230"/>
        <v>#REF!</v>
      </c>
      <c r="CJ56" s="37" t="e">
        <f t="shared" si="231"/>
        <v>#REF!</v>
      </c>
      <c r="CK56" s="36">
        <v>0</v>
      </c>
      <c r="CL56" s="36">
        <v>0</v>
      </c>
      <c r="CM56" s="37" t="e">
        <f t="shared" si="232"/>
        <v>#REF!</v>
      </c>
      <c r="CN56" s="37" t="e">
        <f t="shared" si="233"/>
        <v>#REF!</v>
      </c>
      <c r="CO56" s="36">
        <v>0</v>
      </c>
      <c r="CP56" s="36">
        <v>0</v>
      </c>
      <c r="CQ56" s="38">
        <v>0</v>
      </c>
      <c r="CR56" s="37" t="e">
        <f t="shared" si="234"/>
        <v>#REF!</v>
      </c>
      <c r="CS56" s="37" t="e">
        <f t="shared" si="235"/>
        <v>#REF!</v>
      </c>
      <c r="CT56" s="37" t="e">
        <f t="shared" si="236"/>
        <v>#REF!</v>
      </c>
      <c r="CU56" s="37" t="e">
        <f t="shared" si="237"/>
        <v>#REF!</v>
      </c>
      <c r="CV56" s="37" t="e">
        <f t="shared" si="238"/>
        <v>#REF!</v>
      </c>
      <c r="CW56" s="37" t="e">
        <f t="shared" si="239"/>
        <v>#REF!</v>
      </c>
      <c r="CX56" s="37" t="e">
        <f t="shared" si="240"/>
        <v>#REF!</v>
      </c>
      <c r="CY56" s="37" t="e">
        <f t="shared" si="241"/>
        <v>#REF!</v>
      </c>
      <c r="CZ56" s="37" t="e">
        <f t="shared" si="242"/>
        <v>#REF!</v>
      </c>
      <c r="DA56" s="37" t="e">
        <f t="shared" si="243"/>
        <v>#REF!</v>
      </c>
      <c r="DB56" s="38">
        <v>0</v>
      </c>
      <c r="DC56" s="37" t="e">
        <f t="shared" si="244"/>
        <v>#REF!</v>
      </c>
      <c r="DD56" s="37" t="e">
        <f t="shared" si="245"/>
        <v>#REF!</v>
      </c>
      <c r="DE56" s="37" t="e">
        <f t="shared" si="246"/>
        <v>#REF!</v>
      </c>
      <c r="DF56" s="37" t="e">
        <f t="shared" si="247"/>
        <v>#REF!</v>
      </c>
      <c r="DG56" s="37" t="e">
        <f t="shared" si="248"/>
        <v>#REF!</v>
      </c>
      <c r="DH56" s="37" t="e">
        <f t="shared" si="249"/>
        <v>#REF!</v>
      </c>
      <c r="DI56" s="37" t="e">
        <f t="shared" si="250"/>
        <v>#REF!</v>
      </c>
      <c r="DJ56" s="37" t="e">
        <f t="shared" si="251"/>
        <v>#REF!</v>
      </c>
      <c r="DK56" s="37" t="e">
        <f t="shared" si="252"/>
        <v>#REF!</v>
      </c>
      <c r="DL56" s="37" t="e">
        <f t="shared" si="253"/>
        <v>#REF!</v>
      </c>
      <c r="DM56" s="38">
        <v>0</v>
      </c>
      <c r="DN56" s="37" t="e">
        <f t="shared" si="254"/>
        <v>#REF!</v>
      </c>
      <c r="DO56" s="37" t="e">
        <f t="shared" si="255"/>
        <v>#REF!</v>
      </c>
      <c r="DP56" s="37" t="e">
        <f t="shared" si="256"/>
        <v>#REF!</v>
      </c>
      <c r="DQ56" s="37" t="e">
        <f t="shared" si="257"/>
        <v>#REF!</v>
      </c>
      <c r="DR56" s="37" t="e">
        <f t="shared" si="258"/>
        <v>#REF!</v>
      </c>
      <c r="DS56" s="37" t="e">
        <f t="shared" si="259"/>
        <v>#REF!</v>
      </c>
      <c r="DT56" s="37" t="e">
        <f t="shared" si="260"/>
        <v>#REF!</v>
      </c>
      <c r="DU56" s="37" t="e">
        <f t="shared" si="261"/>
        <v>#REF!</v>
      </c>
      <c r="DV56" s="37" t="e">
        <f t="shared" si="262"/>
        <v>#REF!</v>
      </c>
      <c r="DW56" s="37" t="e">
        <f t="shared" si="263"/>
        <v>#REF!</v>
      </c>
      <c r="DX56" s="38">
        <v>0</v>
      </c>
      <c r="DY56" s="35" t="e">
        <f t="array" ref="DY56">1-EXP(-INDEX(m.r.mortality, C56) * hr.mort_mci)</f>
        <v>#REF!</v>
      </c>
      <c r="DZ56" s="37" t="e">
        <f t="array" ref="DZ56">1-EXP(-INDEX(m.r.mortality, C56) * hr.mort_mci)</f>
        <v>#REF!</v>
      </c>
      <c r="EA56" s="37" t="e">
        <f t="array" ref="EA56">1-EXP(-INDEX(m.r.mortality, C56) * hr.mort_mil)</f>
        <v>#REF!</v>
      </c>
      <c r="EB56" s="37" t="e">
        <f t="array" ref="EB56">1-EXP(-INDEX(m.r.mortality, C56) * hr.mort_mil)</f>
        <v>#REF!</v>
      </c>
      <c r="EC56" s="37" t="e">
        <f t="array" ref="EC56">1-EXP(-INDEX(m.r.mortality, C56) * hr.mort_mod)</f>
        <v>#REF!</v>
      </c>
      <c r="ED56" s="37" t="e">
        <f t="array" ref="ED56">1-EXP(-INDEX(m.r.mortality, C56) * hr.mort_sev)</f>
        <v>#REF!</v>
      </c>
      <c r="EE56" s="37" t="e">
        <f t="array" ref="EE56">1-EXP(-INDEX(m.r.mortality, C56) * hr.mort_mci)</f>
        <v>#REF!</v>
      </c>
      <c r="EF56" s="37" t="e">
        <f t="array" ref="EF56">1-EXP(-INDEX(m.r.mortality, C56) * hr.mort_mil)</f>
        <v>#REF!</v>
      </c>
      <c r="EG56" s="37" t="e">
        <f t="array" ref="EG56">1-EXP(-INDEX(m.r.mortality, C56) * hr.mort_mod)</f>
        <v>#REF!</v>
      </c>
      <c r="EH56" s="37" t="e">
        <f t="array" ref="EH56">1-EXP(-INDEX(m.r.mortality, C56) * hr.mort_sev)</f>
        <v>#REF!</v>
      </c>
      <c r="EI56" s="38">
        <v>1</v>
      </c>
      <c r="EJ56" s="39" t="e">
        <f t="shared" si="264"/>
        <v>#REF!</v>
      </c>
      <c r="EK56" s="39" t="e">
        <f t="shared" si="265"/>
        <v>#REF!</v>
      </c>
      <c r="EL56" s="39" t="e">
        <f t="shared" si="266"/>
        <v>#REF!</v>
      </c>
      <c r="EM56" s="39" t="e">
        <f t="shared" si="267"/>
        <v>#REF!</v>
      </c>
      <c r="EN56" s="39" t="e">
        <f t="shared" si="268"/>
        <v>#REF!</v>
      </c>
      <c r="EO56" s="39" t="e">
        <f t="shared" si="269"/>
        <v>#REF!</v>
      </c>
      <c r="EP56" s="39" t="e">
        <f t="shared" si="270"/>
        <v>#REF!</v>
      </c>
      <c r="EQ56" s="39" t="e">
        <f t="shared" si="271"/>
        <v>#REF!</v>
      </c>
      <c r="ER56" s="39" t="e">
        <f t="shared" si="272"/>
        <v>#REF!</v>
      </c>
      <c r="ES56" s="39" t="e">
        <f t="shared" si="273"/>
        <v>#REF!</v>
      </c>
      <c r="ET56" s="39" t="b">
        <f t="shared" si="274"/>
        <v>1</v>
      </c>
      <c r="EV56">
        <v>45</v>
      </c>
      <c r="EW56" s="7" t="e">
        <f t="array" ref="EW56">MMULT(EW55:FG55,TRANSPOSE(S55:AC55))</f>
        <v>#REF!</v>
      </c>
      <c r="EX56" s="7" t="e">
        <f t="array" ref="EX56">MMULT(EW55:FG55,TRANSPOSE(AD55:AN55))</f>
        <v>#REF!</v>
      </c>
      <c r="EY56" s="7" t="e">
        <f t="array" ref="EY56">MMULT(EW55:FG55,TRANSPOSE(AO55:AY55))</f>
        <v>#REF!</v>
      </c>
      <c r="EZ56" s="7" t="e">
        <f t="array" ref="EZ56">MMULT(EW55:FG55,TRANSPOSE(AZ55:BJ55))</f>
        <v>#REF!</v>
      </c>
      <c r="FA56" s="7" t="e">
        <f t="array" ref="FA56">MMULT(EW55:FG55,TRANSPOSE(BK55:BU55))</f>
        <v>#REF!</v>
      </c>
      <c r="FB56" s="7" t="e">
        <f t="array" ref="FB56">MMULT(EW55:FG55,TRANSPOSE(BV55:CF55))</f>
        <v>#REF!</v>
      </c>
      <c r="FC56" s="7" t="e">
        <f t="array" ref="FC56">MMULT(EW55:FG55,TRANSPOSE(CG55:CQ55))</f>
        <v>#REF!</v>
      </c>
      <c r="FD56" s="7" t="e">
        <f t="array" ref="FD56">MMULT(EW55:FG55,TRANSPOSE(CR55:DB55))</f>
        <v>#REF!</v>
      </c>
      <c r="FE56" s="7" t="e">
        <f t="array" ref="FE56">MMULT(EW55:FG55,TRANSPOSE(DC55:DM55))</f>
        <v>#REF!</v>
      </c>
      <c r="FF56" s="7" t="e">
        <f t="array" ref="FF56">MMULT(EW55:FG55,TRANSPOSE(DN55:DX55))</f>
        <v>#REF!</v>
      </c>
      <c r="FG56" s="7" t="e">
        <f t="array" ref="FG56">MMULT(EW55:FG55,TRANSPOSE(DY55:EI55))</f>
        <v>#REF!</v>
      </c>
      <c r="FH56" s="39" t="e">
        <f t="shared" si="275"/>
        <v>#REF!</v>
      </c>
      <c r="FJ56" s="30" t="e">
        <f t="shared" si="276"/>
        <v>#REF!</v>
      </c>
      <c r="FK56" s="30" t="e">
        <f t="shared" si="277"/>
        <v>#REF!</v>
      </c>
      <c r="FL56" s="30" t="e">
        <f t="shared" si="278"/>
        <v>#REF!</v>
      </c>
      <c r="FM56" s="30" t="e">
        <f t="shared" si="279"/>
        <v>#REF!</v>
      </c>
      <c r="FN56" s="30" t="e">
        <f t="shared" si="280"/>
        <v>#REF!</v>
      </c>
      <c r="FO56" s="30" t="e">
        <f t="shared" si="281"/>
        <v>#REF!</v>
      </c>
      <c r="FP56" s="30" t="e">
        <f t="shared" si="282"/>
        <v>#REF!</v>
      </c>
      <c r="FQ56" s="30" t="e">
        <f t="shared" si="283"/>
        <v>#REF!</v>
      </c>
      <c r="FR56" s="30" t="e">
        <f t="shared" si="284"/>
        <v>#REF!</v>
      </c>
      <c r="FS56" s="30" t="e">
        <f t="shared" si="285"/>
        <v>#REF!</v>
      </c>
      <c r="FT56" s="41">
        <v>0</v>
      </c>
      <c r="FV56" s="30" t="e">
        <f t="shared" si="286"/>
        <v>#REF!</v>
      </c>
      <c r="FW56" s="30" t="e">
        <f t="shared" si="287"/>
        <v>#REF!</v>
      </c>
      <c r="FX56" s="30" t="e">
        <f t="shared" si="288"/>
        <v>#REF!</v>
      </c>
      <c r="FY56" s="30" t="e">
        <f t="shared" si="289"/>
        <v>#REF!</v>
      </c>
      <c r="FZ56" s="30" t="e">
        <f t="shared" si="290"/>
        <v>#REF!</v>
      </c>
      <c r="GA56" s="30" t="e">
        <f t="shared" si="291"/>
        <v>#REF!</v>
      </c>
      <c r="GB56" s="30" t="e">
        <f t="shared" si="292"/>
        <v>#REF!</v>
      </c>
      <c r="GC56" s="30" t="e">
        <f t="shared" si="293"/>
        <v>#REF!</v>
      </c>
      <c r="GD56" s="30" t="e">
        <f t="shared" si="294"/>
        <v>#REF!</v>
      </c>
      <c r="GE56" s="30" t="e">
        <f t="shared" si="295"/>
        <v>#REF!</v>
      </c>
      <c r="GF56" s="41">
        <v>0</v>
      </c>
      <c r="GH56" s="31"/>
      <c r="GI56" s="31"/>
      <c r="GK56" s="31" t="e">
        <f t="shared" si="296"/>
        <v>#REF!</v>
      </c>
      <c r="GL56" s="31" t="e">
        <f t="shared" si="297"/>
        <v>#REF!</v>
      </c>
      <c r="GM56" s="31" t="e">
        <f t="shared" si="298"/>
        <v>#REF!</v>
      </c>
      <c r="GN56" s="31" t="e">
        <f t="shared" si="299"/>
        <v>#REF!</v>
      </c>
      <c r="GO56" s="31" t="e">
        <f t="shared" si="300"/>
        <v>#REF!</v>
      </c>
      <c r="GP56" s="31" t="e">
        <f t="shared" si="301"/>
        <v>#REF!</v>
      </c>
      <c r="GQ56" s="31" t="e">
        <f t="shared" si="302"/>
        <v>#REF!</v>
      </c>
      <c r="GR56" s="31" t="e">
        <f t="shared" si="303"/>
        <v>#REF!</v>
      </c>
      <c r="GS56" s="31" t="e">
        <f t="shared" si="304"/>
        <v>#REF!</v>
      </c>
      <c r="GT56" s="31" t="e">
        <f t="shared" si="305"/>
        <v>#REF!</v>
      </c>
      <c r="GU56" s="42">
        <v>0</v>
      </c>
      <c r="GW56" s="31" t="e">
        <f t="shared" si="306"/>
        <v>#REF!</v>
      </c>
      <c r="GX56" s="31" t="e">
        <f t="shared" si="307"/>
        <v>#REF!</v>
      </c>
      <c r="GY56" s="31" t="e">
        <f t="shared" si="308"/>
        <v>#REF!</v>
      </c>
      <c r="GZ56" s="31" t="e">
        <f t="shared" si="309"/>
        <v>#REF!</v>
      </c>
      <c r="HA56" s="31" t="e">
        <f t="shared" si="310"/>
        <v>#REF!</v>
      </c>
      <c r="HB56" s="31" t="e">
        <f t="shared" si="311"/>
        <v>#REF!</v>
      </c>
      <c r="HC56" s="31" t="e">
        <f t="shared" si="312"/>
        <v>#REF!</v>
      </c>
      <c r="HD56" s="31" t="e">
        <f t="shared" si="313"/>
        <v>#REF!</v>
      </c>
      <c r="HE56" s="31" t="e">
        <f t="shared" si="314"/>
        <v>#REF!</v>
      </c>
      <c r="HF56" s="31" t="e">
        <f t="shared" si="315"/>
        <v>#REF!</v>
      </c>
      <c r="HG56" s="42">
        <v>0</v>
      </c>
      <c r="HI56" s="31" t="e">
        <f t="shared" si="316"/>
        <v>#REF!</v>
      </c>
      <c r="HJ56" s="31" t="e">
        <f t="shared" si="317"/>
        <v>#REF!</v>
      </c>
      <c r="HK56" s="31" t="e">
        <f t="shared" si="318"/>
        <v>#REF!</v>
      </c>
      <c r="HL56" s="31" t="e">
        <f t="shared" si="319"/>
        <v>#REF!</v>
      </c>
      <c r="HM56" s="31" t="e">
        <f t="shared" si="320"/>
        <v>#REF!</v>
      </c>
      <c r="HN56" s="31" t="e">
        <f t="shared" si="321"/>
        <v>#REF!</v>
      </c>
      <c r="HO56" s="31" t="e">
        <f t="shared" si="322"/>
        <v>#REF!</v>
      </c>
      <c r="HP56" s="31" t="e">
        <f t="shared" si="323"/>
        <v>#REF!</v>
      </c>
      <c r="HQ56" s="31" t="e">
        <f t="shared" si="324"/>
        <v>#REF!</v>
      </c>
      <c r="HR56" s="31" t="e">
        <f t="shared" si="325"/>
        <v>#REF!</v>
      </c>
      <c r="HS56" s="42">
        <v>0</v>
      </c>
      <c r="HU56" s="30" t="e">
        <f t="shared" si="326"/>
        <v>#REF!</v>
      </c>
      <c r="HV56" s="30" t="e">
        <f t="shared" si="327"/>
        <v>#REF!</v>
      </c>
      <c r="HW56" s="30" t="e">
        <f t="shared" si="328"/>
        <v>#REF!</v>
      </c>
      <c r="HX56" s="30" t="e">
        <f t="shared" si="329"/>
        <v>#REF!</v>
      </c>
      <c r="HY56" s="30" t="e">
        <f t="shared" si="330"/>
        <v>#REF!</v>
      </c>
      <c r="HZ56" s="30" t="e">
        <f t="shared" si="331"/>
        <v>#REF!</v>
      </c>
      <c r="IA56" s="30" t="e">
        <f t="shared" si="332"/>
        <v>#REF!</v>
      </c>
      <c r="IB56" s="30" t="e">
        <f t="shared" si="333"/>
        <v>#REF!</v>
      </c>
      <c r="IC56" s="30" t="e">
        <f t="shared" si="334"/>
        <v>#REF!</v>
      </c>
      <c r="ID56" s="30" t="e">
        <f t="shared" si="335"/>
        <v>#REF!</v>
      </c>
      <c r="IE56" s="30">
        <f t="shared" si="336"/>
        <v>0</v>
      </c>
      <c r="IF56" s="30"/>
      <c r="IH56" s="30" t="e">
        <f t="shared" si="337"/>
        <v>#REF!</v>
      </c>
      <c r="II56" s="30" t="e">
        <f t="shared" si="338"/>
        <v>#REF!</v>
      </c>
      <c r="IJ56" s="30" t="e">
        <f t="shared" si="339"/>
        <v>#REF!</v>
      </c>
      <c r="IK56" s="30" t="e">
        <f t="shared" si="340"/>
        <v>#REF!</v>
      </c>
      <c r="IL56" s="30" t="e">
        <f t="shared" si="341"/>
        <v>#REF!</v>
      </c>
      <c r="IM56" s="30" t="e">
        <f t="shared" si="342"/>
        <v>#REF!</v>
      </c>
      <c r="IN56" s="30" t="e">
        <f t="shared" si="343"/>
        <v>#REF!</v>
      </c>
      <c r="IO56" s="30" t="e">
        <f t="shared" si="344"/>
        <v>#REF!</v>
      </c>
      <c r="IP56" s="30" t="e">
        <f t="shared" si="345"/>
        <v>#REF!</v>
      </c>
      <c r="IQ56" s="30" t="e">
        <f t="shared" si="346"/>
        <v>#REF!</v>
      </c>
      <c r="IR56" s="30">
        <f t="shared" si="347"/>
        <v>0</v>
      </c>
      <c r="IT56" s="43"/>
      <c r="IU56" s="43"/>
      <c r="IW56" s="43" t="e">
        <f t="shared" si="348"/>
        <v>#REF!</v>
      </c>
      <c r="IX56" s="43" t="e">
        <f t="shared" si="349"/>
        <v>#REF!</v>
      </c>
      <c r="IY56" s="43" t="e">
        <f t="shared" si="350"/>
        <v>#REF!</v>
      </c>
      <c r="IZ56" s="43" t="e">
        <f t="shared" si="351"/>
        <v>#REF!</v>
      </c>
      <c r="JA56" s="43" t="e">
        <f t="shared" si="352"/>
        <v>#REF!</v>
      </c>
      <c r="JB56" s="43" t="e">
        <f t="shared" si="353"/>
        <v>#REF!</v>
      </c>
      <c r="JC56" s="43" t="e">
        <f t="shared" si="354"/>
        <v>#REF!</v>
      </c>
      <c r="JD56" s="43" t="e">
        <f t="shared" si="355"/>
        <v>#REF!</v>
      </c>
      <c r="JE56" s="43" t="e">
        <f t="shared" si="356"/>
        <v>#REF!</v>
      </c>
      <c r="JF56" s="43" t="e">
        <f t="shared" si="357"/>
        <v>#REF!</v>
      </c>
      <c r="JG56" s="43">
        <f t="shared" si="358"/>
        <v>0</v>
      </c>
      <c r="JH56" s="43"/>
      <c r="JI56" s="31"/>
      <c r="JJ56" s="43" t="e">
        <f t="shared" si="359"/>
        <v>#REF!</v>
      </c>
      <c r="JK56" s="43" t="e">
        <f t="shared" si="360"/>
        <v>#REF!</v>
      </c>
      <c r="JL56" s="43" t="e">
        <f t="shared" si="361"/>
        <v>#REF!</v>
      </c>
      <c r="JM56" s="43" t="e">
        <f t="shared" si="362"/>
        <v>#REF!</v>
      </c>
      <c r="JN56" s="43" t="e">
        <f t="shared" si="363"/>
        <v>#REF!</v>
      </c>
      <c r="JO56" s="43" t="e">
        <f t="shared" si="364"/>
        <v>#REF!</v>
      </c>
      <c r="JP56" s="43" t="e">
        <f t="shared" si="365"/>
        <v>#REF!</v>
      </c>
      <c r="JQ56" s="43" t="e">
        <f t="shared" si="366"/>
        <v>#REF!</v>
      </c>
      <c r="JR56" s="43" t="e">
        <f t="shared" si="367"/>
        <v>#REF!</v>
      </c>
      <c r="JS56" s="43" t="e">
        <f t="shared" si="368"/>
        <v>#REF!</v>
      </c>
      <c r="JT56" s="43">
        <f t="shared" si="369"/>
        <v>0</v>
      </c>
      <c r="JU56" s="43"/>
      <c r="JV56" s="31"/>
      <c r="JW56" s="43" t="e">
        <f t="shared" si="370"/>
        <v>#REF!</v>
      </c>
      <c r="JX56" s="43" t="e">
        <f t="shared" si="371"/>
        <v>#REF!</v>
      </c>
      <c r="JY56" s="43" t="e">
        <f t="shared" si="372"/>
        <v>#REF!</v>
      </c>
      <c r="JZ56" s="43" t="e">
        <f t="shared" si="373"/>
        <v>#REF!</v>
      </c>
      <c r="KA56" s="43" t="e">
        <f t="shared" si="374"/>
        <v>#REF!</v>
      </c>
      <c r="KB56" s="43" t="e">
        <f t="shared" si="375"/>
        <v>#REF!</v>
      </c>
      <c r="KC56" s="43" t="e">
        <f t="shared" si="376"/>
        <v>#REF!</v>
      </c>
      <c r="KD56" s="43" t="e">
        <f t="shared" si="377"/>
        <v>#REF!</v>
      </c>
      <c r="KE56" s="43" t="e">
        <f t="shared" si="378"/>
        <v>#REF!</v>
      </c>
      <c r="KF56" s="43" t="e">
        <f t="shared" si="379"/>
        <v>#REF!</v>
      </c>
      <c r="KG56" s="43">
        <f t="shared" si="380"/>
        <v>0</v>
      </c>
      <c r="KH56" s="43"/>
      <c r="KJ56" s="7" t="e">
        <f t="array" ref="KJ56">AVERAGE(EW56:EW57)/((1+discount_EFFECT)^($B56-1))</f>
        <v>#REF!</v>
      </c>
      <c r="KK56" s="7" t="e">
        <f t="array" ref="KK56">AVERAGE(EX56:EX57)/((1+discount_EFFECT)^($B56-1))</f>
        <v>#REF!</v>
      </c>
      <c r="KL56" s="7" t="e">
        <f t="array" ref="KL56">AVERAGE(EY56:EY57)/((1+discount_EFFECT)^($B56-1))</f>
        <v>#REF!</v>
      </c>
      <c r="KM56" s="7" t="e">
        <f t="array" ref="KM56">AVERAGE(EZ56:EZ57)/((1+discount_EFFECT)^($B56-1))</f>
        <v>#REF!</v>
      </c>
      <c r="KN56" s="7" t="e">
        <f t="array" ref="KN56">AVERAGE(FA56:FA57)/((1+discount_EFFECT)^($B56-1))</f>
        <v>#REF!</v>
      </c>
      <c r="KO56" s="7" t="e">
        <f t="array" ref="KO56">AVERAGE(FB56:FB57)/((1+discount_EFFECT)^($B56-1))</f>
        <v>#REF!</v>
      </c>
      <c r="KP56" s="7" t="e">
        <f t="array" ref="KP56">AVERAGE(FC56:FC57)/((1+discount_EFFECT)^($B56-1))</f>
        <v>#REF!</v>
      </c>
      <c r="KQ56" s="7" t="e">
        <f t="array" ref="KQ56">AVERAGE(FD56:FD57)/((1+discount_EFFECT)^($B56-1))</f>
        <v>#REF!</v>
      </c>
      <c r="KR56" s="7" t="e">
        <f t="array" ref="KR56">AVERAGE(FE56:FE57)/((1+discount_EFFECT)^($B56-1))</f>
        <v>#REF!</v>
      </c>
      <c r="KS56" s="7" t="e">
        <f t="array" ref="KS56">AVERAGE(FF56:FF57)/((1+discount_EFFECT)^($B56-1))</f>
        <v>#REF!</v>
      </c>
      <c r="KT56" s="7" t="e">
        <f t="array" ref="KT56">AVERAGE(FG56:FG57)/((1+discount_EFFECT)^($B56-1))</f>
        <v>#REF!</v>
      </c>
      <c r="KU56" s="44" t="e">
        <f t="shared" si="381"/>
        <v>#REF!</v>
      </c>
      <c r="KV56" s="44" t="e">
        <f t="shared" si="382"/>
        <v>#REF!</v>
      </c>
      <c r="KW56" s="43"/>
      <c r="KX56" s="43"/>
      <c r="KY56" s="43" t="e">
        <f t="shared" si="383"/>
        <v>#REF!</v>
      </c>
      <c r="KZ56" s="43" t="e">
        <f t="shared" si="384"/>
        <v>#REF!</v>
      </c>
      <c r="LA56" s="43" t="e">
        <f t="shared" si="385"/>
        <v>#REF!</v>
      </c>
      <c r="LB56" s="30" t="e">
        <f t="shared" si="386"/>
        <v>#REF!</v>
      </c>
      <c r="LC56" s="30" t="e">
        <f t="shared" si="387"/>
        <v>#REF!</v>
      </c>
      <c r="LD56" s="30" t="e">
        <f t="shared" si="388"/>
        <v>#REF!</v>
      </c>
      <c r="LE56" s="30" t="e">
        <f t="shared" si="389"/>
        <v>#REF!</v>
      </c>
      <c r="LF56" s="30" t="e">
        <f t="shared" si="390"/>
        <v>#REF!</v>
      </c>
      <c r="LG56" s="30" t="e">
        <f t="shared" si="391"/>
        <v>#REF!</v>
      </c>
      <c r="LH56" s="30" t="e">
        <f t="shared" si="392"/>
        <v>#REF!</v>
      </c>
      <c r="LI56" s="17" t="e">
        <f t="shared" si="393"/>
        <v>#REF!</v>
      </c>
      <c r="LJ56" s="30" t="e">
        <f t="shared" si="394"/>
        <v>#REF!</v>
      </c>
      <c r="LK56" s="31" t="e">
        <f t="shared" si="395"/>
        <v>#REF!</v>
      </c>
      <c r="LL56" t="e">
        <f t="shared" si="396"/>
        <v>#REF!</v>
      </c>
    </row>
    <row r="57" spans="2:324" ht="15.6" thickTop="1" thickBot="1" x14ac:dyDescent="0.35">
      <c r="B57">
        <v>46</v>
      </c>
      <c r="C57">
        <f t="shared" si="397"/>
        <v>116</v>
      </c>
      <c r="E57">
        <f t="shared" si="201"/>
        <v>1</v>
      </c>
      <c r="S57" s="35" t="e">
        <f t="shared" si="202"/>
        <v>#REF!</v>
      </c>
      <c r="T57" s="36">
        <v>0</v>
      </c>
      <c r="U57" s="37" t="e">
        <f t="shared" si="203"/>
        <v>#REF!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8">
        <v>0</v>
      </c>
      <c r="AD57" s="35" t="e">
        <f t="shared" si="204"/>
        <v>#REF!</v>
      </c>
      <c r="AE57" s="37" t="e">
        <f t="shared" si="205"/>
        <v>#REF!</v>
      </c>
      <c r="AF57" s="37" t="e">
        <f t="shared" si="206"/>
        <v>#REF!</v>
      </c>
      <c r="AG57" s="37" t="e">
        <f t="shared" si="207"/>
        <v>#REF!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8">
        <v>0</v>
      </c>
      <c r="AO57" s="35" t="e">
        <f t="shared" si="208"/>
        <v>#REF!</v>
      </c>
      <c r="AP57" s="36">
        <v>0</v>
      </c>
      <c r="AQ57" s="37" t="e">
        <f t="shared" si="209"/>
        <v>#REF!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8">
        <v>0</v>
      </c>
      <c r="AZ57" s="35" t="e">
        <f t="shared" si="210"/>
        <v>#REF!</v>
      </c>
      <c r="BA57" s="37" t="e">
        <f t="shared" si="211"/>
        <v>#REF!</v>
      </c>
      <c r="BB57" s="37" t="e">
        <f t="shared" si="212"/>
        <v>#REF!</v>
      </c>
      <c r="BC57" s="37" t="e">
        <f t="shared" si="213"/>
        <v>#REF!</v>
      </c>
      <c r="BD57" s="37" t="e">
        <f t="shared" si="214"/>
        <v>#REF!</v>
      </c>
      <c r="BE57" s="37" t="e">
        <f t="shared" si="215"/>
        <v>#REF!</v>
      </c>
      <c r="BF57" s="36">
        <v>0</v>
      </c>
      <c r="BG57" s="36">
        <v>0</v>
      </c>
      <c r="BH57" s="36">
        <v>0</v>
      </c>
      <c r="BI57" s="36">
        <v>0</v>
      </c>
      <c r="BJ57" s="38">
        <v>0</v>
      </c>
      <c r="BK57" s="35" t="e">
        <f t="shared" si="216"/>
        <v>#REF!</v>
      </c>
      <c r="BL57" s="37" t="e">
        <f t="shared" si="217"/>
        <v>#REF!</v>
      </c>
      <c r="BM57" s="37" t="e">
        <f t="shared" si="218"/>
        <v>#REF!</v>
      </c>
      <c r="BN57" s="37" t="e">
        <f t="shared" si="219"/>
        <v>#REF!</v>
      </c>
      <c r="BO57" s="37" t="e">
        <f t="shared" si="220"/>
        <v>#REF!</v>
      </c>
      <c r="BP57" s="37" t="e">
        <f t="shared" si="221"/>
        <v>#REF!</v>
      </c>
      <c r="BQ57" s="36">
        <v>0</v>
      </c>
      <c r="BR57" s="36">
        <v>0</v>
      </c>
      <c r="BS57" s="36">
        <v>0</v>
      </c>
      <c r="BT57" s="36">
        <v>0</v>
      </c>
      <c r="BU57" s="38">
        <v>0</v>
      </c>
      <c r="BV57" s="35" t="e">
        <f t="shared" si="222"/>
        <v>#REF!</v>
      </c>
      <c r="BW57" s="37" t="e">
        <f t="shared" si="223"/>
        <v>#REF!</v>
      </c>
      <c r="BX57" s="37" t="e">
        <f t="shared" si="224"/>
        <v>#REF!</v>
      </c>
      <c r="BY57" s="37" t="e">
        <f t="shared" si="225"/>
        <v>#REF!</v>
      </c>
      <c r="BZ57" s="37" t="e">
        <f t="shared" si="226"/>
        <v>#REF!</v>
      </c>
      <c r="CA57" s="37" t="e">
        <f t="shared" si="227"/>
        <v>#REF!</v>
      </c>
      <c r="CB57" s="36">
        <v>0</v>
      </c>
      <c r="CC57" s="36">
        <v>0</v>
      </c>
      <c r="CD57" s="36">
        <v>0</v>
      </c>
      <c r="CE57" s="36">
        <v>0</v>
      </c>
      <c r="CF57" s="38">
        <v>0</v>
      </c>
      <c r="CG57" s="37" t="e">
        <f t="shared" si="228"/>
        <v>#REF!</v>
      </c>
      <c r="CH57" s="37" t="e">
        <f t="shared" si="229"/>
        <v>#REF!</v>
      </c>
      <c r="CI57" s="37" t="e">
        <f t="shared" si="230"/>
        <v>#REF!</v>
      </c>
      <c r="CJ57" s="37" t="e">
        <f t="shared" si="231"/>
        <v>#REF!</v>
      </c>
      <c r="CK57" s="36">
        <v>0</v>
      </c>
      <c r="CL57" s="36">
        <v>0</v>
      </c>
      <c r="CM57" s="37" t="e">
        <f t="shared" si="232"/>
        <v>#REF!</v>
      </c>
      <c r="CN57" s="37" t="e">
        <f t="shared" si="233"/>
        <v>#REF!</v>
      </c>
      <c r="CO57" s="36">
        <v>0</v>
      </c>
      <c r="CP57" s="36">
        <v>0</v>
      </c>
      <c r="CQ57" s="38">
        <v>0</v>
      </c>
      <c r="CR57" s="37" t="e">
        <f t="shared" si="234"/>
        <v>#REF!</v>
      </c>
      <c r="CS57" s="37" t="e">
        <f t="shared" si="235"/>
        <v>#REF!</v>
      </c>
      <c r="CT57" s="37" t="e">
        <f t="shared" si="236"/>
        <v>#REF!</v>
      </c>
      <c r="CU57" s="37" t="e">
        <f t="shared" si="237"/>
        <v>#REF!</v>
      </c>
      <c r="CV57" s="37" t="e">
        <f t="shared" si="238"/>
        <v>#REF!</v>
      </c>
      <c r="CW57" s="37" t="e">
        <f t="shared" si="239"/>
        <v>#REF!</v>
      </c>
      <c r="CX57" s="37" t="e">
        <f t="shared" si="240"/>
        <v>#REF!</v>
      </c>
      <c r="CY57" s="37" t="e">
        <f t="shared" si="241"/>
        <v>#REF!</v>
      </c>
      <c r="CZ57" s="37" t="e">
        <f t="shared" si="242"/>
        <v>#REF!</v>
      </c>
      <c r="DA57" s="37" t="e">
        <f t="shared" si="243"/>
        <v>#REF!</v>
      </c>
      <c r="DB57" s="38">
        <v>0</v>
      </c>
      <c r="DC57" s="37" t="e">
        <f t="shared" si="244"/>
        <v>#REF!</v>
      </c>
      <c r="DD57" s="37" t="e">
        <f t="shared" si="245"/>
        <v>#REF!</v>
      </c>
      <c r="DE57" s="37" t="e">
        <f t="shared" si="246"/>
        <v>#REF!</v>
      </c>
      <c r="DF57" s="37" t="e">
        <f t="shared" si="247"/>
        <v>#REF!</v>
      </c>
      <c r="DG57" s="37" t="e">
        <f t="shared" si="248"/>
        <v>#REF!</v>
      </c>
      <c r="DH57" s="37" t="e">
        <f t="shared" si="249"/>
        <v>#REF!</v>
      </c>
      <c r="DI57" s="37" t="e">
        <f t="shared" si="250"/>
        <v>#REF!</v>
      </c>
      <c r="DJ57" s="37" t="e">
        <f t="shared" si="251"/>
        <v>#REF!</v>
      </c>
      <c r="DK57" s="37" t="e">
        <f t="shared" si="252"/>
        <v>#REF!</v>
      </c>
      <c r="DL57" s="37" t="e">
        <f t="shared" si="253"/>
        <v>#REF!</v>
      </c>
      <c r="DM57" s="38">
        <v>0</v>
      </c>
      <c r="DN57" s="37" t="e">
        <f t="shared" si="254"/>
        <v>#REF!</v>
      </c>
      <c r="DO57" s="37" t="e">
        <f t="shared" si="255"/>
        <v>#REF!</v>
      </c>
      <c r="DP57" s="37" t="e">
        <f t="shared" si="256"/>
        <v>#REF!</v>
      </c>
      <c r="DQ57" s="37" t="e">
        <f t="shared" si="257"/>
        <v>#REF!</v>
      </c>
      <c r="DR57" s="37" t="e">
        <f t="shared" si="258"/>
        <v>#REF!</v>
      </c>
      <c r="DS57" s="37" t="e">
        <f t="shared" si="259"/>
        <v>#REF!</v>
      </c>
      <c r="DT57" s="37" t="e">
        <f t="shared" si="260"/>
        <v>#REF!</v>
      </c>
      <c r="DU57" s="37" t="e">
        <f t="shared" si="261"/>
        <v>#REF!</v>
      </c>
      <c r="DV57" s="37" t="e">
        <f t="shared" si="262"/>
        <v>#REF!</v>
      </c>
      <c r="DW57" s="37" t="e">
        <f t="shared" si="263"/>
        <v>#REF!</v>
      </c>
      <c r="DX57" s="38">
        <v>0</v>
      </c>
      <c r="DY57" s="35" t="e">
        <f t="array" ref="DY57">1-EXP(-INDEX(m.r.mortality, C57) * hr.mort_mci)</f>
        <v>#REF!</v>
      </c>
      <c r="DZ57" s="37" t="e">
        <f t="array" ref="DZ57">1-EXP(-INDEX(m.r.mortality, C57) * hr.mort_mci)</f>
        <v>#REF!</v>
      </c>
      <c r="EA57" s="37" t="e">
        <f t="array" ref="EA57">1-EXP(-INDEX(m.r.mortality, C57) * hr.mort_mil)</f>
        <v>#REF!</v>
      </c>
      <c r="EB57" s="37" t="e">
        <f t="array" ref="EB57">1-EXP(-INDEX(m.r.mortality, C57) * hr.mort_mil)</f>
        <v>#REF!</v>
      </c>
      <c r="EC57" s="37" t="e">
        <f t="array" ref="EC57">1-EXP(-INDEX(m.r.mortality, C57) * hr.mort_mod)</f>
        <v>#REF!</v>
      </c>
      <c r="ED57" s="37" t="e">
        <f t="array" ref="ED57">1-EXP(-INDEX(m.r.mortality, C57) * hr.mort_sev)</f>
        <v>#REF!</v>
      </c>
      <c r="EE57" s="37" t="e">
        <f t="array" ref="EE57">1-EXP(-INDEX(m.r.mortality, C57) * hr.mort_mci)</f>
        <v>#REF!</v>
      </c>
      <c r="EF57" s="37" t="e">
        <f t="array" ref="EF57">1-EXP(-INDEX(m.r.mortality, C57) * hr.mort_mil)</f>
        <v>#REF!</v>
      </c>
      <c r="EG57" s="37" t="e">
        <f t="array" ref="EG57">1-EXP(-INDEX(m.r.mortality, C57) * hr.mort_mod)</f>
        <v>#REF!</v>
      </c>
      <c r="EH57" s="37" t="e">
        <f t="array" ref="EH57">1-EXP(-INDEX(m.r.mortality, C57) * hr.mort_sev)</f>
        <v>#REF!</v>
      </c>
      <c r="EI57" s="38">
        <v>1</v>
      </c>
      <c r="EJ57" s="39" t="e">
        <f t="shared" si="264"/>
        <v>#REF!</v>
      </c>
      <c r="EK57" s="39" t="e">
        <f t="shared" si="265"/>
        <v>#REF!</v>
      </c>
      <c r="EL57" s="39" t="e">
        <f t="shared" si="266"/>
        <v>#REF!</v>
      </c>
      <c r="EM57" s="39" t="e">
        <f t="shared" si="267"/>
        <v>#REF!</v>
      </c>
      <c r="EN57" s="39" t="e">
        <f t="shared" si="268"/>
        <v>#REF!</v>
      </c>
      <c r="EO57" s="39" t="e">
        <f t="shared" si="269"/>
        <v>#REF!</v>
      </c>
      <c r="EP57" s="39" t="e">
        <f t="shared" si="270"/>
        <v>#REF!</v>
      </c>
      <c r="EQ57" s="39" t="e">
        <f t="shared" si="271"/>
        <v>#REF!</v>
      </c>
      <c r="ER57" s="39" t="e">
        <f t="shared" si="272"/>
        <v>#REF!</v>
      </c>
      <c r="ES57" s="39" t="e">
        <f t="shared" si="273"/>
        <v>#REF!</v>
      </c>
      <c r="ET57" s="39" t="b">
        <f t="shared" si="274"/>
        <v>1</v>
      </c>
      <c r="EV57">
        <v>46</v>
      </c>
      <c r="EW57" s="7" t="e">
        <f t="array" ref="EW57">MMULT(EW56:FG56,TRANSPOSE(S56:AC56))</f>
        <v>#REF!</v>
      </c>
      <c r="EX57" s="7" t="e">
        <f t="array" ref="EX57">MMULT(EW56:FG56,TRANSPOSE(AD56:AN56))</f>
        <v>#REF!</v>
      </c>
      <c r="EY57" s="7" t="e">
        <f t="array" ref="EY57">MMULT(EW56:FG56,TRANSPOSE(AO56:AY56))</f>
        <v>#REF!</v>
      </c>
      <c r="EZ57" s="7" t="e">
        <f t="array" ref="EZ57">MMULT(EW56:FG56,TRANSPOSE(AZ56:BJ56))</f>
        <v>#REF!</v>
      </c>
      <c r="FA57" s="7" t="e">
        <f t="array" ref="FA57">MMULT(EW56:FG56,TRANSPOSE(BK56:BU56))</f>
        <v>#REF!</v>
      </c>
      <c r="FB57" s="7" t="e">
        <f t="array" ref="FB57">MMULT(EW56:FG56,TRANSPOSE(BV56:CF56))</f>
        <v>#REF!</v>
      </c>
      <c r="FC57" s="7" t="e">
        <f t="array" ref="FC57">MMULT(EW56:FG56,TRANSPOSE(CG56:CQ56))</f>
        <v>#REF!</v>
      </c>
      <c r="FD57" s="7" t="e">
        <f t="array" ref="FD57">MMULT(EW56:FG56,TRANSPOSE(CR56:DB56))</f>
        <v>#REF!</v>
      </c>
      <c r="FE57" s="7" t="e">
        <f t="array" ref="FE57">MMULT(EW56:FG56,TRANSPOSE(DC56:DM56))</f>
        <v>#REF!</v>
      </c>
      <c r="FF57" s="7" t="e">
        <f t="array" ref="FF57">MMULT(EW56:FG56,TRANSPOSE(DN56:DX56))</f>
        <v>#REF!</v>
      </c>
      <c r="FG57" s="7" t="e">
        <f t="array" ref="FG57">MMULT(EW56:FG56,TRANSPOSE(DY56:EI56))</f>
        <v>#REF!</v>
      </c>
      <c r="FH57" s="39" t="e">
        <f t="shared" si="275"/>
        <v>#REF!</v>
      </c>
      <c r="FJ57" s="30" t="e">
        <f t="shared" si="276"/>
        <v>#REF!</v>
      </c>
      <c r="FK57" s="30" t="e">
        <f t="shared" si="277"/>
        <v>#REF!</v>
      </c>
      <c r="FL57" s="30" t="e">
        <f t="shared" si="278"/>
        <v>#REF!</v>
      </c>
      <c r="FM57" s="30" t="e">
        <f t="shared" si="279"/>
        <v>#REF!</v>
      </c>
      <c r="FN57" s="30" t="e">
        <f t="shared" si="280"/>
        <v>#REF!</v>
      </c>
      <c r="FO57" s="30" t="e">
        <f t="shared" si="281"/>
        <v>#REF!</v>
      </c>
      <c r="FP57" s="30" t="e">
        <f t="shared" si="282"/>
        <v>#REF!</v>
      </c>
      <c r="FQ57" s="30" t="e">
        <f t="shared" si="283"/>
        <v>#REF!</v>
      </c>
      <c r="FR57" s="30" t="e">
        <f t="shared" si="284"/>
        <v>#REF!</v>
      </c>
      <c r="FS57" s="30" t="e">
        <f t="shared" si="285"/>
        <v>#REF!</v>
      </c>
      <c r="FT57" s="41">
        <v>0</v>
      </c>
      <c r="FV57" s="30" t="e">
        <f t="shared" si="286"/>
        <v>#REF!</v>
      </c>
      <c r="FW57" s="30" t="e">
        <f t="shared" si="287"/>
        <v>#REF!</v>
      </c>
      <c r="FX57" s="30" t="e">
        <f t="shared" si="288"/>
        <v>#REF!</v>
      </c>
      <c r="FY57" s="30" t="e">
        <f t="shared" si="289"/>
        <v>#REF!</v>
      </c>
      <c r="FZ57" s="30" t="e">
        <f t="shared" si="290"/>
        <v>#REF!</v>
      </c>
      <c r="GA57" s="30" t="e">
        <f t="shared" si="291"/>
        <v>#REF!</v>
      </c>
      <c r="GB57" s="30" t="e">
        <f t="shared" si="292"/>
        <v>#REF!</v>
      </c>
      <c r="GC57" s="30" t="e">
        <f t="shared" si="293"/>
        <v>#REF!</v>
      </c>
      <c r="GD57" s="30" t="e">
        <f t="shared" si="294"/>
        <v>#REF!</v>
      </c>
      <c r="GE57" s="30" t="e">
        <f t="shared" si="295"/>
        <v>#REF!</v>
      </c>
      <c r="GF57" s="41">
        <v>0</v>
      </c>
      <c r="GH57" s="31"/>
      <c r="GI57" s="31"/>
      <c r="GK57" s="31" t="e">
        <f t="shared" si="296"/>
        <v>#REF!</v>
      </c>
      <c r="GL57" s="31" t="e">
        <f t="shared" si="297"/>
        <v>#REF!</v>
      </c>
      <c r="GM57" s="31" t="e">
        <f t="shared" si="298"/>
        <v>#REF!</v>
      </c>
      <c r="GN57" s="31" t="e">
        <f t="shared" si="299"/>
        <v>#REF!</v>
      </c>
      <c r="GO57" s="31" t="e">
        <f t="shared" si="300"/>
        <v>#REF!</v>
      </c>
      <c r="GP57" s="31" t="e">
        <f t="shared" si="301"/>
        <v>#REF!</v>
      </c>
      <c r="GQ57" s="31" t="e">
        <f t="shared" si="302"/>
        <v>#REF!</v>
      </c>
      <c r="GR57" s="31" t="e">
        <f t="shared" si="303"/>
        <v>#REF!</v>
      </c>
      <c r="GS57" s="31" t="e">
        <f t="shared" si="304"/>
        <v>#REF!</v>
      </c>
      <c r="GT57" s="31" t="e">
        <f t="shared" si="305"/>
        <v>#REF!</v>
      </c>
      <c r="GU57" s="42">
        <v>0</v>
      </c>
      <c r="GW57" s="31" t="e">
        <f t="shared" si="306"/>
        <v>#REF!</v>
      </c>
      <c r="GX57" s="31" t="e">
        <f t="shared" si="307"/>
        <v>#REF!</v>
      </c>
      <c r="GY57" s="31" t="e">
        <f t="shared" si="308"/>
        <v>#REF!</v>
      </c>
      <c r="GZ57" s="31" t="e">
        <f t="shared" si="309"/>
        <v>#REF!</v>
      </c>
      <c r="HA57" s="31" t="e">
        <f t="shared" si="310"/>
        <v>#REF!</v>
      </c>
      <c r="HB57" s="31" t="e">
        <f t="shared" si="311"/>
        <v>#REF!</v>
      </c>
      <c r="HC57" s="31" t="e">
        <f t="shared" si="312"/>
        <v>#REF!</v>
      </c>
      <c r="HD57" s="31" t="e">
        <f t="shared" si="313"/>
        <v>#REF!</v>
      </c>
      <c r="HE57" s="31" t="e">
        <f t="shared" si="314"/>
        <v>#REF!</v>
      </c>
      <c r="HF57" s="31" t="e">
        <f t="shared" si="315"/>
        <v>#REF!</v>
      </c>
      <c r="HG57" s="42">
        <v>0</v>
      </c>
      <c r="HI57" s="31" t="e">
        <f t="shared" si="316"/>
        <v>#REF!</v>
      </c>
      <c r="HJ57" s="31" t="e">
        <f t="shared" si="317"/>
        <v>#REF!</v>
      </c>
      <c r="HK57" s="31" t="e">
        <f t="shared" si="318"/>
        <v>#REF!</v>
      </c>
      <c r="HL57" s="31" t="e">
        <f t="shared" si="319"/>
        <v>#REF!</v>
      </c>
      <c r="HM57" s="31" t="e">
        <f t="shared" si="320"/>
        <v>#REF!</v>
      </c>
      <c r="HN57" s="31" t="e">
        <f t="shared" si="321"/>
        <v>#REF!</v>
      </c>
      <c r="HO57" s="31" t="e">
        <f t="shared" si="322"/>
        <v>#REF!</v>
      </c>
      <c r="HP57" s="31" t="e">
        <f t="shared" si="323"/>
        <v>#REF!</v>
      </c>
      <c r="HQ57" s="31" t="e">
        <f t="shared" si="324"/>
        <v>#REF!</v>
      </c>
      <c r="HR57" s="31" t="e">
        <f t="shared" si="325"/>
        <v>#REF!</v>
      </c>
      <c r="HS57" s="42">
        <v>0</v>
      </c>
      <c r="HU57" s="30" t="e">
        <f t="shared" si="326"/>
        <v>#REF!</v>
      </c>
      <c r="HV57" s="30" t="e">
        <f t="shared" si="327"/>
        <v>#REF!</v>
      </c>
      <c r="HW57" s="30" t="e">
        <f t="shared" si="328"/>
        <v>#REF!</v>
      </c>
      <c r="HX57" s="30" t="e">
        <f t="shared" si="329"/>
        <v>#REF!</v>
      </c>
      <c r="HY57" s="30" t="e">
        <f t="shared" si="330"/>
        <v>#REF!</v>
      </c>
      <c r="HZ57" s="30" t="e">
        <f t="shared" si="331"/>
        <v>#REF!</v>
      </c>
      <c r="IA57" s="30" t="e">
        <f t="shared" si="332"/>
        <v>#REF!</v>
      </c>
      <c r="IB57" s="30" t="e">
        <f t="shared" si="333"/>
        <v>#REF!</v>
      </c>
      <c r="IC57" s="30" t="e">
        <f t="shared" si="334"/>
        <v>#REF!</v>
      </c>
      <c r="ID57" s="30" t="e">
        <f t="shared" si="335"/>
        <v>#REF!</v>
      </c>
      <c r="IE57" s="30">
        <f t="shared" si="336"/>
        <v>0</v>
      </c>
      <c r="IF57" s="30"/>
      <c r="IH57" s="30" t="e">
        <f t="shared" si="337"/>
        <v>#REF!</v>
      </c>
      <c r="II57" s="30" t="e">
        <f t="shared" si="338"/>
        <v>#REF!</v>
      </c>
      <c r="IJ57" s="30" t="e">
        <f t="shared" si="339"/>
        <v>#REF!</v>
      </c>
      <c r="IK57" s="30" t="e">
        <f t="shared" si="340"/>
        <v>#REF!</v>
      </c>
      <c r="IL57" s="30" t="e">
        <f t="shared" si="341"/>
        <v>#REF!</v>
      </c>
      <c r="IM57" s="30" t="e">
        <f t="shared" si="342"/>
        <v>#REF!</v>
      </c>
      <c r="IN57" s="30" t="e">
        <f t="shared" si="343"/>
        <v>#REF!</v>
      </c>
      <c r="IO57" s="30" t="e">
        <f t="shared" si="344"/>
        <v>#REF!</v>
      </c>
      <c r="IP57" s="30" t="e">
        <f t="shared" si="345"/>
        <v>#REF!</v>
      </c>
      <c r="IQ57" s="30" t="e">
        <f t="shared" si="346"/>
        <v>#REF!</v>
      </c>
      <c r="IR57" s="30">
        <f t="shared" si="347"/>
        <v>0</v>
      </c>
      <c r="IT57" s="43"/>
      <c r="IU57" s="43"/>
      <c r="IW57" s="43" t="e">
        <f t="shared" si="348"/>
        <v>#REF!</v>
      </c>
      <c r="IX57" s="43" t="e">
        <f t="shared" si="349"/>
        <v>#REF!</v>
      </c>
      <c r="IY57" s="43" t="e">
        <f t="shared" si="350"/>
        <v>#REF!</v>
      </c>
      <c r="IZ57" s="43" t="e">
        <f t="shared" si="351"/>
        <v>#REF!</v>
      </c>
      <c r="JA57" s="43" t="e">
        <f t="shared" si="352"/>
        <v>#REF!</v>
      </c>
      <c r="JB57" s="43" t="e">
        <f t="shared" si="353"/>
        <v>#REF!</v>
      </c>
      <c r="JC57" s="43" t="e">
        <f t="shared" si="354"/>
        <v>#REF!</v>
      </c>
      <c r="JD57" s="43" t="e">
        <f t="shared" si="355"/>
        <v>#REF!</v>
      </c>
      <c r="JE57" s="43" t="e">
        <f t="shared" si="356"/>
        <v>#REF!</v>
      </c>
      <c r="JF57" s="43" t="e">
        <f t="shared" si="357"/>
        <v>#REF!</v>
      </c>
      <c r="JG57" s="43">
        <f t="shared" si="358"/>
        <v>0</v>
      </c>
      <c r="JH57" s="43"/>
      <c r="JI57" s="31"/>
      <c r="JJ57" s="43" t="e">
        <f t="shared" si="359"/>
        <v>#REF!</v>
      </c>
      <c r="JK57" s="43" t="e">
        <f t="shared" si="360"/>
        <v>#REF!</v>
      </c>
      <c r="JL57" s="43" t="e">
        <f t="shared" si="361"/>
        <v>#REF!</v>
      </c>
      <c r="JM57" s="43" t="e">
        <f t="shared" si="362"/>
        <v>#REF!</v>
      </c>
      <c r="JN57" s="43" t="e">
        <f t="shared" si="363"/>
        <v>#REF!</v>
      </c>
      <c r="JO57" s="43" t="e">
        <f t="shared" si="364"/>
        <v>#REF!</v>
      </c>
      <c r="JP57" s="43" t="e">
        <f t="shared" si="365"/>
        <v>#REF!</v>
      </c>
      <c r="JQ57" s="43" t="e">
        <f t="shared" si="366"/>
        <v>#REF!</v>
      </c>
      <c r="JR57" s="43" t="e">
        <f t="shared" si="367"/>
        <v>#REF!</v>
      </c>
      <c r="JS57" s="43" t="e">
        <f t="shared" si="368"/>
        <v>#REF!</v>
      </c>
      <c r="JT57" s="43">
        <f t="shared" si="369"/>
        <v>0</v>
      </c>
      <c r="JU57" s="43"/>
      <c r="JV57" s="31"/>
      <c r="JW57" s="43" t="e">
        <f t="shared" si="370"/>
        <v>#REF!</v>
      </c>
      <c r="JX57" s="43" t="e">
        <f t="shared" si="371"/>
        <v>#REF!</v>
      </c>
      <c r="JY57" s="43" t="e">
        <f t="shared" si="372"/>
        <v>#REF!</v>
      </c>
      <c r="JZ57" s="43" t="e">
        <f t="shared" si="373"/>
        <v>#REF!</v>
      </c>
      <c r="KA57" s="43" t="e">
        <f t="shared" si="374"/>
        <v>#REF!</v>
      </c>
      <c r="KB57" s="43" t="e">
        <f t="shared" si="375"/>
        <v>#REF!</v>
      </c>
      <c r="KC57" s="43" t="e">
        <f t="shared" si="376"/>
        <v>#REF!</v>
      </c>
      <c r="KD57" s="43" t="e">
        <f t="shared" si="377"/>
        <v>#REF!</v>
      </c>
      <c r="KE57" s="43" t="e">
        <f t="shared" si="378"/>
        <v>#REF!</v>
      </c>
      <c r="KF57" s="43" t="e">
        <f t="shared" si="379"/>
        <v>#REF!</v>
      </c>
      <c r="KG57" s="43">
        <f t="shared" si="380"/>
        <v>0</v>
      </c>
      <c r="KH57" s="43"/>
      <c r="KJ57" s="7" t="e">
        <f t="array" ref="KJ57">AVERAGE(EW57:EW58)/((1+discount_EFFECT)^($B57-1))</f>
        <v>#REF!</v>
      </c>
      <c r="KK57" s="7" t="e">
        <f t="array" ref="KK57">AVERAGE(EX57:EX58)/((1+discount_EFFECT)^($B57-1))</f>
        <v>#REF!</v>
      </c>
      <c r="KL57" s="7" t="e">
        <f t="array" ref="KL57">AVERAGE(EY57:EY58)/((1+discount_EFFECT)^($B57-1))</f>
        <v>#REF!</v>
      </c>
      <c r="KM57" s="7" t="e">
        <f t="array" ref="KM57">AVERAGE(EZ57:EZ58)/((1+discount_EFFECT)^($B57-1))</f>
        <v>#REF!</v>
      </c>
      <c r="KN57" s="7" t="e">
        <f t="array" ref="KN57">AVERAGE(FA57:FA58)/((1+discount_EFFECT)^($B57-1))</f>
        <v>#REF!</v>
      </c>
      <c r="KO57" s="7" t="e">
        <f t="array" ref="KO57">AVERAGE(FB57:FB58)/((1+discount_EFFECT)^($B57-1))</f>
        <v>#REF!</v>
      </c>
      <c r="KP57" s="7" t="e">
        <f t="array" ref="KP57">AVERAGE(FC57:FC58)/((1+discount_EFFECT)^($B57-1))</f>
        <v>#REF!</v>
      </c>
      <c r="KQ57" s="7" t="e">
        <f t="array" ref="KQ57">AVERAGE(FD57:FD58)/((1+discount_EFFECT)^($B57-1))</f>
        <v>#REF!</v>
      </c>
      <c r="KR57" s="7" t="e">
        <f t="array" ref="KR57">AVERAGE(FE57:FE58)/((1+discount_EFFECT)^($B57-1))</f>
        <v>#REF!</v>
      </c>
      <c r="KS57" s="7" t="e">
        <f t="array" ref="KS57">AVERAGE(FF57:FF58)/((1+discount_EFFECT)^($B57-1))</f>
        <v>#REF!</v>
      </c>
      <c r="KT57" s="7" t="e">
        <f t="array" ref="KT57">AVERAGE(FG57:FG58)/((1+discount_EFFECT)^($B57-1))</f>
        <v>#REF!</v>
      </c>
      <c r="KU57" s="44" t="e">
        <f t="shared" si="381"/>
        <v>#REF!</v>
      </c>
      <c r="KV57" s="44" t="e">
        <f t="shared" si="382"/>
        <v>#REF!</v>
      </c>
      <c r="KW57" s="43"/>
      <c r="KX57" s="43"/>
      <c r="KY57" s="43" t="e">
        <f t="shared" si="383"/>
        <v>#REF!</v>
      </c>
      <c r="KZ57" s="43" t="e">
        <f t="shared" si="384"/>
        <v>#REF!</v>
      </c>
      <c r="LA57" s="43" t="e">
        <f t="shared" si="385"/>
        <v>#REF!</v>
      </c>
      <c r="LB57" s="30" t="e">
        <f t="shared" si="386"/>
        <v>#REF!</v>
      </c>
      <c r="LC57" s="30" t="e">
        <f t="shared" si="387"/>
        <v>#REF!</v>
      </c>
      <c r="LD57" s="30" t="e">
        <f t="shared" si="388"/>
        <v>#REF!</v>
      </c>
      <c r="LE57" s="30" t="e">
        <f t="shared" si="389"/>
        <v>#REF!</v>
      </c>
      <c r="LF57" s="30" t="e">
        <f t="shared" si="390"/>
        <v>#REF!</v>
      </c>
      <c r="LG57" s="30" t="e">
        <f t="shared" si="391"/>
        <v>#REF!</v>
      </c>
      <c r="LH57" s="30" t="e">
        <f t="shared" si="392"/>
        <v>#REF!</v>
      </c>
      <c r="LI57" s="17" t="e">
        <f t="shared" si="393"/>
        <v>#REF!</v>
      </c>
      <c r="LJ57" s="30" t="e">
        <f t="shared" si="394"/>
        <v>#REF!</v>
      </c>
      <c r="LK57" s="31" t="e">
        <f t="shared" si="395"/>
        <v>#REF!</v>
      </c>
      <c r="LL57" t="e">
        <f t="shared" si="396"/>
        <v>#REF!</v>
      </c>
    </row>
    <row r="58" spans="2:324" ht="15.6" thickTop="1" thickBot="1" x14ac:dyDescent="0.35">
      <c r="B58">
        <v>47</v>
      </c>
      <c r="C58">
        <f t="shared" si="397"/>
        <v>117</v>
      </c>
      <c r="E58">
        <f t="shared" si="201"/>
        <v>1</v>
      </c>
      <c r="S58" s="35" t="e">
        <f t="shared" si="202"/>
        <v>#REF!</v>
      </c>
      <c r="T58" s="36">
        <v>0</v>
      </c>
      <c r="U58" s="37" t="e">
        <f t="shared" si="203"/>
        <v>#REF!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8">
        <v>0</v>
      </c>
      <c r="AD58" s="35" t="e">
        <f t="shared" si="204"/>
        <v>#REF!</v>
      </c>
      <c r="AE58" s="37" t="e">
        <f t="shared" si="205"/>
        <v>#REF!</v>
      </c>
      <c r="AF58" s="37" t="e">
        <f t="shared" si="206"/>
        <v>#REF!</v>
      </c>
      <c r="AG58" s="37" t="e">
        <f t="shared" si="207"/>
        <v>#REF!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8">
        <v>0</v>
      </c>
      <c r="AO58" s="35" t="e">
        <f t="shared" si="208"/>
        <v>#REF!</v>
      </c>
      <c r="AP58" s="36">
        <v>0</v>
      </c>
      <c r="AQ58" s="37" t="e">
        <f t="shared" si="209"/>
        <v>#REF!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8">
        <v>0</v>
      </c>
      <c r="AZ58" s="35" t="e">
        <f t="shared" si="210"/>
        <v>#REF!</v>
      </c>
      <c r="BA58" s="37" t="e">
        <f t="shared" si="211"/>
        <v>#REF!</v>
      </c>
      <c r="BB58" s="37" t="e">
        <f t="shared" si="212"/>
        <v>#REF!</v>
      </c>
      <c r="BC58" s="37" t="e">
        <f t="shared" si="213"/>
        <v>#REF!</v>
      </c>
      <c r="BD58" s="37" t="e">
        <f t="shared" si="214"/>
        <v>#REF!</v>
      </c>
      <c r="BE58" s="37" t="e">
        <f t="shared" si="215"/>
        <v>#REF!</v>
      </c>
      <c r="BF58" s="36">
        <v>0</v>
      </c>
      <c r="BG58" s="36">
        <v>0</v>
      </c>
      <c r="BH58" s="36">
        <v>0</v>
      </c>
      <c r="BI58" s="36">
        <v>0</v>
      </c>
      <c r="BJ58" s="38">
        <v>0</v>
      </c>
      <c r="BK58" s="35" t="e">
        <f t="shared" si="216"/>
        <v>#REF!</v>
      </c>
      <c r="BL58" s="37" t="e">
        <f t="shared" si="217"/>
        <v>#REF!</v>
      </c>
      <c r="BM58" s="37" t="e">
        <f t="shared" si="218"/>
        <v>#REF!</v>
      </c>
      <c r="BN58" s="37" t="e">
        <f t="shared" si="219"/>
        <v>#REF!</v>
      </c>
      <c r="BO58" s="37" t="e">
        <f t="shared" si="220"/>
        <v>#REF!</v>
      </c>
      <c r="BP58" s="37" t="e">
        <f t="shared" si="221"/>
        <v>#REF!</v>
      </c>
      <c r="BQ58" s="36">
        <v>0</v>
      </c>
      <c r="BR58" s="36">
        <v>0</v>
      </c>
      <c r="BS58" s="36">
        <v>0</v>
      </c>
      <c r="BT58" s="36">
        <v>0</v>
      </c>
      <c r="BU58" s="38">
        <v>0</v>
      </c>
      <c r="BV58" s="35" t="e">
        <f t="shared" si="222"/>
        <v>#REF!</v>
      </c>
      <c r="BW58" s="37" t="e">
        <f t="shared" si="223"/>
        <v>#REF!</v>
      </c>
      <c r="BX58" s="37" t="e">
        <f t="shared" si="224"/>
        <v>#REF!</v>
      </c>
      <c r="BY58" s="37" t="e">
        <f t="shared" si="225"/>
        <v>#REF!</v>
      </c>
      <c r="BZ58" s="37" t="e">
        <f t="shared" si="226"/>
        <v>#REF!</v>
      </c>
      <c r="CA58" s="37" t="e">
        <f t="shared" si="227"/>
        <v>#REF!</v>
      </c>
      <c r="CB58" s="36">
        <v>0</v>
      </c>
      <c r="CC58" s="36">
        <v>0</v>
      </c>
      <c r="CD58" s="36">
        <v>0</v>
      </c>
      <c r="CE58" s="36">
        <v>0</v>
      </c>
      <c r="CF58" s="38">
        <v>0</v>
      </c>
      <c r="CG58" s="37" t="e">
        <f t="shared" si="228"/>
        <v>#REF!</v>
      </c>
      <c r="CH58" s="37" t="e">
        <f t="shared" si="229"/>
        <v>#REF!</v>
      </c>
      <c r="CI58" s="37" t="e">
        <f t="shared" si="230"/>
        <v>#REF!</v>
      </c>
      <c r="CJ58" s="37" t="e">
        <f t="shared" si="231"/>
        <v>#REF!</v>
      </c>
      <c r="CK58" s="36">
        <v>0</v>
      </c>
      <c r="CL58" s="36">
        <v>0</v>
      </c>
      <c r="CM58" s="37" t="e">
        <f t="shared" si="232"/>
        <v>#REF!</v>
      </c>
      <c r="CN58" s="37" t="e">
        <f t="shared" si="233"/>
        <v>#REF!</v>
      </c>
      <c r="CO58" s="36">
        <v>0</v>
      </c>
      <c r="CP58" s="36">
        <v>0</v>
      </c>
      <c r="CQ58" s="38">
        <v>0</v>
      </c>
      <c r="CR58" s="37" t="e">
        <f t="shared" si="234"/>
        <v>#REF!</v>
      </c>
      <c r="CS58" s="37" t="e">
        <f t="shared" si="235"/>
        <v>#REF!</v>
      </c>
      <c r="CT58" s="37" t="e">
        <f t="shared" si="236"/>
        <v>#REF!</v>
      </c>
      <c r="CU58" s="37" t="e">
        <f t="shared" si="237"/>
        <v>#REF!</v>
      </c>
      <c r="CV58" s="37" t="e">
        <f t="shared" si="238"/>
        <v>#REF!</v>
      </c>
      <c r="CW58" s="37" t="e">
        <f t="shared" si="239"/>
        <v>#REF!</v>
      </c>
      <c r="CX58" s="37" t="e">
        <f t="shared" si="240"/>
        <v>#REF!</v>
      </c>
      <c r="CY58" s="37" t="e">
        <f t="shared" si="241"/>
        <v>#REF!</v>
      </c>
      <c r="CZ58" s="37" t="e">
        <f t="shared" si="242"/>
        <v>#REF!</v>
      </c>
      <c r="DA58" s="37" t="e">
        <f t="shared" si="243"/>
        <v>#REF!</v>
      </c>
      <c r="DB58" s="38">
        <v>0</v>
      </c>
      <c r="DC58" s="37" t="e">
        <f t="shared" si="244"/>
        <v>#REF!</v>
      </c>
      <c r="DD58" s="37" t="e">
        <f t="shared" si="245"/>
        <v>#REF!</v>
      </c>
      <c r="DE58" s="37" t="e">
        <f t="shared" si="246"/>
        <v>#REF!</v>
      </c>
      <c r="DF58" s="37" t="e">
        <f t="shared" si="247"/>
        <v>#REF!</v>
      </c>
      <c r="DG58" s="37" t="e">
        <f t="shared" si="248"/>
        <v>#REF!</v>
      </c>
      <c r="DH58" s="37" t="e">
        <f t="shared" si="249"/>
        <v>#REF!</v>
      </c>
      <c r="DI58" s="37" t="e">
        <f t="shared" si="250"/>
        <v>#REF!</v>
      </c>
      <c r="DJ58" s="37" t="e">
        <f t="shared" si="251"/>
        <v>#REF!</v>
      </c>
      <c r="DK58" s="37" t="e">
        <f t="shared" si="252"/>
        <v>#REF!</v>
      </c>
      <c r="DL58" s="37" t="e">
        <f t="shared" si="253"/>
        <v>#REF!</v>
      </c>
      <c r="DM58" s="38">
        <v>0</v>
      </c>
      <c r="DN58" s="37" t="e">
        <f t="shared" si="254"/>
        <v>#REF!</v>
      </c>
      <c r="DO58" s="37" t="e">
        <f t="shared" si="255"/>
        <v>#REF!</v>
      </c>
      <c r="DP58" s="37" t="e">
        <f t="shared" si="256"/>
        <v>#REF!</v>
      </c>
      <c r="DQ58" s="37" t="e">
        <f t="shared" si="257"/>
        <v>#REF!</v>
      </c>
      <c r="DR58" s="37" t="e">
        <f t="shared" si="258"/>
        <v>#REF!</v>
      </c>
      <c r="DS58" s="37" t="e">
        <f t="shared" si="259"/>
        <v>#REF!</v>
      </c>
      <c r="DT58" s="37" t="e">
        <f t="shared" si="260"/>
        <v>#REF!</v>
      </c>
      <c r="DU58" s="37" t="e">
        <f t="shared" si="261"/>
        <v>#REF!</v>
      </c>
      <c r="DV58" s="37" t="e">
        <f t="shared" si="262"/>
        <v>#REF!</v>
      </c>
      <c r="DW58" s="37" t="e">
        <f t="shared" si="263"/>
        <v>#REF!</v>
      </c>
      <c r="DX58" s="38">
        <v>0</v>
      </c>
      <c r="DY58" s="35" t="e">
        <f t="array" ref="DY58">1-EXP(-INDEX(m.r.mortality, C58) * hr.mort_mci)</f>
        <v>#REF!</v>
      </c>
      <c r="DZ58" s="37" t="e">
        <f t="array" ref="DZ58">1-EXP(-INDEX(m.r.mortality, C58) * hr.mort_mci)</f>
        <v>#REF!</v>
      </c>
      <c r="EA58" s="37" t="e">
        <f t="array" ref="EA58">1-EXP(-INDEX(m.r.mortality, C58) * hr.mort_mil)</f>
        <v>#REF!</v>
      </c>
      <c r="EB58" s="37" t="e">
        <f t="array" ref="EB58">1-EXP(-INDEX(m.r.mortality, C58) * hr.mort_mil)</f>
        <v>#REF!</v>
      </c>
      <c r="EC58" s="37" t="e">
        <f t="array" ref="EC58">1-EXP(-INDEX(m.r.mortality, C58) * hr.mort_mod)</f>
        <v>#REF!</v>
      </c>
      <c r="ED58" s="37" t="e">
        <f t="array" ref="ED58">1-EXP(-INDEX(m.r.mortality, C58) * hr.mort_sev)</f>
        <v>#REF!</v>
      </c>
      <c r="EE58" s="37" t="e">
        <f t="array" ref="EE58">1-EXP(-INDEX(m.r.mortality, C58) * hr.mort_mci)</f>
        <v>#REF!</v>
      </c>
      <c r="EF58" s="37" t="e">
        <f t="array" ref="EF58">1-EXP(-INDEX(m.r.mortality, C58) * hr.mort_mil)</f>
        <v>#REF!</v>
      </c>
      <c r="EG58" s="37" t="e">
        <f t="array" ref="EG58">1-EXP(-INDEX(m.r.mortality, C58) * hr.mort_mod)</f>
        <v>#REF!</v>
      </c>
      <c r="EH58" s="37" t="e">
        <f t="array" ref="EH58">1-EXP(-INDEX(m.r.mortality, C58) * hr.mort_sev)</f>
        <v>#REF!</v>
      </c>
      <c r="EI58" s="38">
        <v>1</v>
      </c>
      <c r="EJ58" s="39" t="e">
        <f t="shared" si="264"/>
        <v>#REF!</v>
      </c>
      <c r="EK58" s="39" t="e">
        <f t="shared" si="265"/>
        <v>#REF!</v>
      </c>
      <c r="EL58" s="39" t="e">
        <f t="shared" si="266"/>
        <v>#REF!</v>
      </c>
      <c r="EM58" s="39" t="e">
        <f t="shared" si="267"/>
        <v>#REF!</v>
      </c>
      <c r="EN58" s="39" t="e">
        <f t="shared" si="268"/>
        <v>#REF!</v>
      </c>
      <c r="EO58" s="39" t="e">
        <f t="shared" si="269"/>
        <v>#REF!</v>
      </c>
      <c r="EP58" s="39" t="e">
        <f t="shared" si="270"/>
        <v>#REF!</v>
      </c>
      <c r="EQ58" s="39" t="e">
        <f t="shared" si="271"/>
        <v>#REF!</v>
      </c>
      <c r="ER58" s="39" t="e">
        <f t="shared" si="272"/>
        <v>#REF!</v>
      </c>
      <c r="ES58" s="39" t="e">
        <f t="shared" si="273"/>
        <v>#REF!</v>
      </c>
      <c r="ET58" s="39" t="b">
        <f t="shared" si="274"/>
        <v>1</v>
      </c>
      <c r="EV58">
        <v>47</v>
      </c>
      <c r="EW58" s="7" t="e">
        <f t="array" ref="EW58">MMULT(EW57:FG57,TRANSPOSE(S57:AC57))</f>
        <v>#REF!</v>
      </c>
      <c r="EX58" s="7" t="e">
        <f t="array" ref="EX58">MMULT(EW57:FG57,TRANSPOSE(AD57:AN57))</f>
        <v>#REF!</v>
      </c>
      <c r="EY58" s="7" t="e">
        <f t="array" ref="EY58">MMULT(EW57:FG57,TRANSPOSE(AO57:AY57))</f>
        <v>#REF!</v>
      </c>
      <c r="EZ58" s="7" t="e">
        <f t="array" ref="EZ58">MMULT(EW57:FG57,TRANSPOSE(AZ57:BJ57))</f>
        <v>#REF!</v>
      </c>
      <c r="FA58" s="7" t="e">
        <f t="array" ref="FA58">MMULT(EW57:FG57,TRANSPOSE(BK57:BU57))</f>
        <v>#REF!</v>
      </c>
      <c r="FB58" s="7" t="e">
        <f t="array" ref="FB58">MMULT(EW57:FG57,TRANSPOSE(BV57:CF57))</f>
        <v>#REF!</v>
      </c>
      <c r="FC58" s="7" t="e">
        <f t="array" ref="FC58">MMULT(EW57:FG57,TRANSPOSE(CG57:CQ57))</f>
        <v>#REF!</v>
      </c>
      <c r="FD58" s="7" t="e">
        <f t="array" ref="FD58">MMULT(EW57:FG57,TRANSPOSE(CR57:DB57))</f>
        <v>#REF!</v>
      </c>
      <c r="FE58" s="7" t="e">
        <f t="array" ref="FE58">MMULT(EW57:FG57,TRANSPOSE(DC57:DM57))</f>
        <v>#REF!</v>
      </c>
      <c r="FF58" s="7" t="e">
        <f t="array" ref="FF58">MMULT(EW57:FG57,TRANSPOSE(DN57:DX57))</f>
        <v>#REF!</v>
      </c>
      <c r="FG58" s="7" t="e">
        <f t="array" ref="FG58">MMULT(EW57:FG57,TRANSPOSE(DY57:EI57))</f>
        <v>#REF!</v>
      </c>
      <c r="FH58" s="39" t="e">
        <f t="shared" si="275"/>
        <v>#REF!</v>
      </c>
      <c r="FJ58" s="30" t="e">
        <f t="shared" si="276"/>
        <v>#REF!</v>
      </c>
      <c r="FK58" s="30" t="e">
        <f t="shared" si="277"/>
        <v>#REF!</v>
      </c>
      <c r="FL58" s="30" t="e">
        <f t="shared" si="278"/>
        <v>#REF!</v>
      </c>
      <c r="FM58" s="30" t="e">
        <f t="shared" si="279"/>
        <v>#REF!</v>
      </c>
      <c r="FN58" s="30" t="e">
        <f t="shared" si="280"/>
        <v>#REF!</v>
      </c>
      <c r="FO58" s="30" t="e">
        <f t="shared" si="281"/>
        <v>#REF!</v>
      </c>
      <c r="FP58" s="30" t="e">
        <f t="shared" si="282"/>
        <v>#REF!</v>
      </c>
      <c r="FQ58" s="30" t="e">
        <f t="shared" si="283"/>
        <v>#REF!</v>
      </c>
      <c r="FR58" s="30" t="e">
        <f t="shared" si="284"/>
        <v>#REF!</v>
      </c>
      <c r="FS58" s="30" t="e">
        <f t="shared" si="285"/>
        <v>#REF!</v>
      </c>
      <c r="FT58" s="41">
        <v>0</v>
      </c>
      <c r="FV58" s="30" t="e">
        <f t="shared" si="286"/>
        <v>#REF!</v>
      </c>
      <c r="FW58" s="30" t="e">
        <f t="shared" si="287"/>
        <v>#REF!</v>
      </c>
      <c r="FX58" s="30" t="e">
        <f t="shared" si="288"/>
        <v>#REF!</v>
      </c>
      <c r="FY58" s="30" t="e">
        <f t="shared" si="289"/>
        <v>#REF!</v>
      </c>
      <c r="FZ58" s="30" t="e">
        <f t="shared" si="290"/>
        <v>#REF!</v>
      </c>
      <c r="GA58" s="30" t="e">
        <f t="shared" si="291"/>
        <v>#REF!</v>
      </c>
      <c r="GB58" s="30" t="e">
        <f t="shared" si="292"/>
        <v>#REF!</v>
      </c>
      <c r="GC58" s="30" t="e">
        <f t="shared" si="293"/>
        <v>#REF!</v>
      </c>
      <c r="GD58" s="30" t="e">
        <f t="shared" si="294"/>
        <v>#REF!</v>
      </c>
      <c r="GE58" s="30" t="e">
        <f t="shared" si="295"/>
        <v>#REF!</v>
      </c>
      <c r="GF58" s="41">
        <v>0</v>
      </c>
      <c r="GH58" s="31"/>
      <c r="GI58" s="31"/>
      <c r="GK58" s="31" t="e">
        <f t="shared" si="296"/>
        <v>#REF!</v>
      </c>
      <c r="GL58" s="31" t="e">
        <f t="shared" si="297"/>
        <v>#REF!</v>
      </c>
      <c r="GM58" s="31" t="e">
        <f t="shared" si="298"/>
        <v>#REF!</v>
      </c>
      <c r="GN58" s="31" t="e">
        <f t="shared" si="299"/>
        <v>#REF!</v>
      </c>
      <c r="GO58" s="31" t="e">
        <f t="shared" si="300"/>
        <v>#REF!</v>
      </c>
      <c r="GP58" s="31" t="e">
        <f t="shared" si="301"/>
        <v>#REF!</v>
      </c>
      <c r="GQ58" s="31" t="e">
        <f t="shared" si="302"/>
        <v>#REF!</v>
      </c>
      <c r="GR58" s="31" t="e">
        <f t="shared" si="303"/>
        <v>#REF!</v>
      </c>
      <c r="GS58" s="31" t="e">
        <f t="shared" si="304"/>
        <v>#REF!</v>
      </c>
      <c r="GT58" s="31" t="e">
        <f t="shared" si="305"/>
        <v>#REF!</v>
      </c>
      <c r="GU58" s="42">
        <v>0</v>
      </c>
      <c r="GW58" s="31" t="e">
        <f t="shared" si="306"/>
        <v>#REF!</v>
      </c>
      <c r="GX58" s="31" t="e">
        <f t="shared" si="307"/>
        <v>#REF!</v>
      </c>
      <c r="GY58" s="31" t="e">
        <f t="shared" si="308"/>
        <v>#REF!</v>
      </c>
      <c r="GZ58" s="31" t="e">
        <f t="shared" si="309"/>
        <v>#REF!</v>
      </c>
      <c r="HA58" s="31" t="e">
        <f t="shared" si="310"/>
        <v>#REF!</v>
      </c>
      <c r="HB58" s="31" t="e">
        <f t="shared" si="311"/>
        <v>#REF!</v>
      </c>
      <c r="HC58" s="31" t="e">
        <f t="shared" si="312"/>
        <v>#REF!</v>
      </c>
      <c r="HD58" s="31" t="e">
        <f t="shared" si="313"/>
        <v>#REF!</v>
      </c>
      <c r="HE58" s="31" t="e">
        <f t="shared" si="314"/>
        <v>#REF!</v>
      </c>
      <c r="HF58" s="31" t="e">
        <f t="shared" si="315"/>
        <v>#REF!</v>
      </c>
      <c r="HG58" s="42">
        <v>0</v>
      </c>
      <c r="HI58" s="31" t="e">
        <f t="shared" si="316"/>
        <v>#REF!</v>
      </c>
      <c r="HJ58" s="31" t="e">
        <f t="shared" si="317"/>
        <v>#REF!</v>
      </c>
      <c r="HK58" s="31" t="e">
        <f t="shared" si="318"/>
        <v>#REF!</v>
      </c>
      <c r="HL58" s="31" t="e">
        <f t="shared" si="319"/>
        <v>#REF!</v>
      </c>
      <c r="HM58" s="31" t="e">
        <f t="shared" si="320"/>
        <v>#REF!</v>
      </c>
      <c r="HN58" s="31" t="e">
        <f t="shared" si="321"/>
        <v>#REF!</v>
      </c>
      <c r="HO58" s="31" t="e">
        <f t="shared" si="322"/>
        <v>#REF!</v>
      </c>
      <c r="HP58" s="31" t="e">
        <f t="shared" si="323"/>
        <v>#REF!</v>
      </c>
      <c r="HQ58" s="31" t="e">
        <f t="shared" si="324"/>
        <v>#REF!</v>
      </c>
      <c r="HR58" s="31" t="e">
        <f t="shared" si="325"/>
        <v>#REF!</v>
      </c>
      <c r="HS58" s="42">
        <v>0</v>
      </c>
      <c r="HU58" s="30" t="e">
        <f t="shared" si="326"/>
        <v>#REF!</v>
      </c>
      <c r="HV58" s="30" t="e">
        <f t="shared" si="327"/>
        <v>#REF!</v>
      </c>
      <c r="HW58" s="30" t="e">
        <f t="shared" si="328"/>
        <v>#REF!</v>
      </c>
      <c r="HX58" s="30" t="e">
        <f t="shared" si="329"/>
        <v>#REF!</v>
      </c>
      <c r="HY58" s="30" t="e">
        <f t="shared" si="330"/>
        <v>#REF!</v>
      </c>
      <c r="HZ58" s="30" t="e">
        <f t="shared" si="331"/>
        <v>#REF!</v>
      </c>
      <c r="IA58" s="30" t="e">
        <f t="shared" si="332"/>
        <v>#REF!</v>
      </c>
      <c r="IB58" s="30" t="e">
        <f t="shared" si="333"/>
        <v>#REF!</v>
      </c>
      <c r="IC58" s="30" t="e">
        <f t="shared" si="334"/>
        <v>#REF!</v>
      </c>
      <c r="ID58" s="30" t="e">
        <f t="shared" si="335"/>
        <v>#REF!</v>
      </c>
      <c r="IE58" s="30">
        <f t="shared" si="336"/>
        <v>0</v>
      </c>
      <c r="IF58" s="30"/>
      <c r="IH58" s="30" t="e">
        <f t="shared" si="337"/>
        <v>#REF!</v>
      </c>
      <c r="II58" s="30" t="e">
        <f t="shared" si="338"/>
        <v>#REF!</v>
      </c>
      <c r="IJ58" s="30" t="e">
        <f t="shared" si="339"/>
        <v>#REF!</v>
      </c>
      <c r="IK58" s="30" t="e">
        <f t="shared" si="340"/>
        <v>#REF!</v>
      </c>
      <c r="IL58" s="30" t="e">
        <f t="shared" si="341"/>
        <v>#REF!</v>
      </c>
      <c r="IM58" s="30" t="e">
        <f t="shared" si="342"/>
        <v>#REF!</v>
      </c>
      <c r="IN58" s="30" t="e">
        <f t="shared" si="343"/>
        <v>#REF!</v>
      </c>
      <c r="IO58" s="30" t="e">
        <f t="shared" si="344"/>
        <v>#REF!</v>
      </c>
      <c r="IP58" s="30" t="e">
        <f t="shared" si="345"/>
        <v>#REF!</v>
      </c>
      <c r="IQ58" s="30" t="e">
        <f t="shared" si="346"/>
        <v>#REF!</v>
      </c>
      <c r="IR58" s="30">
        <f t="shared" si="347"/>
        <v>0</v>
      </c>
      <c r="IT58" s="43"/>
      <c r="IU58" s="43"/>
      <c r="IW58" s="43" t="e">
        <f t="shared" si="348"/>
        <v>#REF!</v>
      </c>
      <c r="IX58" s="43" t="e">
        <f t="shared" si="349"/>
        <v>#REF!</v>
      </c>
      <c r="IY58" s="43" t="e">
        <f t="shared" si="350"/>
        <v>#REF!</v>
      </c>
      <c r="IZ58" s="43" t="e">
        <f t="shared" si="351"/>
        <v>#REF!</v>
      </c>
      <c r="JA58" s="43" t="e">
        <f t="shared" si="352"/>
        <v>#REF!</v>
      </c>
      <c r="JB58" s="43" t="e">
        <f t="shared" si="353"/>
        <v>#REF!</v>
      </c>
      <c r="JC58" s="43" t="e">
        <f t="shared" si="354"/>
        <v>#REF!</v>
      </c>
      <c r="JD58" s="43" t="e">
        <f t="shared" si="355"/>
        <v>#REF!</v>
      </c>
      <c r="JE58" s="43" t="e">
        <f t="shared" si="356"/>
        <v>#REF!</v>
      </c>
      <c r="JF58" s="43" t="e">
        <f t="shared" si="357"/>
        <v>#REF!</v>
      </c>
      <c r="JG58" s="43">
        <f t="shared" si="358"/>
        <v>0</v>
      </c>
      <c r="JH58" s="43"/>
      <c r="JI58" s="31"/>
      <c r="JJ58" s="43" t="e">
        <f t="shared" si="359"/>
        <v>#REF!</v>
      </c>
      <c r="JK58" s="43" t="e">
        <f t="shared" si="360"/>
        <v>#REF!</v>
      </c>
      <c r="JL58" s="43" t="e">
        <f t="shared" si="361"/>
        <v>#REF!</v>
      </c>
      <c r="JM58" s="43" t="e">
        <f t="shared" si="362"/>
        <v>#REF!</v>
      </c>
      <c r="JN58" s="43" t="e">
        <f t="shared" si="363"/>
        <v>#REF!</v>
      </c>
      <c r="JO58" s="43" t="e">
        <f t="shared" si="364"/>
        <v>#REF!</v>
      </c>
      <c r="JP58" s="43" t="e">
        <f t="shared" si="365"/>
        <v>#REF!</v>
      </c>
      <c r="JQ58" s="43" t="e">
        <f t="shared" si="366"/>
        <v>#REF!</v>
      </c>
      <c r="JR58" s="43" t="e">
        <f t="shared" si="367"/>
        <v>#REF!</v>
      </c>
      <c r="JS58" s="43" t="e">
        <f t="shared" si="368"/>
        <v>#REF!</v>
      </c>
      <c r="JT58" s="43">
        <f t="shared" si="369"/>
        <v>0</v>
      </c>
      <c r="JU58" s="43"/>
      <c r="JV58" s="31"/>
      <c r="JW58" s="43" t="e">
        <f t="shared" si="370"/>
        <v>#REF!</v>
      </c>
      <c r="JX58" s="43" t="e">
        <f t="shared" si="371"/>
        <v>#REF!</v>
      </c>
      <c r="JY58" s="43" t="e">
        <f t="shared" si="372"/>
        <v>#REF!</v>
      </c>
      <c r="JZ58" s="43" t="e">
        <f t="shared" si="373"/>
        <v>#REF!</v>
      </c>
      <c r="KA58" s="43" t="e">
        <f t="shared" si="374"/>
        <v>#REF!</v>
      </c>
      <c r="KB58" s="43" t="e">
        <f t="shared" si="375"/>
        <v>#REF!</v>
      </c>
      <c r="KC58" s="43" t="e">
        <f t="shared" si="376"/>
        <v>#REF!</v>
      </c>
      <c r="KD58" s="43" t="e">
        <f t="shared" si="377"/>
        <v>#REF!</v>
      </c>
      <c r="KE58" s="43" t="e">
        <f t="shared" si="378"/>
        <v>#REF!</v>
      </c>
      <c r="KF58" s="43" t="e">
        <f t="shared" si="379"/>
        <v>#REF!</v>
      </c>
      <c r="KG58" s="43">
        <f t="shared" si="380"/>
        <v>0</v>
      </c>
      <c r="KH58" s="43"/>
      <c r="KJ58" s="7" t="e">
        <f t="array" ref="KJ58">AVERAGE(EW58:EW59)/((1+discount_EFFECT)^($B58-1))</f>
        <v>#REF!</v>
      </c>
      <c r="KK58" s="7" t="e">
        <f t="array" ref="KK58">AVERAGE(EX58:EX59)/((1+discount_EFFECT)^($B58-1))</f>
        <v>#REF!</v>
      </c>
      <c r="KL58" s="7" t="e">
        <f t="array" ref="KL58">AVERAGE(EY58:EY59)/((1+discount_EFFECT)^($B58-1))</f>
        <v>#REF!</v>
      </c>
      <c r="KM58" s="7" t="e">
        <f t="array" ref="KM58">AVERAGE(EZ58:EZ59)/((1+discount_EFFECT)^($B58-1))</f>
        <v>#REF!</v>
      </c>
      <c r="KN58" s="7" t="e">
        <f t="array" ref="KN58">AVERAGE(FA58:FA59)/((1+discount_EFFECT)^($B58-1))</f>
        <v>#REF!</v>
      </c>
      <c r="KO58" s="7" t="e">
        <f t="array" ref="KO58">AVERAGE(FB58:FB59)/((1+discount_EFFECT)^($B58-1))</f>
        <v>#REF!</v>
      </c>
      <c r="KP58" s="7" t="e">
        <f t="array" ref="KP58">AVERAGE(FC58:FC59)/((1+discount_EFFECT)^($B58-1))</f>
        <v>#REF!</v>
      </c>
      <c r="KQ58" s="7" t="e">
        <f t="array" ref="KQ58">AVERAGE(FD58:FD59)/((1+discount_EFFECT)^($B58-1))</f>
        <v>#REF!</v>
      </c>
      <c r="KR58" s="7" t="e">
        <f t="array" ref="KR58">AVERAGE(FE58:FE59)/((1+discount_EFFECT)^($B58-1))</f>
        <v>#REF!</v>
      </c>
      <c r="KS58" s="7" t="e">
        <f t="array" ref="KS58">AVERAGE(FF58:FF59)/((1+discount_EFFECT)^($B58-1))</f>
        <v>#REF!</v>
      </c>
      <c r="KT58" s="7" t="e">
        <f t="array" ref="KT58">AVERAGE(FG58:FG59)/((1+discount_EFFECT)^($B58-1))</f>
        <v>#REF!</v>
      </c>
      <c r="KU58" s="44" t="e">
        <f t="shared" si="381"/>
        <v>#REF!</v>
      </c>
      <c r="KV58" s="44" t="e">
        <f t="shared" si="382"/>
        <v>#REF!</v>
      </c>
      <c r="KW58" s="43"/>
      <c r="KX58" s="43"/>
      <c r="KY58" s="43" t="e">
        <f t="shared" si="383"/>
        <v>#REF!</v>
      </c>
      <c r="KZ58" s="43" t="e">
        <f t="shared" si="384"/>
        <v>#REF!</v>
      </c>
      <c r="LA58" s="43" t="e">
        <f t="shared" si="385"/>
        <v>#REF!</v>
      </c>
      <c r="LB58" s="30" t="e">
        <f t="shared" si="386"/>
        <v>#REF!</v>
      </c>
      <c r="LC58" s="30" t="e">
        <f t="shared" si="387"/>
        <v>#REF!</v>
      </c>
      <c r="LD58" s="30" t="e">
        <f t="shared" si="388"/>
        <v>#REF!</v>
      </c>
      <c r="LE58" s="30" t="e">
        <f t="shared" si="389"/>
        <v>#REF!</v>
      </c>
      <c r="LF58" s="30" t="e">
        <f t="shared" si="390"/>
        <v>#REF!</v>
      </c>
      <c r="LG58" s="30" t="e">
        <f t="shared" si="391"/>
        <v>#REF!</v>
      </c>
      <c r="LH58" s="30" t="e">
        <f t="shared" si="392"/>
        <v>#REF!</v>
      </c>
      <c r="LI58" s="17" t="e">
        <f t="shared" si="393"/>
        <v>#REF!</v>
      </c>
      <c r="LJ58" s="30" t="e">
        <f t="shared" si="394"/>
        <v>#REF!</v>
      </c>
      <c r="LK58" s="31" t="e">
        <f t="shared" si="395"/>
        <v>#REF!</v>
      </c>
      <c r="LL58" t="e">
        <f t="shared" si="396"/>
        <v>#REF!</v>
      </c>
    </row>
    <row r="59" spans="2:324" ht="15.6" thickTop="1" thickBot="1" x14ac:dyDescent="0.35">
      <c r="B59">
        <v>48</v>
      </c>
      <c r="C59">
        <f t="shared" si="397"/>
        <v>118</v>
      </c>
      <c r="E59">
        <f t="shared" si="201"/>
        <v>1</v>
      </c>
      <c r="S59" s="35" t="e">
        <f t="shared" si="202"/>
        <v>#REF!</v>
      </c>
      <c r="T59" s="36">
        <v>0</v>
      </c>
      <c r="U59" s="37" t="e">
        <f t="shared" si="203"/>
        <v>#REF!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8">
        <v>0</v>
      </c>
      <c r="AD59" s="35" t="e">
        <f t="shared" si="204"/>
        <v>#REF!</v>
      </c>
      <c r="AE59" s="37" t="e">
        <f t="shared" si="205"/>
        <v>#REF!</v>
      </c>
      <c r="AF59" s="37" t="e">
        <f t="shared" si="206"/>
        <v>#REF!</v>
      </c>
      <c r="AG59" s="37" t="e">
        <f t="shared" si="207"/>
        <v>#REF!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8">
        <v>0</v>
      </c>
      <c r="AO59" s="35" t="e">
        <f t="shared" si="208"/>
        <v>#REF!</v>
      </c>
      <c r="AP59" s="36">
        <v>0</v>
      </c>
      <c r="AQ59" s="37" t="e">
        <f t="shared" si="209"/>
        <v>#REF!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8">
        <v>0</v>
      </c>
      <c r="AZ59" s="35" t="e">
        <f t="shared" si="210"/>
        <v>#REF!</v>
      </c>
      <c r="BA59" s="37" t="e">
        <f t="shared" si="211"/>
        <v>#REF!</v>
      </c>
      <c r="BB59" s="37" t="e">
        <f t="shared" si="212"/>
        <v>#REF!</v>
      </c>
      <c r="BC59" s="37" t="e">
        <f t="shared" si="213"/>
        <v>#REF!</v>
      </c>
      <c r="BD59" s="37" t="e">
        <f t="shared" si="214"/>
        <v>#REF!</v>
      </c>
      <c r="BE59" s="37" t="e">
        <f t="shared" si="215"/>
        <v>#REF!</v>
      </c>
      <c r="BF59" s="36">
        <v>0</v>
      </c>
      <c r="BG59" s="36">
        <v>0</v>
      </c>
      <c r="BH59" s="36">
        <v>0</v>
      </c>
      <c r="BI59" s="36">
        <v>0</v>
      </c>
      <c r="BJ59" s="38">
        <v>0</v>
      </c>
      <c r="BK59" s="35" t="e">
        <f t="shared" si="216"/>
        <v>#REF!</v>
      </c>
      <c r="BL59" s="37" t="e">
        <f t="shared" si="217"/>
        <v>#REF!</v>
      </c>
      <c r="BM59" s="37" t="e">
        <f t="shared" si="218"/>
        <v>#REF!</v>
      </c>
      <c r="BN59" s="37" t="e">
        <f t="shared" si="219"/>
        <v>#REF!</v>
      </c>
      <c r="BO59" s="37" t="e">
        <f t="shared" si="220"/>
        <v>#REF!</v>
      </c>
      <c r="BP59" s="37" t="e">
        <f t="shared" si="221"/>
        <v>#REF!</v>
      </c>
      <c r="BQ59" s="36">
        <v>0</v>
      </c>
      <c r="BR59" s="36">
        <v>0</v>
      </c>
      <c r="BS59" s="36">
        <v>0</v>
      </c>
      <c r="BT59" s="36">
        <v>0</v>
      </c>
      <c r="BU59" s="38">
        <v>0</v>
      </c>
      <c r="BV59" s="35" t="e">
        <f t="shared" si="222"/>
        <v>#REF!</v>
      </c>
      <c r="BW59" s="37" t="e">
        <f t="shared" si="223"/>
        <v>#REF!</v>
      </c>
      <c r="BX59" s="37" t="e">
        <f t="shared" si="224"/>
        <v>#REF!</v>
      </c>
      <c r="BY59" s="37" t="e">
        <f t="shared" si="225"/>
        <v>#REF!</v>
      </c>
      <c r="BZ59" s="37" t="e">
        <f t="shared" si="226"/>
        <v>#REF!</v>
      </c>
      <c r="CA59" s="37" t="e">
        <f t="shared" si="227"/>
        <v>#REF!</v>
      </c>
      <c r="CB59" s="36">
        <v>0</v>
      </c>
      <c r="CC59" s="36">
        <v>0</v>
      </c>
      <c r="CD59" s="36">
        <v>0</v>
      </c>
      <c r="CE59" s="36">
        <v>0</v>
      </c>
      <c r="CF59" s="38">
        <v>0</v>
      </c>
      <c r="CG59" s="37" t="e">
        <f t="shared" si="228"/>
        <v>#REF!</v>
      </c>
      <c r="CH59" s="37" t="e">
        <f t="shared" si="229"/>
        <v>#REF!</v>
      </c>
      <c r="CI59" s="37" t="e">
        <f t="shared" si="230"/>
        <v>#REF!</v>
      </c>
      <c r="CJ59" s="37" t="e">
        <f t="shared" si="231"/>
        <v>#REF!</v>
      </c>
      <c r="CK59" s="36">
        <v>0</v>
      </c>
      <c r="CL59" s="36">
        <v>0</v>
      </c>
      <c r="CM59" s="37" t="e">
        <f t="shared" si="232"/>
        <v>#REF!</v>
      </c>
      <c r="CN59" s="37" t="e">
        <f t="shared" si="233"/>
        <v>#REF!</v>
      </c>
      <c r="CO59" s="36">
        <v>0</v>
      </c>
      <c r="CP59" s="36">
        <v>0</v>
      </c>
      <c r="CQ59" s="38">
        <v>0</v>
      </c>
      <c r="CR59" s="37" t="e">
        <f t="shared" si="234"/>
        <v>#REF!</v>
      </c>
      <c r="CS59" s="37" t="e">
        <f t="shared" si="235"/>
        <v>#REF!</v>
      </c>
      <c r="CT59" s="37" t="e">
        <f t="shared" si="236"/>
        <v>#REF!</v>
      </c>
      <c r="CU59" s="37" t="e">
        <f t="shared" si="237"/>
        <v>#REF!</v>
      </c>
      <c r="CV59" s="37" t="e">
        <f t="shared" si="238"/>
        <v>#REF!</v>
      </c>
      <c r="CW59" s="37" t="e">
        <f t="shared" si="239"/>
        <v>#REF!</v>
      </c>
      <c r="CX59" s="37" t="e">
        <f t="shared" si="240"/>
        <v>#REF!</v>
      </c>
      <c r="CY59" s="37" t="e">
        <f t="shared" si="241"/>
        <v>#REF!</v>
      </c>
      <c r="CZ59" s="37" t="e">
        <f t="shared" si="242"/>
        <v>#REF!</v>
      </c>
      <c r="DA59" s="37" t="e">
        <f t="shared" si="243"/>
        <v>#REF!</v>
      </c>
      <c r="DB59" s="38">
        <v>0</v>
      </c>
      <c r="DC59" s="37" t="e">
        <f t="shared" si="244"/>
        <v>#REF!</v>
      </c>
      <c r="DD59" s="37" t="e">
        <f t="shared" si="245"/>
        <v>#REF!</v>
      </c>
      <c r="DE59" s="37" t="e">
        <f t="shared" si="246"/>
        <v>#REF!</v>
      </c>
      <c r="DF59" s="37" t="e">
        <f t="shared" si="247"/>
        <v>#REF!</v>
      </c>
      <c r="DG59" s="37" t="e">
        <f t="shared" si="248"/>
        <v>#REF!</v>
      </c>
      <c r="DH59" s="37" t="e">
        <f t="shared" si="249"/>
        <v>#REF!</v>
      </c>
      <c r="DI59" s="37" t="e">
        <f t="shared" si="250"/>
        <v>#REF!</v>
      </c>
      <c r="DJ59" s="37" t="e">
        <f t="shared" si="251"/>
        <v>#REF!</v>
      </c>
      <c r="DK59" s="37" t="e">
        <f t="shared" si="252"/>
        <v>#REF!</v>
      </c>
      <c r="DL59" s="37" t="e">
        <f t="shared" si="253"/>
        <v>#REF!</v>
      </c>
      <c r="DM59" s="38">
        <v>0</v>
      </c>
      <c r="DN59" s="37" t="e">
        <f t="shared" si="254"/>
        <v>#REF!</v>
      </c>
      <c r="DO59" s="37" t="e">
        <f t="shared" si="255"/>
        <v>#REF!</v>
      </c>
      <c r="DP59" s="37" t="e">
        <f t="shared" si="256"/>
        <v>#REF!</v>
      </c>
      <c r="DQ59" s="37" t="e">
        <f t="shared" si="257"/>
        <v>#REF!</v>
      </c>
      <c r="DR59" s="37" t="e">
        <f t="shared" si="258"/>
        <v>#REF!</v>
      </c>
      <c r="DS59" s="37" t="e">
        <f t="shared" si="259"/>
        <v>#REF!</v>
      </c>
      <c r="DT59" s="37" t="e">
        <f t="shared" si="260"/>
        <v>#REF!</v>
      </c>
      <c r="DU59" s="37" t="e">
        <f t="shared" si="261"/>
        <v>#REF!</v>
      </c>
      <c r="DV59" s="37" t="e">
        <f t="shared" si="262"/>
        <v>#REF!</v>
      </c>
      <c r="DW59" s="37" t="e">
        <f t="shared" si="263"/>
        <v>#REF!</v>
      </c>
      <c r="DX59" s="38">
        <v>0</v>
      </c>
      <c r="DY59" s="35" t="e">
        <f t="array" ref="DY59">1-EXP(-INDEX(m.r.mortality, C59) * hr.mort_mci)</f>
        <v>#REF!</v>
      </c>
      <c r="DZ59" s="37" t="e">
        <f t="array" ref="DZ59">1-EXP(-INDEX(m.r.mortality, C59) * hr.mort_mci)</f>
        <v>#REF!</v>
      </c>
      <c r="EA59" s="37" t="e">
        <f t="array" ref="EA59">1-EXP(-INDEX(m.r.mortality, C59) * hr.mort_mil)</f>
        <v>#REF!</v>
      </c>
      <c r="EB59" s="37" t="e">
        <f t="array" ref="EB59">1-EXP(-INDEX(m.r.mortality, C59) * hr.mort_mil)</f>
        <v>#REF!</v>
      </c>
      <c r="EC59" s="37" t="e">
        <f t="array" ref="EC59">1-EXP(-INDEX(m.r.mortality, C59) * hr.mort_mod)</f>
        <v>#REF!</v>
      </c>
      <c r="ED59" s="37" t="e">
        <f t="array" ref="ED59">1-EXP(-INDEX(m.r.mortality, C59) * hr.mort_sev)</f>
        <v>#REF!</v>
      </c>
      <c r="EE59" s="37" t="e">
        <f t="array" ref="EE59">1-EXP(-INDEX(m.r.mortality, C59) * hr.mort_mci)</f>
        <v>#REF!</v>
      </c>
      <c r="EF59" s="37" t="e">
        <f t="array" ref="EF59">1-EXP(-INDEX(m.r.mortality, C59) * hr.mort_mil)</f>
        <v>#REF!</v>
      </c>
      <c r="EG59" s="37" t="e">
        <f t="array" ref="EG59">1-EXP(-INDEX(m.r.mortality, C59) * hr.mort_mod)</f>
        <v>#REF!</v>
      </c>
      <c r="EH59" s="37" t="e">
        <f t="array" ref="EH59">1-EXP(-INDEX(m.r.mortality, C59) * hr.mort_sev)</f>
        <v>#REF!</v>
      </c>
      <c r="EI59" s="38">
        <v>1</v>
      </c>
      <c r="EJ59" s="39" t="e">
        <f t="shared" si="264"/>
        <v>#REF!</v>
      </c>
      <c r="EK59" s="39" t="e">
        <f t="shared" si="265"/>
        <v>#REF!</v>
      </c>
      <c r="EL59" s="39" t="e">
        <f t="shared" si="266"/>
        <v>#REF!</v>
      </c>
      <c r="EM59" s="39" t="e">
        <f t="shared" si="267"/>
        <v>#REF!</v>
      </c>
      <c r="EN59" s="39" t="e">
        <f t="shared" si="268"/>
        <v>#REF!</v>
      </c>
      <c r="EO59" s="39" t="e">
        <f t="shared" si="269"/>
        <v>#REF!</v>
      </c>
      <c r="EP59" s="39" t="e">
        <f t="shared" si="270"/>
        <v>#REF!</v>
      </c>
      <c r="EQ59" s="39" t="e">
        <f t="shared" si="271"/>
        <v>#REF!</v>
      </c>
      <c r="ER59" s="39" t="e">
        <f t="shared" si="272"/>
        <v>#REF!</v>
      </c>
      <c r="ES59" s="39" t="e">
        <f t="shared" si="273"/>
        <v>#REF!</v>
      </c>
      <c r="ET59" s="39" t="b">
        <f t="shared" si="274"/>
        <v>1</v>
      </c>
      <c r="EV59">
        <v>48</v>
      </c>
      <c r="EW59" s="7" t="e">
        <f t="array" ref="EW59">MMULT(EW58:FG58,TRANSPOSE(S58:AC58))</f>
        <v>#REF!</v>
      </c>
      <c r="EX59" s="7" t="e">
        <f t="array" ref="EX59">MMULT(EW58:FG58,TRANSPOSE(AD58:AN58))</f>
        <v>#REF!</v>
      </c>
      <c r="EY59" s="7" t="e">
        <f t="array" ref="EY59">MMULT(EW58:FG58,TRANSPOSE(AO58:AY58))</f>
        <v>#REF!</v>
      </c>
      <c r="EZ59" s="7" t="e">
        <f t="array" ref="EZ59">MMULT(EW58:FG58,TRANSPOSE(AZ58:BJ58))</f>
        <v>#REF!</v>
      </c>
      <c r="FA59" s="7" t="e">
        <f t="array" ref="FA59">MMULT(EW58:FG58,TRANSPOSE(BK58:BU58))</f>
        <v>#REF!</v>
      </c>
      <c r="FB59" s="7" t="e">
        <f t="array" ref="FB59">MMULT(EW58:FG58,TRANSPOSE(BV58:CF58))</f>
        <v>#REF!</v>
      </c>
      <c r="FC59" s="7" t="e">
        <f t="array" ref="FC59">MMULT(EW58:FG58,TRANSPOSE(CG58:CQ58))</f>
        <v>#REF!</v>
      </c>
      <c r="FD59" s="7" t="e">
        <f t="array" ref="FD59">MMULT(EW58:FG58,TRANSPOSE(CR58:DB58))</f>
        <v>#REF!</v>
      </c>
      <c r="FE59" s="7" t="e">
        <f t="array" ref="FE59">MMULT(EW58:FG58,TRANSPOSE(DC58:DM58))</f>
        <v>#REF!</v>
      </c>
      <c r="FF59" s="7" t="e">
        <f t="array" ref="FF59">MMULT(EW58:FG58,TRANSPOSE(DN58:DX58))</f>
        <v>#REF!</v>
      </c>
      <c r="FG59" s="7" t="e">
        <f t="array" ref="FG59">MMULT(EW58:FG58,TRANSPOSE(DY58:EI58))</f>
        <v>#REF!</v>
      </c>
      <c r="FH59" s="39" t="e">
        <f t="shared" si="275"/>
        <v>#REF!</v>
      </c>
      <c r="FJ59" s="30" t="e">
        <f t="shared" si="276"/>
        <v>#REF!</v>
      </c>
      <c r="FK59" s="30" t="e">
        <f t="shared" si="277"/>
        <v>#REF!</v>
      </c>
      <c r="FL59" s="30" t="e">
        <f t="shared" si="278"/>
        <v>#REF!</v>
      </c>
      <c r="FM59" s="30" t="e">
        <f t="shared" si="279"/>
        <v>#REF!</v>
      </c>
      <c r="FN59" s="30" t="e">
        <f t="shared" si="280"/>
        <v>#REF!</v>
      </c>
      <c r="FO59" s="30" t="e">
        <f t="shared" si="281"/>
        <v>#REF!</v>
      </c>
      <c r="FP59" s="30" t="e">
        <f t="shared" si="282"/>
        <v>#REF!</v>
      </c>
      <c r="FQ59" s="30" t="e">
        <f t="shared" si="283"/>
        <v>#REF!</v>
      </c>
      <c r="FR59" s="30" t="e">
        <f t="shared" si="284"/>
        <v>#REF!</v>
      </c>
      <c r="FS59" s="30" t="e">
        <f t="shared" si="285"/>
        <v>#REF!</v>
      </c>
      <c r="FT59" s="41">
        <v>0</v>
      </c>
      <c r="FV59" s="30" t="e">
        <f t="shared" si="286"/>
        <v>#REF!</v>
      </c>
      <c r="FW59" s="30" t="e">
        <f t="shared" si="287"/>
        <v>#REF!</v>
      </c>
      <c r="FX59" s="30" t="e">
        <f t="shared" si="288"/>
        <v>#REF!</v>
      </c>
      <c r="FY59" s="30" t="e">
        <f t="shared" si="289"/>
        <v>#REF!</v>
      </c>
      <c r="FZ59" s="30" t="e">
        <f t="shared" si="290"/>
        <v>#REF!</v>
      </c>
      <c r="GA59" s="30" t="e">
        <f t="shared" si="291"/>
        <v>#REF!</v>
      </c>
      <c r="GB59" s="30" t="e">
        <f t="shared" si="292"/>
        <v>#REF!</v>
      </c>
      <c r="GC59" s="30" t="e">
        <f t="shared" si="293"/>
        <v>#REF!</v>
      </c>
      <c r="GD59" s="30" t="e">
        <f t="shared" si="294"/>
        <v>#REF!</v>
      </c>
      <c r="GE59" s="30" t="e">
        <f t="shared" si="295"/>
        <v>#REF!</v>
      </c>
      <c r="GF59" s="41">
        <v>0</v>
      </c>
      <c r="GH59" s="31"/>
      <c r="GI59" s="31"/>
      <c r="GK59" s="31" t="e">
        <f t="shared" si="296"/>
        <v>#REF!</v>
      </c>
      <c r="GL59" s="31" t="e">
        <f t="shared" si="297"/>
        <v>#REF!</v>
      </c>
      <c r="GM59" s="31" t="e">
        <f t="shared" si="298"/>
        <v>#REF!</v>
      </c>
      <c r="GN59" s="31" t="e">
        <f t="shared" si="299"/>
        <v>#REF!</v>
      </c>
      <c r="GO59" s="31" t="e">
        <f t="shared" si="300"/>
        <v>#REF!</v>
      </c>
      <c r="GP59" s="31" t="e">
        <f t="shared" si="301"/>
        <v>#REF!</v>
      </c>
      <c r="GQ59" s="31" t="e">
        <f t="shared" si="302"/>
        <v>#REF!</v>
      </c>
      <c r="GR59" s="31" t="e">
        <f t="shared" si="303"/>
        <v>#REF!</v>
      </c>
      <c r="GS59" s="31" t="e">
        <f t="shared" si="304"/>
        <v>#REF!</v>
      </c>
      <c r="GT59" s="31" t="e">
        <f t="shared" si="305"/>
        <v>#REF!</v>
      </c>
      <c r="GU59" s="42">
        <v>0</v>
      </c>
      <c r="GW59" s="31" t="e">
        <f t="shared" si="306"/>
        <v>#REF!</v>
      </c>
      <c r="GX59" s="31" t="e">
        <f t="shared" si="307"/>
        <v>#REF!</v>
      </c>
      <c r="GY59" s="31" t="e">
        <f t="shared" si="308"/>
        <v>#REF!</v>
      </c>
      <c r="GZ59" s="31" t="e">
        <f t="shared" si="309"/>
        <v>#REF!</v>
      </c>
      <c r="HA59" s="31" t="e">
        <f t="shared" si="310"/>
        <v>#REF!</v>
      </c>
      <c r="HB59" s="31" t="e">
        <f t="shared" si="311"/>
        <v>#REF!</v>
      </c>
      <c r="HC59" s="31" t="e">
        <f t="shared" si="312"/>
        <v>#REF!</v>
      </c>
      <c r="HD59" s="31" t="e">
        <f t="shared" si="313"/>
        <v>#REF!</v>
      </c>
      <c r="HE59" s="31" t="e">
        <f t="shared" si="314"/>
        <v>#REF!</v>
      </c>
      <c r="HF59" s="31" t="e">
        <f t="shared" si="315"/>
        <v>#REF!</v>
      </c>
      <c r="HG59" s="42">
        <v>0</v>
      </c>
      <c r="HI59" s="31" t="e">
        <f t="shared" si="316"/>
        <v>#REF!</v>
      </c>
      <c r="HJ59" s="31" t="e">
        <f t="shared" si="317"/>
        <v>#REF!</v>
      </c>
      <c r="HK59" s="31" t="e">
        <f t="shared" si="318"/>
        <v>#REF!</v>
      </c>
      <c r="HL59" s="31" t="e">
        <f t="shared" si="319"/>
        <v>#REF!</v>
      </c>
      <c r="HM59" s="31" t="e">
        <f t="shared" si="320"/>
        <v>#REF!</v>
      </c>
      <c r="HN59" s="31" t="e">
        <f t="shared" si="321"/>
        <v>#REF!</v>
      </c>
      <c r="HO59" s="31" t="e">
        <f t="shared" si="322"/>
        <v>#REF!</v>
      </c>
      <c r="HP59" s="31" t="e">
        <f t="shared" si="323"/>
        <v>#REF!</v>
      </c>
      <c r="HQ59" s="31" t="e">
        <f t="shared" si="324"/>
        <v>#REF!</v>
      </c>
      <c r="HR59" s="31" t="e">
        <f t="shared" si="325"/>
        <v>#REF!</v>
      </c>
      <c r="HS59" s="42">
        <v>0</v>
      </c>
      <c r="HU59" s="30" t="e">
        <f t="shared" si="326"/>
        <v>#REF!</v>
      </c>
      <c r="HV59" s="30" t="e">
        <f t="shared" si="327"/>
        <v>#REF!</v>
      </c>
      <c r="HW59" s="30" t="e">
        <f t="shared" si="328"/>
        <v>#REF!</v>
      </c>
      <c r="HX59" s="30" t="e">
        <f t="shared" si="329"/>
        <v>#REF!</v>
      </c>
      <c r="HY59" s="30" t="e">
        <f t="shared" si="330"/>
        <v>#REF!</v>
      </c>
      <c r="HZ59" s="30" t="e">
        <f t="shared" si="331"/>
        <v>#REF!</v>
      </c>
      <c r="IA59" s="30" t="e">
        <f t="shared" si="332"/>
        <v>#REF!</v>
      </c>
      <c r="IB59" s="30" t="e">
        <f t="shared" si="333"/>
        <v>#REF!</v>
      </c>
      <c r="IC59" s="30" t="e">
        <f t="shared" si="334"/>
        <v>#REF!</v>
      </c>
      <c r="ID59" s="30" t="e">
        <f t="shared" si="335"/>
        <v>#REF!</v>
      </c>
      <c r="IE59" s="30">
        <f t="shared" si="336"/>
        <v>0</v>
      </c>
      <c r="IF59" s="30"/>
      <c r="IH59" s="30" t="e">
        <f t="shared" si="337"/>
        <v>#REF!</v>
      </c>
      <c r="II59" s="30" t="e">
        <f t="shared" si="338"/>
        <v>#REF!</v>
      </c>
      <c r="IJ59" s="30" t="e">
        <f t="shared" si="339"/>
        <v>#REF!</v>
      </c>
      <c r="IK59" s="30" t="e">
        <f t="shared" si="340"/>
        <v>#REF!</v>
      </c>
      <c r="IL59" s="30" t="e">
        <f t="shared" si="341"/>
        <v>#REF!</v>
      </c>
      <c r="IM59" s="30" t="e">
        <f t="shared" si="342"/>
        <v>#REF!</v>
      </c>
      <c r="IN59" s="30" t="e">
        <f t="shared" si="343"/>
        <v>#REF!</v>
      </c>
      <c r="IO59" s="30" t="e">
        <f t="shared" si="344"/>
        <v>#REF!</v>
      </c>
      <c r="IP59" s="30" t="e">
        <f t="shared" si="345"/>
        <v>#REF!</v>
      </c>
      <c r="IQ59" s="30" t="e">
        <f t="shared" si="346"/>
        <v>#REF!</v>
      </c>
      <c r="IR59" s="30">
        <f t="shared" si="347"/>
        <v>0</v>
      </c>
      <c r="IT59" s="43"/>
      <c r="IU59" s="43"/>
      <c r="IW59" s="43" t="e">
        <f t="shared" si="348"/>
        <v>#REF!</v>
      </c>
      <c r="IX59" s="43" t="e">
        <f t="shared" si="349"/>
        <v>#REF!</v>
      </c>
      <c r="IY59" s="43" t="e">
        <f t="shared" si="350"/>
        <v>#REF!</v>
      </c>
      <c r="IZ59" s="43" t="e">
        <f t="shared" si="351"/>
        <v>#REF!</v>
      </c>
      <c r="JA59" s="43" t="e">
        <f t="shared" si="352"/>
        <v>#REF!</v>
      </c>
      <c r="JB59" s="43" t="e">
        <f t="shared" si="353"/>
        <v>#REF!</v>
      </c>
      <c r="JC59" s="43" t="e">
        <f t="shared" si="354"/>
        <v>#REF!</v>
      </c>
      <c r="JD59" s="43" t="e">
        <f t="shared" si="355"/>
        <v>#REF!</v>
      </c>
      <c r="JE59" s="43" t="e">
        <f t="shared" si="356"/>
        <v>#REF!</v>
      </c>
      <c r="JF59" s="43" t="e">
        <f t="shared" si="357"/>
        <v>#REF!</v>
      </c>
      <c r="JG59" s="43">
        <f t="shared" si="358"/>
        <v>0</v>
      </c>
      <c r="JH59" s="43"/>
      <c r="JI59" s="31"/>
      <c r="JJ59" s="43" t="e">
        <f t="shared" si="359"/>
        <v>#REF!</v>
      </c>
      <c r="JK59" s="43" t="e">
        <f t="shared" si="360"/>
        <v>#REF!</v>
      </c>
      <c r="JL59" s="43" t="e">
        <f t="shared" si="361"/>
        <v>#REF!</v>
      </c>
      <c r="JM59" s="43" t="e">
        <f t="shared" si="362"/>
        <v>#REF!</v>
      </c>
      <c r="JN59" s="43" t="e">
        <f t="shared" si="363"/>
        <v>#REF!</v>
      </c>
      <c r="JO59" s="43" t="e">
        <f t="shared" si="364"/>
        <v>#REF!</v>
      </c>
      <c r="JP59" s="43" t="e">
        <f t="shared" si="365"/>
        <v>#REF!</v>
      </c>
      <c r="JQ59" s="43" t="e">
        <f t="shared" si="366"/>
        <v>#REF!</v>
      </c>
      <c r="JR59" s="43" t="e">
        <f t="shared" si="367"/>
        <v>#REF!</v>
      </c>
      <c r="JS59" s="43" t="e">
        <f t="shared" si="368"/>
        <v>#REF!</v>
      </c>
      <c r="JT59" s="43">
        <f t="shared" si="369"/>
        <v>0</v>
      </c>
      <c r="JU59" s="43"/>
      <c r="JV59" s="31"/>
      <c r="JW59" s="43" t="e">
        <f t="shared" si="370"/>
        <v>#REF!</v>
      </c>
      <c r="JX59" s="43" t="e">
        <f t="shared" si="371"/>
        <v>#REF!</v>
      </c>
      <c r="JY59" s="43" t="e">
        <f t="shared" si="372"/>
        <v>#REF!</v>
      </c>
      <c r="JZ59" s="43" t="e">
        <f t="shared" si="373"/>
        <v>#REF!</v>
      </c>
      <c r="KA59" s="43" t="e">
        <f t="shared" si="374"/>
        <v>#REF!</v>
      </c>
      <c r="KB59" s="43" t="e">
        <f t="shared" si="375"/>
        <v>#REF!</v>
      </c>
      <c r="KC59" s="43" t="e">
        <f t="shared" si="376"/>
        <v>#REF!</v>
      </c>
      <c r="KD59" s="43" t="e">
        <f t="shared" si="377"/>
        <v>#REF!</v>
      </c>
      <c r="KE59" s="43" t="e">
        <f t="shared" si="378"/>
        <v>#REF!</v>
      </c>
      <c r="KF59" s="43" t="e">
        <f t="shared" si="379"/>
        <v>#REF!</v>
      </c>
      <c r="KG59" s="43">
        <f t="shared" si="380"/>
        <v>0</v>
      </c>
      <c r="KH59" s="43"/>
      <c r="KJ59" s="7" t="e">
        <f t="array" ref="KJ59">AVERAGE(EW59:EW60)/((1+discount_EFFECT)^($B59-1))</f>
        <v>#REF!</v>
      </c>
      <c r="KK59" s="7" t="e">
        <f t="array" ref="KK59">AVERAGE(EX59:EX60)/((1+discount_EFFECT)^($B59-1))</f>
        <v>#REF!</v>
      </c>
      <c r="KL59" s="7" t="e">
        <f t="array" ref="KL59">AVERAGE(EY59:EY60)/((1+discount_EFFECT)^($B59-1))</f>
        <v>#REF!</v>
      </c>
      <c r="KM59" s="7" t="e">
        <f t="array" ref="KM59">AVERAGE(EZ59:EZ60)/((1+discount_EFFECT)^($B59-1))</f>
        <v>#REF!</v>
      </c>
      <c r="KN59" s="7" t="e">
        <f t="array" ref="KN59">AVERAGE(FA59:FA60)/((1+discount_EFFECT)^($B59-1))</f>
        <v>#REF!</v>
      </c>
      <c r="KO59" s="7" t="e">
        <f t="array" ref="KO59">AVERAGE(FB59:FB60)/((1+discount_EFFECT)^($B59-1))</f>
        <v>#REF!</v>
      </c>
      <c r="KP59" s="7" t="e">
        <f t="array" ref="KP59">AVERAGE(FC59:FC60)/((1+discount_EFFECT)^($B59-1))</f>
        <v>#REF!</v>
      </c>
      <c r="KQ59" s="7" t="e">
        <f t="array" ref="KQ59">AVERAGE(FD59:FD60)/((1+discount_EFFECT)^($B59-1))</f>
        <v>#REF!</v>
      </c>
      <c r="KR59" s="7" t="e">
        <f t="array" ref="KR59">AVERAGE(FE59:FE60)/((1+discount_EFFECT)^($B59-1))</f>
        <v>#REF!</v>
      </c>
      <c r="KS59" s="7" t="e">
        <f t="array" ref="KS59">AVERAGE(FF59:FF60)/((1+discount_EFFECT)^($B59-1))</f>
        <v>#REF!</v>
      </c>
      <c r="KT59" s="7" t="e">
        <f t="array" ref="KT59">AVERAGE(FG59:FG60)/((1+discount_EFFECT)^($B59-1))</f>
        <v>#REF!</v>
      </c>
      <c r="KU59" s="44" t="e">
        <f t="shared" si="381"/>
        <v>#REF!</v>
      </c>
      <c r="KV59" s="44" t="e">
        <f t="shared" si="382"/>
        <v>#REF!</v>
      </c>
      <c r="KW59" s="43"/>
      <c r="KX59" s="43"/>
      <c r="KY59" s="43" t="e">
        <f t="shared" si="383"/>
        <v>#REF!</v>
      </c>
      <c r="KZ59" s="43" t="e">
        <f t="shared" si="384"/>
        <v>#REF!</v>
      </c>
      <c r="LA59" s="43" t="e">
        <f t="shared" si="385"/>
        <v>#REF!</v>
      </c>
      <c r="LB59" s="30" t="e">
        <f t="shared" si="386"/>
        <v>#REF!</v>
      </c>
      <c r="LC59" s="30" t="e">
        <f t="shared" si="387"/>
        <v>#REF!</v>
      </c>
      <c r="LD59" s="30" t="e">
        <f t="shared" si="388"/>
        <v>#REF!</v>
      </c>
      <c r="LE59" s="30" t="e">
        <f t="shared" si="389"/>
        <v>#REF!</v>
      </c>
      <c r="LF59" s="30" t="e">
        <f t="shared" si="390"/>
        <v>#REF!</v>
      </c>
      <c r="LG59" s="30" t="e">
        <f t="shared" si="391"/>
        <v>#REF!</v>
      </c>
      <c r="LH59" s="30" t="e">
        <f t="shared" si="392"/>
        <v>#REF!</v>
      </c>
      <c r="LI59" s="17" t="e">
        <f t="shared" si="393"/>
        <v>#REF!</v>
      </c>
      <c r="LJ59" s="30" t="e">
        <f t="shared" si="394"/>
        <v>#REF!</v>
      </c>
      <c r="LK59" s="31" t="e">
        <f t="shared" si="395"/>
        <v>#REF!</v>
      </c>
      <c r="LL59" t="e">
        <f t="shared" si="396"/>
        <v>#REF!</v>
      </c>
    </row>
    <row r="60" spans="2:324" ht="15.6" thickTop="1" thickBot="1" x14ac:dyDescent="0.35">
      <c r="B60">
        <v>49</v>
      </c>
      <c r="C60">
        <f t="shared" si="397"/>
        <v>119</v>
      </c>
      <c r="E60">
        <f t="shared" si="201"/>
        <v>1</v>
      </c>
      <c r="S60" s="35" t="e">
        <f t="shared" si="202"/>
        <v>#REF!</v>
      </c>
      <c r="T60" s="36">
        <v>0</v>
      </c>
      <c r="U60" s="37" t="e">
        <f t="shared" si="203"/>
        <v>#REF!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8">
        <v>0</v>
      </c>
      <c r="AD60" s="35" t="e">
        <f t="shared" si="204"/>
        <v>#REF!</v>
      </c>
      <c r="AE60" s="37" t="e">
        <f t="shared" si="205"/>
        <v>#REF!</v>
      </c>
      <c r="AF60" s="37" t="e">
        <f t="shared" si="206"/>
        <v>#REF!</v>
      </c>
      <c r="AG60" s="37" t="e">
        <f t="shared" si="207"/>
        <v>#REF!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8">
        <v>0</v>
      </c>
      <c r="AO60" s="35" t="e">
        <f t="shared" si="208"/>
        <v>#REF!</v>
      </c>
      <c r="AP60" s="36">
        <v>0</v>
      </c>
      <c r="AQ60" s="37" t="e">
        <f t="shared" si="209"/>
        <v>#REF!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8">
        <v>0</v>
      </c>
      <c r="AZ60" s="35" t="e">
        <f t="shared" si="210"/>
        <v>#REF!</v>
      </c>
      <c r="BA60" s="37" t="e">
        <f t="shared" si="211"/>
        <v>#REF!</v>
      </c>
      <c r="BB60" s="37" t="e">
        <f t="shared" si="212"/>
        <v>#REF!</v>
      </c>
      <c r="BC60" s="37" t="e">
        <f t="shared" si="213"/>
        <v>#REF!</v>
      </c>
      <c r="BD60" s="37" t="e">
        <f t="shared" si="214"/>
        <v>#REF!</v>
      </c>
      <c r="BE60" s="37" t="e">
        <f t="shared" si="215"/>
        <v>#REF!</v>
      </c>
      <c r="BF60" s="36">
        <v>0</v>
      </c>
      <c r="BG60" s="36">
        <v>0</v>
      </c>
      <c r="BH60" s="36">
        <v>0</v>
      </c>
      <c r="BI60" s="36">
        <v>0</v>
      </c>
      <c r="BJ60" s="38">
        <v>0</v>
      </c>
      <c r="BK60" s="35" t="e">
        <f t="shared" si="216"/>
        <v>#REF!</v>
      </c>
      <c r="BL60" s="37" t="e">
        <f t="shared" si="217"/>
        <v>#REF!</v>
      </c>
      <c r="BM60" s="37" t="e">
        <f t="shared" si="218"/>
        <v>#REF!</v>
      </c>
      <c r="BN60" s="37" t="e">
        <f t="shared" si="219"/>
        <v>#REF!</v>
      </c>
      <c r="BO60" s="37" t="e">
        <f t="shared" si="220"/>
        <v>#REF!</v>
      </c>
      <c r="BP60" s="37" t="e">
        <f t="shared" si="221"/>
        <v>#REF!</v>
      </c>
      <c r="BQ60" s="36">
        <v>0</v>
      </c>
      <c r="BR60" s="36">
        <v>0</v>
      </c>
      <c r="BS60" s="36">
        <v>0</v>
      </c>
      <c r="BT60" s="36">
        <v>0</v>
      </c>
      <c r="BU60" s="38">
        <v>0</v>
      </c>
      <c r="BV60" s="35" t="e">
        <f t="shared" si="222"/>
        <v>#REF!</v>
      </c>
      <c r="BW60" s="37" t="e">
        <f t="shared" si="223"/>
        <v>#REF!</v>
      </c>
      <c r="BX60" s="37" t="e">
        <f t="shared" si="224"/>
        <v>#REF!</v>
      </c>
      <c r="BY60" s="37" t="e">
        <f t="shared" si="225"/>
        <v>#REF!</v>
      </c>
      <c r="BZ60" s="37" t="e">
        <f t="shared" si="226"/>
        <v>#REF!</v>
      </c>
      <c r="CA60" s="37" t="e">
        <f t="shared" si="227"/>
        <v>#REF!</v>
      </c>
      <c r="CB60" s="36">
        <v>0</v>
      </c>
      <c r="CC60" s="36">
        <v>0</v>
      </c>
      <c r="CD60" s="36">
        <v>0</v>
      </c>
      <c r="CE60" s="36">
        <v>0</v>
      </c>
      <c r="CF60" s="38">
        <v>0</v>
      </c>
      <c r="CG60" s="37" t="e">
        <f t="shared" si="228"/>
        <v>#REF!</v>
      </c>
      <c r="CH60" s="37" t="e">
        <f t="shared" si="229"/>
        <v>#REF!</v>
      </c>
      <c r="CI60" s="37" t="e">
        <f t="shared" si="230"/>
        <v>#REF!</v>
      </c>
      <c r="CJ60" s="37" t="e">
        <f t="shared" si="231"/>
        <v>#REF!</v>
      </c>
      <c r="CK60" s="36">
        <v>0</v>
      </c>
      <c r="CL60" s="36">
        <v>0</v>
      </c>
      <c r="CM60" s="37" t="e">
        <f t="shared" si="232"/>
        <v>#REF!</v>
      </c>
      <c r="CN60" s="37" t="e">
        <f t="shared" si="233"/>
        <v>#REF!</v>
      </c>
      <c r="CO60" s="36">
        <v>0</v>
      </c>
      <c r="CP60" s="36">
        <v>0</v>
      </c>
      <c r="CQ60" s="38">
        <v>0</v>
      </c>
      <c r="CR60" s="37" t="e">
        <f t="shared" si="234"/>
        <v>#REF!</v>
      </c>
      <c r="CS60" s="37" t="e">
        <f t="shared" si="235"/>
        <v>#REF!</v>
      </c>
      <c r="CT60" s="37" t="e">
        <f t="shared" si="236"/>
        <v>#REF!</v>
      </c>
      <c r="CU60" s="37" t="e">
        <f t="shared" si="237"/>
        <v>#REF!</v>
      </c>
      <c r="CV60" s="37" t="e">
        <f t="shared" si="238"/>
        <v>#REF!</v>
      </c>
      <c r="CW60" s="37" t="e">
        <f t="shared" si="239"/>
        <v>#REF!</v>
      </c>
      <c r="CX60" s="37" t="e">
        <f t="shared" si="240"/>
        <v>#REF!</v>
      </c>
      <c r="CY60" s="37" t="e">
        <f t="shared" si="241"/>
        <v>#REF!</v>
      </c>
      <c r="CZ60" s="37" t="e">
        <f t="shared" si="242"/>
        <v>#REF!</v>
      </c>
      <c r="DA60" s="37" t="e">
        <f t="shared" si="243"/>
        <v>#REF!</v>
      </c>
      <c r="DB60" s="38">
        <v>0</v>
      </c>
      <c r="DC60" s="37" t="e">
        <f t="shared" si="244"/>
        <v>#REF!</v>
      </c>
      <c r="DD60" s="37" t="e">
        <f t="shared" si="245"/>
        <v>#REF!</v>
      </c>
      <c r="DE60" s="37" t="e">
        <f t="shared" si="246"/>
        <v>#REF!</v>
      </c>
      <c r="DF60" s="37" t="e">
        <f t="shared" si="247"/>
        <v>#REF!</v>
      </c>
      <c r="DG60" s="37" t="e">
        <f t="shared" si="248"/>
        <v>#REF!</v>
      </c>
      <c r="DH60" s="37" t="e">
        <f t="shared" si="249"/>
        <v>#REF!</v>
      </c>
      <c r="DI60" s="37" t="e">
        <f t="shared" si="250"/>
        <v>#REF!</v>
      </c>
      <c r="DJ60" s="37" t="e">
        <f t="shared" si="251"/>
        <v>#REF!</v>
      </c>
      <c r="DK60" s="37" t="e">
        <f t="shared" si="252"/>
        <v>#REF!</v>
      </c>
      <c r="DL60" s="37" t="e">
        <f t="shared" si="253"/>
        <v>#REF!</v>
      </c>
      <c r="DM60" s="38">
        <v>0</v>
      </c>
      <c r="DN60" s="37" t="e">
        <f t="shared" si="254"/>
        <v>#REF!</v>
      </c>
      <c r="DO60" s="37" t="e">
        <f t="shared" si="255"/>
        <v>#REF!</v>
      </c>
      <c r="DP60" s="37" t="e">
        <f t="shared" si="256"/>
        <v>#REF!</v>
      </c>
      <c r="DQ60" s="37" t="e">
        <f t="shared" si="257"/>
        <v>#REF!</v>
      </c>
      <c r="DR60" s="37" t="e">
        <f t="shared" si="258"/>
        <v>#REF!</v>
      </c>
      <c r="DS60" s="37" t="e">
        <f t="shared" si="259"/>
        <v>#REF!</v>
      </c>
      <c r="DT60" s="37" t="e">
        <f t="shared" si="260"/>
        <v>#REF!</v>
      </c>
      <c r="DU60" s="37" t="e">
        <f t="shared" si="261"/>
        <v>#REF!</v>
      </c>
      <c r="DV60" s="37" t="e">
        <f t="shared" si="262"/>
        <v>#REF!</v>
      </c>
      <c r="DW60" s="37" t="e">
        <f t="shared" si="263"/>
        <v>#REF!</v>
      </c>
      <c r="DX60" s="38">
        <v>0</v>
      </c>
      <c r="DY60" s="35" t="e">
        <f t="array" ref="DY60">1-EXP(-INDEX(m.r.mortality, C60) * hr.mort_mci)</f>
        <v>#REF!</v>
      </c>
      <c r="DZ60" s="37" t="e">
        <f t="array" ref="DZ60">1-EXP(-INDEX(m.r.mortality, C60) * hr.mort_mci)</f>
        <v>#REF!</v>
      </c>
      <c r="EA60" s="37" t="e">
        <f t="array" ref="EA60">1-EXP(-INDEX(m.r.mortality, C60) * hr.mort_mil)</f>
        <v>#REF!</v>
      </c>
      <c r="EB60" s="37" t="e">
        <f t="array" ref="EB60">1-EXP(-INDEX(m.r.mortality, C60) * hr.mort_mil)</f>
        <v>#REF!</v>
      </c>
      <c r="EC60" s="37" t="e">
        <f t="array" ref="EC60">1-EXP(-INDEX(m.r.mortality, C60) * hr.mort_mod)</f>
        <v>#REF!</v>
      </c>
      <c r="ED60" s="37" t="e">
        <f t="array" ref="ED60">1-EXP(-INDEX(m.r.mortality, C60) * hr.mort_sev)</f>
        <v>#REF!</v>
      </c>
      <c r="EE60" s="37" t="e">
        <f t="array" ref="EE60">1-EXP(-INDEX(m.r.mortality, C60) * hr.mort_mci)</f>
        <v>#REF!</v>
      </c>
      <c r="EF60" s="37" t="e">
        <f t="array" ref="EF60">1-EXP(-INDEX(m.r.mortality, C60) * hr.mort_mil)</f>
        <v>#REF!</v>
      </c>
      <c r="EG60" s="37" t="e">
        <f t="array" ref="EG60">1-EXP(-INDEX(m.r.mortality, C60) * hr.mort_mod)</f>
        <v>#REF!</v>
      </c>
      <c r="EH60" s="37" t="e">
        <f t="array" ref="EH60">1-EXP(-INDEX(m.r.mortality, C60) * hr.mort_sev)</f>
        <v>#REF!</v>
      </c>
      <c r="EI60" s="38">
        <v>1</v>
      </c>
      <c r="EJ60" s="39" t="e">
        <f t="shared" si="264"/>
        <v>#REF!</v>
      </c>
      <c r="EK60" s="39" t="e">
        <f t="shared" si="265"/>
        <v>#REF!</v>
      </c>
      <c r="EL60" s="39" t="e">
        <f t="shared" si="266"/>
        <v>#REF!</v>
      </c>
      <c r="EM60" s="39" t="e">
        <f t="shared" si="267"/>
        <v>#REF!</v>
      </c>
      <c r="EN60" s="39" t="e">
        <f t="shared" si="268"/>
        <v>#REF!</v>
      </c>
      <c r="EO60" s="39" t="e">
        <f t="shared" si="269"/>
        <v>#REF!</v>
      </c>
      <c r="EP60" s="39" t="e">
        <f t="shared" si="270"/>
        <v>#REF!</v>
      </c>
      <c r="EQ60" s="39" t="e">
        <f t="shared" si="271"/>
        <v>#REF!</v>
      </c>
      <c r="ER60" s="39" t="e">
        <f t="shared" si="272"/>
        <v>#REF!</v>
      </c>
      <c r="ES60" s="39" t="e">
        <f t="shared" si="273"/>
        <v>#REF!</v>
      </c>
      <c r="ET60" s="39" t="b">
        <f t="shared" si="274"/>
        <v>1</v>
      </c>
      <c r="EV60">
        <v>49</v>
      </c>
      <c r="EW60" s="7" t="e">
        <f t="array" ref="EW60">MMULT(EW59:FG59,TRANSPOSE(S59:AC59))</f>
        <v>#REF!</v>
      </c>
      <c r="EX60" s="7" t="e">
        <f t="array" ref="EX60">MMULT(EW59:FG59,TRANSPOSE(AD59:AN59))</f>
        <v>#REF!</v>
      </c>
      <c r="EY60" s="7" t="e">
        <f t="array" ref="EY60">MMULT(EW59:FG59,TRANSPOSE(AO59:AY59))</f>
        <v>#REF!</v>
      </c>
      <c r="EZ60" s="7" t="e">
        <f t="array" ref="EZ60">MMULT(EW59:FG59,TRANSPOSE(AZ59:BJ59))</f>
        <v>#REF!</v>
      </c>
      <c r="FA60" s="7" t="e">
        <f t="array" ref="FA60">MMULT(EW59:FG59,TRANSPOSE(BK59:BU59))</f>
        <v>#REF!</v>
      </c>
      <c r="FB60" s="7" t="e">
        <f t="array" ref="FB60">MMULT(EW59:FG59,TRANSPOSE(BV59:CF59))</f>
        <v>#REF!</v>
      </c>
      <c r="FC60" s="7" t="e">
        <f t="array" ref="FC60">MMULT(EW59:FG59,TRANSPOSE(CG59:CQ59))</f>
        <v>#REF!</v>
      </c>
      <c r="FD60" s="7" t="e">
        <f t="array" ref="FD60">MMULT(EW59:FG59,TRANSPOSE(CR59:DB59))</f>
        <v>#REF!</v>
      </c>
      <c r="FE60" s="7" t="e">
        <f t="array" ref="FE60">MMULT(EW59:FG59,TRANSPOSE(DC59:DM59))</f>
        <v>#REF!</v>
      </c>
      <c r="FF60" s="7" t="e">
        <f t="array" ref="FF60">MMULT(EW59:FG59,TRANSPOSE(DN59:DX59))</f>
        <v>#REF!</v>
      </c>
      <c r="FG60" s="7" t="e">
        <f t="array" ref="FG60">MMULT(EW59:FG59,TRANSPOSE(DY59:EI59))</f>
        <v>#REF!</v>
      </c>
      <c r="FH60" s="39" t="e">
        <f t="shared" si="275"/>
        <v>#REF!</v>
      </c>
      <c r="FJ60" s="30" t="e">
        <f t="shared" si="276"/>
        <v>#REF!</v>
      </c>
      <c r="FK60" s="30" t="e">
        <f t="shared" si="277"/>
        <v>#REF!</v>
      </c>
      <c r="FL60" s="30" t="e">
        <f t="shared" si="278"/>
        <v>#REF!</v>
      </c>
      <c r="FM60" s="30" t="e">
        <f t="shared" si="279"/>
        <v>#REF!</v>
      </c>
      <c r="FN60" s="30" t="e">
        <f t="shared" si="280"/>
        <v>#REF!</v>
      </c>
      <c r="FO60" s="30" t="e">
        <f t="shared" si="281"/>
        <v>#REF!</v>
      </c>
      <c r="FP60" s="30" t="e">
        <f t="shared" si="282"/>
        <v>#REF!</v>
      </c>
      <c r="FQ60" s="30" t="e">
        <f t="shared" si="283"/>
        <v>#REF!</v>
      </c>
      <c r="FR60" s="30" t="e">
        <f t="shared" si="284"/>
        <v>#REF!</v>
      </c>
      <c r="FS60" s="30" t="e">
        <f t="shared" si="285"/>
        <v>#REF!</v>
      </c>
      <c r="FT60" s="41">
        <v>0</v>
      </c>
      <c r="FV60" s="30" t="e">
        <f t="shared" si="286"/>
        <v>#REF!</v>
      </c>
      <c r="FW60" s="30" t="e">
        <f t="shared" si="287"/>
        <v>#REF!</v>
      </c>
      <c r="FX60" s="30" t="e">
        <f t="shared" si="288"/>
        <v>#REF!</v>
      </c>
      <c r="FY60" s="30" t="e">
        <f t="shared" si="289"/>
        <v>#REF!</v>
      </c>
      <c r="FZ60" s="30" t="e">
        <f t="shared" si="290"/>
        <v>#REF!</v>
      </c>
      <c r="GA60" s="30" t="e">
        <f t="shared" si="291"/>
        <v>#REF!</v>
      </c>
      <c r="GB60" s="30" t="e">
        <f t="shared" si="292"/>
        <v>#REF!</v>
      </c>
      <c r="GC60" s="30" t="e">
        <f t="shared" si="293"/>
        <v>#REF!</v>
      </c>
      <c r="GD60" s="30" t="e">
        <f t="shared" si="294"/>
        <v>#REF!</v>
      </c>
      <c r="GE60" s="30" t="e">
        <f t="shared" si="295"/>
        <v>#REF!</v>
      </c>
      <c r="GF60" s="41">
        <v>0</v>
      </c>
      <c r="GH60" s="31"/>
      <c r="GI60" s="31"/>
      <c r="GK60" s="31" t="e">
        <f t="shared" si="296"/>
        <v>#REF!</v>
      </c>
      <c r="GL60" s="31" t="e">
        <f t="shared" si="297"/>
        <v>#REF!</v>
      </c>
      <c r="GM60" s="31" t="e">
        <f t="shared" si="298"/>
        <v>#REF!</v>
      </c>
      <c r="GN60" s="31" t="e">
        <f t="shared" si="299"/>
        <v>#REF!</v>
      </c>
      <c r="GO60" s="31" t="e">
        <f t="shared" si="300"/>
        <v>#REF!</v>
      </c>
      <c r="GP60" s="31" t="e">
        <f t="shared" si="301"/>
        <v>#REF!</v>
      </c>
      <c r="GQ60" s="31" t="e">
        <f t="shared" si="302"/>
        <v>#REF!</v>
      </c>
      <c r="GR60" s="31" t="e">
        <f t="shared" si="303"/>
        <v>#REF!</v>
      </c>
      <c r="GS60" s="31" t="e">
        <f t="shared" si="304"/>
        <v>#REF!</v>
      </c>
      <c r="GT60" s="31" t="e">
        <f t="shared" si="305"/>
        <v>#REF!</v>
      </c>
      <c r="GU60" s="42">
        <v>0</v>
      </c>
      <c r="GW60" s="31" t="e">
        <f t="shared" si="306"/>
        <v>#REF!</v>
      </c>
      <c r="GX60" s="31" t="e">
        <f t="shared" si="307"/>
        <v>#REF!</v>
      </c>
      <c r="GY60" s="31" t="e">
        <f t="shared" si="308"/>
        <v>#REF!</v>
      </c>
      <c r="GZ60" s="31" t="e">
        <f t="shared" si="309"/>
        <v>#REF!</v>
      </c>
      <c r="HA60" s="31" t="e">
        <f t="shared" si="310"/>
        <v>#REF!</v>
      </c>
      <c r="HB60" s="31" t="e">
        <f t="shared" si="311"/>
        <v>#REF!</v>
      </c>
      <c r="HC60" s="31" t="e">
        <f t="shared" si="312"/>
        <v>#REF!</v>
      </c>
      <c r="HD60" s="31" t="e">
        <f t="shared" si="313"/>
        <v>#REF!</v>
      </c>
      <c r="HE60" s="31" t="e">
        <f t="shared" si="314"/>
        <v>#REF!</v>
      </c>
      <c r="HF60" s="31" t="e">
        <f t="shared" si="315"/>
        <v>#REF!</v>
      </c>
      <c r="HG60" s="42">
        <v>0</v>
      </c>
      <c r="HI60" s="31" t="e">
        <f t="shared" si="316"/>
        <v>#REF!</v>
      </c>
      <c r="HJ60" s="31" t="e">
        <f t="shared" si="317"/>
        <v>#REF!</v>
      </c>
      <c r="HK60" s="31" t="e">
        <f t="shared" si="318"/>
        <v>#REF!</v>
      </c>
      <c r="HL60" s="31" t="e">
        <f t="shared" si="319"/>
        <v>#REF!</v>
      </c>
      <c r="HM60" s="31" t="e">
        <f t="shared" si="320"/>
        <v>#REF!</v>
      </c>
      <c r="HN60" s="31" t="e">
        <f t="shared" si="321"/>
        <v>#REF!</v>
      </c>
      <c r="HO60" s="31" t="e">
        <f t="shared" si="322"/>
        <v>#REF!</v>
      </c>
      <c r="HP60" s="31" t="e">
        <f t="shared" si="323"/>
        <v>#REF!</v>
      </c>
      <c r="HQ60" s="31" t="e">
        <f t="shared" si="324"/>
        <v>#REF!</v>
      </c>
      <c r="HR60" s="31" t="e">
        <f t="shared" si="325"/>
        <v>#REF!</v>
      </c>
      <c r="HS60" s="42">
        <v>0</v>
      </c>
      <c r="HU60" s="30" t="e">
        <f t="shared" si="326"/>
        <v>#REF!</v>
      </c>
      <c r="HV60" s="30" t="e">
        <f t="shared" si="327"/>
        <v>#REF!</v>
      </c>
      <c r="HW60" s="30" t="e">
        <f t="shared" si="328"/>
        <v>#REF!</v>
      </c>
      <c r="HX60" s="30" t="e">
        <f t="shared" si="329"/>
        <v>#REF!</v>
      </c>
      <c r="HY60" s="30" t="e">
        <f t="shared" si="330"/>
        <v>#REF!</v>
      </c>
      <c r="HZ60" s="30" t="e">
        <f t="shared" si="331"/>
        <v>#REF!</v>
      </c>
      <c r="IA60" s="30" t="e">
        <f t="shared" si="332"/>
        <v>#REF!</v>
      </c>
      <c r="IB60" s="30" t="e">
        <f t="shared" si="333"/>
        <v>#REF!</v>
      </c>
      <c r="IC60" s="30" t="e">
        <f t="shared" si="334"/>
        <v>#REF!</v>
      </c>
      <c r="ID60" s="30" t="e">
        <f t="shared" si="335"/>
        <v>#REF!</v>
      </c>
      <c r="IE60" s="30">
        <f t="shared" si="336"/>
        <v>0</v>
      </c>
      <c r="IF60" s="30"/>
      <c r="IH60" s="30" t="e">
        <f t="shared" si="337"/>
        <v>#REF!</v>
      </c>
      <c r="II60" s="30" t="e">
        <f t="shared" si="338"/>
        <v>#REF!</v>
      </c>
      <c r="IJ60" s="30" t="e">
        <f t="shared" si="339"/>
        <v>#REF!</v>
      </c>
      <c r="IK60" s="30" t="e">
        <f t="shared" si="340"/>
        <v>#REF!</v>
      </c>
      <c r="IL60" s="30" t="e">
        <f t="shared" si="341"/>
        <v>#REF!</v>
      </c>
      <c r="IM60" s="30" t="e">
        <f t="shared" si="342"/>
        <v>#REF!</v>
      </c>
      <c r="IN60" s="30" t="e">
        <f t="shared" si="343"/>
        <v>#REF!</v>
      </c>
      <c r="IO60" s="30" t="e">
        <f t="shared" si="344"/>
        <v>#REF!</v>
      </c>
      <c r="IP60" s="30" t="e">
        <f t="shared" si="345"/>
        <v>#REF!</v>
      </c>
      <c r="IQ60" s="30" t="e">
        <f t="shared" si="346"/>
        <v>#REF!</v>
      </c>
      <c r="IR60" s="30">
        <f t="shared" si="347"/>
        <v>0</v>
      </c>
      <c r="IT60" s="43"/>
      <c r="IU60" s="43"/>
      <c r="IW60" s="43" t="e">
        <f t="shared" si="348"/>
        <v>#REF!</v>
      </c>
      <c r="IX60" s="43" t="e">
        <f t="shared" si="349"/>
        <v>#REF!</v>
      </c>
      <c r="IY60" s="43" t="e">
        <f t="shared" si="350"/>
        <v>#REF!</v>
      </c>
      <c r="IZ60" s="43" t="e">
        <f t="shared" si="351"/>
        <v>#REF!</v>
      </c>
      <c r="JA60" s="43" t="e">
        <f t="shared" si="352"/>
        <v>#REF!</v>
      </c>
      <c r="JB60" s="43" t="e">
        <f t="shared" si="353"/>
        <v>#REF!</v>
      </c>
      <c r="JC60" s="43" t="e">
        <f t="shared" si="354"/>
        <v>#REF!</v>
      </c>
      <c r="JD60" s="43" t="e">
        <f t="shared" si="355"/>
        <v>#REF!</v>
      </c>
      <c r="JE60" s="43" t="e">
        <f t="shared" si="356"/>
        <v>#REF!</v>
      </c>
      <c r="JF60" s="43" t="e">
        <f t="shared" si="357"/>
        <v>#REF!</v>
      </c>
      <c r="JG60" s="43">
        <f t="shared" si="358"/>
        <v>0</v>
      </c>
      <c r="JH60" s="43"/>
      <c r="JI60" s="31"/>
      <c r="JJ60" s="43" t="e">
        <f t="shared" si="359"/>
        <v>#REF!</v>
      </c>
      <c r="JK60" s="43" t="e">
        <f t="shared" si="360"/>
        <v>#REF!</v>
      </c>
      <c r="JL60" s="43" t="e">
        <f t="shared" si="361"/>
        <v>#REF!</v>
      </c>
      <c r="JM60" s="43" t="e">
        <f t="shared" si="362"/>
        <v>#REF!</v>
      </c>
      <c r="JN60" s="43" t="e">
        <f t="shared" si="363"/>
        <v>#REF!</v>
      </c>
      <c r="JO60" s="43" t="e">
        <f t="shared" si="364"/>
        <v>#REF!</v>
      </c>
      <c r="JP60" s="43" t="e">
        <f t="shared" si="365"/>
        <v>#REF!</v>
      </c>
      <c r="JQ60" s="43" t="e">
        <f t="shared" si="366"/>
        <v>#REF!</v>
      </c>
      <c r="JR60" s="43" t="e">
        <f t="shared" si="367"/>
        <v>#REF!</v>
      </c>
      <c r="JS60" s="43" t="e">
        <f t="shared" si="368"/>
        <v>#REF!</v>
      </c>
      <c r="JT60" s="43">
        <f t="shared" si="369"/>
        <v>0</v>
      </c>
      <c r="JU60" s="43"/>
      <c r="JV60" s="31"/>
      <c r="JW60" s="43" t="e">
        <f t="shared" si="370"/>
        <v>#REF!</v>
      </c>
      <c r="JX60" s="43" t="e">
        <f t="shared" si="371"/>
        <v>#REF!</v>
      </c>
      <c r="JY60" s="43" t="e">
        <f t="shared" si="372"/>
        <v>#REF!</v>
      </c>
      <c r="JZ60" s="43" t="e">
        <f t="shared" si="373"/>
        <v>#REF!</v>
      </c>
      <c r="KA60" s="43" t="e">
        <f t="shared" si="374"/>
        <v>#REF!</v>
      </c>
      <c r="KB60" s="43" t="e">
        <f t="shared" si="375"/>
        <v>#REF!</v>
      </c>
      <c r="KC60" s="43" t="e">
        <f t="shared" si="376"/>
        <v>#REF!</v>
      </c>
      <c r="KD60" s="43" t="e">
        <f t="shared" si="377"/>
        <v>#REF!</v>
      </c>
      <c r="KE60" s="43" t="e">
        <f t="shared" si="378"/>
        <v>#REF!</v>
      </c>
      <c r="KF60" s="43" t="e">
        <f t="shared" si="379"/>
        <v>#REF!</v>
      </c>
      <c r="KG60" s="43">
        <f t="shared" si="380"/>
        <v>0</v>
      </c>
      <c r="KH60" s="43"/>
      <c r="KJ60" s="7" t="e">
        <f t="array" ref="KJ60">AVERAGE(EW60:EW61)/((1+discount_EFFECT)^($B60-1))</f>
        <v>#REF!</v>
      </c>
      <c r="KK60" s="7" t="e">
        <f t="array" ref="KK60">AVERAGE(EX60:EX61)/((1+discount_EFFECT)^($B60-1))</f>
        <v>#REF!</v>
      </c>
      <c r="KL60" s="7" t="e">
        <f t="array" ref="KL60">AVERAGE(EY60:EY61)/((1+discount_EFFECT)^($B60-1))</f>
        <v>#REF!</v>
      </c>
      <c r="KM60" s="7" t="e">
        <f t="array" ref="KM60">AVERAGE(EZ60:EZ61)/((1+discount_EFFECT)^($B60-1))</f>
        <v>#REF!</v>
      </c>
      <c r="KN60" s="7" t="e">
        <f t="array" ref="KN60">AVERAGE(FA60:FA61)/((1+discount_EFFECT)^($B60-1))</f>
        <v>#REF!</v>
      </c>
      <c r="KO60" s="7" t="e">
        <f t="array" ref="KO60">AVERAGE(FB60:FB61)/((1+discount_EFFECT)^($B60-1))</f>
        <v>#REF!</v>
      </c>
      <c r="KP60" s="7" t="e">
        <f t="array" ref="KP60">AVERAGE(FC60:FC61)/((1+discount_EFFECT)^($B60-1))</f>
        <v>#REF!</v>
      </c>
      <c r="KQ60" s="7" t="e">
        <f t="array" ref="KQ60">AVERAGE(FD60:FD61)/((1+discount_EFFECT)^($B60-1))</f>
        <v>#REF!</v>
      </c>
      <c r="KR60" s="7" t="e">
        <f t="array" ref="KR60">AVERAGE(FE60:FE61)/((1+discount_EFFECT)^($B60-1))</f>
        <v>#REF!</v>
      </c>
      <c r="KS60" s="7" t="e">
        <f t="array" ref="KS60">AVERAGE(FF60:FF61)/((1+discount_EFFECT)^($B60-1))</f>
        <v>#REF!</v>
      </c>
      <c r="KT60" s="7" t="e">
        <f t="array" ref="KT60">AVERAGE(FG60:FG61)/((1+discount_EFFECT)^($B60-1))</f>
        <v>#REF!</v>
      </c>
      <c r="KU60" s="44" t="e">
        <f t="shared" si="381"/>
        <v>#REF!</v>
      </c>
      <c r="KV60" s="44" t="e">
        <f t="shared" si="382"/>
        <v>#REF!</v>
      </c>
      <c r="KW60" s="43"/>
      <c r="KX60" s="43"/>
      <c r="KY60" s="43" t="e">
        <f t="shared" si="383"/>
        <v>#REF!</v>
      </c>
      <c r="KZ60" s="43" t="e">
        <f t="shared" si="384"/>
        <v>#REF!</v>
      </c>
      <c r="LA60" s="43" t="e">
        <f t="shared" si="385"/>
        <v>#REF!</v>
      </c>
      <c r="LB60" s="30" t="e">
        <f t="shared" si="386"/>
        <v>#REF!</v>
      </c>
      <c r="LC60" s="30" t="e">
        <f t="shared" si="387"/>
        <v>#REF!</v>
      </c>
      <c r="LD60" s="30" t="e">
        <f t="shared" si="388"/>
        <v>#REF!</v>
      </c>
      <c r="LE60" s="30" t="e">
        <f t="shared" si="389"/>
        <v>#REF!</v>
      </c>
      <c r="LF60" s="30" t="e">
        <f t="shared" si="390"/>
        <v>#REF!</v>
      </c>
      <c r="LG60" s="30" t="e">
        <f t="shared" si="391"/>
        <v>#REF!</v>
      </c>
      <c r="LH60" s="30" t="e">
        <f t="shared" si="392"/>
        <v>#REF!</v>
      </c>
      <c r="LI60" s="17" t="e">
        <f t="shared" si="393"/>
        <v>#REF!</v>
      </c>
      <c r="LJ60" s="30" t="e">
        <f t="shared" si="394"/>
        <v>#REF!</v>
      </c>
      <c r="LK60" s="31" t="e">
        <f t="shared" si="395"/>
        <v>#REF!</v>
      </c>
      <c r="LL60" t="e">
        <f t="shared" si="396"/>
        <v>#REF!</v>
      </c>
    </row>
    <row r="61" spans="2:324" ht="15.6" thickTop="1" thickBot="1" x14ac:dyDescent="0.35">
      <c r="B61">
        <v>50</v>
      </c>
      <c r="C61">
        <f t="shared" si="397"/>
        <v>120</v>
      </c>
      <c r="E61">
        <f t="shared" si="201"/>
        <v>1</v>
      </c>
      <c r="S61" s="35" t="e">
        <f t="shared" si="202"/>
        <v>#REF!</v>
      </c>
      <c r="T61" s="36">
        <v>0</v>
      </c>
      <c r="U61" s="37" t="e">
        <f t="shared" si="203"/>
        <v>#REF!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8">
        <v>0</v>
      </c>
      <c r="AD61" s="35" t="e">
        <f t="shared" si="204"/>
        <v>#REF!</v>
      </c>
      <c r="AE61" s="37" t="e">
        <f t="shared" si="205"/>
        <v>#REF!</v>
      </c>
      <c r="AF61" s="37" t="e">
        <f t="shared" si="206"/>
        <v>#REF!</v>
      </c>
      <c r="AG61" s="37" t="e">
        <f t="shared" si="207"/>
        <v>#REF!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8">
        <v>0</v>
      </c>
      <c r="AO61" s="35" t="e">
        <f t="shared" si="208"/>
        <v>#REF!</v>
      </c>
      <c r="AP61" s="36">
        <v>0</v>
      </c>
      <c r="AQ61" s="37" t="e">
        <f t="shared" si="209"/>
        <v>#REF!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0</v>
      </c>
      <c r="AY61" s="38">
        <v>0</v>
      </c>
      <c r="AZ61" s="35" t="e">
        <f t="shared" si="210"/>
        <v>#REF!</v>
      </c>
      <c r="BA61" s="37" t="e">
        <f t="shared" si="211"/>
        <v>#REF!</v>
      </c>
      <c r="BB61" s="37" t="e">
        <f t="shared" si="212"/>
        <v>#REF!</v>
      </c>
      <c r="BC61" s="37" t="e">
        <f t="shared" si="213"/>
        <v>#REF!</v>
      </c>
      <c r="BD61" s="37" t="e">
        <f t="shared" si="214"/>
        <v>#REF!</v>
      </c>
      <c r="BE61" s="37" t="e">
        <f t="shared" si="215"/>
        <v>#REF!</v>
      </c>
      <c r="BF61" s="36">
        <v>0</v>
      </c>
      <c r="BG61" s="36">
        <v>0</v>
      </c>
      <c r="BH61" s="36">
        <v>0</v>
      </c>
      <c r="BI61" s="36">
        <v>0</v>
      </c>
      <c r="BJ61" s="38">
        <v>0</v>
      </c>
      <c r="BK61" s="35" t="e">
        <f t="shared" si="216"/>
        <v>#REF!</v>
      </c>
      <c r="BL61" s="37" t="e">
        <f t="shared" si="217"/>
        <v>#REF!</v>
      </c>
      <c r="BM61" s="37" t="e">
        <f t="shared" si="218"/>
        <v>#REF!</v>
      </c>
      <c r="BN61" s="37" t="e">
        <f t="shared" si="219"/>
        <v>#REF!</v>
      </c>
      <c r="BO61" s="37" t="e">
        <f t="shared" si="220"/>
        <v>#REF!</v>
      </c>
      <c r="BP61" s="37" t="e">
        <f t="shared" si="221"/>
        <v>#REF!</v>
      </c>
      <c r="BQ61" s="36">
        <v>0</v>
      </c>
      <c r="BR61" s="36">
        <v>0</v>
      </c>
      <c r="BS61" s="36">
        <v>0</v>
      </c>
      <c r="BT61" s="36">
        <v>0</v>
      </c>
      <c r="BU61" s="38">
        <v>0</v>
      </c>
      <c r="BV61" s="35" t="e">
        <f t="shared" si="222"/>
        <v>#REF!</v>
      </c>
      <c r="BW61" s="37" t="e">
        <f t="shared" si="223"/>
        <v>#REF!</v>
      </c>
      <c r="BX61" s="37" t="e">
        <f t="shared" si="224"/>
        <v>#REF!</v>
      </c>
      <c r="BY61" s="37" t="e">
        <f t="shared" si="225"/>
        <v>#REF!</v>
      </c>
      <c r="BZ61" s="37" t="e">
        <f t="shared" si="226"/>
        <v>#REF!</v>
      </c>
      <c r="CA61" s="37" t="e">
        <f t="shared" si="227"/>
        <v>#REF!</v>
      </c>
      <c r="CB61" s="36">
        <v>0</v>
      </c>
      <c r="CC61" s="36">
        <v>0</v>
      </c>
      <c r="CD61" s="36">
        <v>0</v>
      </c>
      <c r="CE61" s="36">
        <v>0</v>
      </c>
      <c r="CF61" s="38">
        <v>0</v>
      </c>
      <c r="CG61" s="37" t="e">
        <f t="shared" si="228"/>
        <v>#REF!</v>
      </c>
      <c r="CH61" s="37" t="e">
        <f t="shared" si="229"/>
        <v>#REF!</v>
      </c>
      <c r="CI61" s="37" t="e">
        <f t="shared" si="230"/>
        <v>#REF!</v>
      </c>
      <c r="CJ61" s="37" t="e">
        <f t="shared" si="231"/>
        <v>#REF!</v>
      </c>
      <c r="CK61" s="36">
        <v>0</v>
      </c>
      <c r="CL61" s="36">
        <v>0</v>
      </c>
      <c r="CM61" s="37" t="e">
        <f t="shared" si="232"/>
        <v>#REF!</v>
      </c>
      <c r="CN61" s="37" t="e">
        <f t="shared" si="233"/>
        <v>#REF!</v>
      </c>
      <c r="CO61" s="36">
        <v>0</v>
      </c>
      <c r="CP61" s="36">
        <v>0</v>
      </c>
      <c r="CQ61" s="38">
        <v>0</v>
      </c>
      <c r="CR61" s="37" t="e">
        <f t="shared" si="234"/>
        <v>#REF!</v>
      </c>
      <c r="CS61" s="37" t="e">
        <f t="shared" si="235"/>
        <v>#REF!</v>
      </c>
      <c r="CT61" s="37" t="e">
        <f t="shared" si="236"/>
        <v>#REF!</v>
      </c>
      <c r="CU61" s="37" t="e">
        <f t="shared" si="237"/>
        <v>#REF!</v>
      </c>
      <c r="CV61" s="37" t="e">
        <f t="shared" si="238"/>
        <v>#REF!</v>
      </c>
      <c r="CW61" s="37" t="e">
        <f t="shared" si="239"/>
        <v>#REF!</v>
      </c>
      <c r="CX61" s="37" t="e">
        <f t="shared" si="240"/>
        <v>#REF!</v>
      </c>
      <c r="CY61" s="37" t="e">
        <f t="shared" si="241"/>
        <v>#REF!</v>
      </c>
      <c r="CZ61" s="37" t="e">
        <f t="shared" si="242"/>
        <v>#REF!</v>
      </c>
      <c r="DA61" s="37" t="e">
        <f t="shared" si="243"/>
        <v>#REF!</v>
      </c>
      <c r="DB61" s="38">
        <v>0</v>
      </c>
      <c r="DC61" s="37" t="e">
        <f t="shared" si="244"/>
        <v>#REF!</v>
      </c>
      <c r="DD61" s="37" t="e">
        <f t="shared" si="245"/>
        <v>#REF!</v>
      </c>
      <c r="DE61" s="37" t="e">
        <f t="shared" si="246"/>
        <v>#REF!</v>
      </c>
      <c r="DF61" s="37" t="e">
        <f t="shared" si="247"/>
        <v>#REF!</v>
      </c>
      <c r="DG61" s="37" t="e">
        <f t="shared" si="248"/>
        <v>#REF!</v>
      </c>
      <c r="DH61" s="37" t="e">
        <f t="shared" si="249"/>
        <v>#REF!</v>
      </c>
      <c r="DI61" s="37" t="e">
        <f t="shared" si="250"/>
        <v>#REF!</v>
      </c>
      <c r="DJ61" s="37" t="e">
        <f t="shared" si="251"/>
        <v>#REF!</v>
      </c>
      <c r="DK61" s="37" t="e">
        <f t="shared" si="252"/>
        <v>#REF!</v>
      </c>
      <c r="DL61" s="37" t="e">
        <f t="shared" si="253"/>
        <v>#REF!</v>
      </c>
      <c r="DM61" s="38">
        <v>0</v>
      </c>
      <c r="DN61" s="37" t="e">
        <f t="shared" si="254"/>
        <v>#REF!</v>
      </c>
      <c r="DO61" s="37" t="e">
        <f t="shared" si="255"/>
        <v>#REF!</v>
      </c>
      <c r="DP61" s="37" t="e">
        <f t="shared" si="256"/>
        <v>#REF!</v>
      </c>
      <c r="DQ61" s="37" t="e">
        <f t="shared" si="257"/>
        <v>#REF!</v>
      </c>
      <c r="DR61" s="37" t="e">
        <f t="shared" si="258"/>
        <v>#REF!</v>
      </c>
      <c r="DS61" s="37" t="e">
        <f t="shared" si="259"/>
        <v>#REF!</v>
      </c>
      <c r="DT61" s="37" t="e">
        <f t="shared" si="260"/>
        <v>#REF!</v>
      </c>
      <c r="DU61" s="37" t="e">
        <f t="shared" si="261"/>
        <v>#REF!</v>
      </c>
      <c r="DV61" s="37" t="e">
        <f t="shared" si="262"/>
        <v>#REF!</v>
      </c>
      <c r="DW61" s="37" t="e">
        <f t="shared" si="263"/>
        <v>#REF!</v>
      </c>
      <c r="DX61" s="38">
        <v>0</v>
      </c>
      <c r="DY61" s="35" t="e">
        <f t="array" ref="DY61">1-EXP(-INDEX(m.r.mortality, C61) * hr.mort_mci)</f>
        <v>#REF!</v>
      </c>
      <c r="DZ61" s="37" t="e">
        <f t="array" ref="DZ61">1-EXP(-INDEX(m.r.mortality, C61) * hr.mort_mci)</f>
        <v>#REF!</v>
      </c>
      <c r="EA61" s="37" t="e">
        <f t="array" ref="EA61">1-EXP(-INDEX(m.r.mortality, C61) * hr.mort_mil)</f>
        <v>#REF!</v>
      </c>
      <c r="EB61" s="37" t="e">
        <f t="array" ref="EB61">1-EXP(-INDEX(m.r.mortality, C61) * hr.mort_mil)</f>
        <v>#REF!</v>
      </c>
      <c r="EC61" s="37" t="e">
        <f t="array" ref="EC61">1-EXP(-INDEX(m.r.mortality, C61) * hr.mort_mod)</f>
        <v>#REF!</v>
      </c>
      <c r="ED61" s="37" t="e">
        <f t="array" ref="ED61">1-EXP(-INDEX(m.r.mortality, C61) * hr.mort_sev)</f>
        <v>#REF!</v>
      </c>
      <c r="EE61" s="37" t="e">
        <f t="array" ref="EE61">1-EXP(-INDEX(m.r.mortality, C61) * hr.mort_mci)</f>
        <v>#REF!</v>
      </c>
      <c r="EF61" s="37" t="e">
        <f t="array" ref="EF61">1-EXP(-INDEX(m.r.mortality, C61) * hr.mort_mil)</f>
        <v>#REF!</v>
      </c>
      <c r="EG61" s="37" t="e">
        <f t="array" ref="EG61">1-EXP(-INDEX(m.r.mortality, C61) * hr.mort_mod)</f>
        <v>#REF!</v>
      </c>
      <c r="EH61" s="37" t="e">
        <f t="array" ref="EH61">1-EXP(-INDEX(m.r.mortality, C61) * hr.mort_sev)</f>
        <v>#REF!</v>
      </c>
      <c r="EI61" s="38">
        <v>1</v>
      </c>
      <c r="EJ61" s="39" t="e">
        <f t="shared" si="264"/>
        <v>#REF!</v>
      </c>
      <c r="EK61" s="39" t="e">
        <f t="shared" si="265"/>
        <v>#REF!</v>
      </c>
      <c r="EL61" s="39" t="e">
        <f t="shared" si="266"/>
        <v>#REF!</v>
      </c>
      <c r="EM61" s="39" t="e">
        <f t="shared" si="267"/>
        <v>#REF!</v>
      </c>
      <c r="EN61" s="39" t="e">
        <f t="shared" si="268"/>
        <v>#REF!</v>
      </c>
      <c r="EO61" s="39" t="e">
        <f t="shared" si="269"/>
        <v>#REF!</v>
      </c>
      <c r="EP61" s="39" t="e">
        <f t="shared" si="270"/>
        <v>#REF!</v>
      </c>
      <c r="EQ61" s="39" t="e">
        <f t="shared" si="271"/>
        <v>#REF!</v>
      </c>
      <c r="ER61" s="39" t="e">
        <f t="shared" si="272"/>
        <v>#REF!</v>
      </c>
      <c r="ES61" s="39" t="e">
        <f t="shared" si="273"/>
        <v>#REF!</v>
      </c>
      <c r="ET61" s="39" t="b">
        <f t="shared" si="274"/>
        <v>1</v>
      </c>
      <c r="EV61">
        <v>50</v>
      </c>
      <c r="EW61" s="7" t="e">
        <f t="array" ref="EW61">MMULT(EW60:FG60,TRANSPOSE(S60:AC60))</f>
        <v>#REF!</v>
      </c>
      <c r="EX61" s="7" t="e">
        <f t="array" ref="EX61">MMULT(EW60:FG60,TRANSPOSE(AD60:AN60))</f>
        <v>#REF!</v>
      </c>
      <c r="EY61" s="7" t="e">
        <f t="array" ref="EY61">MMULT(EW60:FG60,TRANSPOSE(AO60:AY60))</f>
        <v>#REF!</v>
      </c>
      <c r="EZ61" s="7" t="e">
        <f t="array" ref="EZ61">MMULT(EW60:FG60,TRANSPOSE(AZ60:BJ60))</f>
        <v>#REF!</v>
      </c>
      <c r="FA61" s="7" t="e">
        <f t="array" ref="FA61">MMULT(EW60:FG60,TRANSPOSE(BK60:BU60))</f>
        <v>#REF!</v>
      </c>
      <c r="FB61" s="7" t="e">
        <f t="array" ref="FB61">MMULT(EW60:FG60,TRANSPOSE(BV60:CF60))</f>
        <v>#REF!</v>
      </c>
      <c r="FC61" s="7" t="e">
        <f t="array" ref="FC61">MMULT(EW60:FG60,TRANSPOSE(CG60:CQ60))</f>
        <v>#REF!</v>
      </c>
      <c r="FD61" s="7" t="e">
        <f t="array" ref="FD61">MMULT(EW60:FG60,TRANSPOSE(CR60:DB60))</f>
        <v>#REF!</v>
      </c>
      <c r="FE61" s="7" t="e">
        <f t="array" ref="FE61">MMULT(EW60:FG60,TRANSPOSE(DC60:DM60))</f>
        <v>#REF!</v>
      </c>
      <c r="FF61" s="7" t="e">
        <f t="array" ref="FF61">MMULT(EW60:FG60,TRANSPOSE(DN60:DX60))</f>
        <v>#REF!</v>
      </c>
      <c r="FG61" s="7" t="e">
        <f t="array" ref="FG61">MMULT(EW60:FG60,TRANSPOSE(DY60:EI60))</f>
        <v>#REF!</v>
      </c>
      <c r="FH61" s="39" t="e">
        <f t="shared" si="275"/>
        <v>#REF!</v>
      </c>
      <c r="FJ61" s="30" t="e">
        <f t="shared" si="276"/>
        <v>#REF!</v>
      </c>
      <c r="FK61" s="30" t="e">
        <f t="shared" si="277"/>
        <v>#REF!</v>
      </c>
      <c r="FL61" s="30" t="e">
        <f t="shared" si="278"/>
        <v>#REF!</v>
      </c>
      <c r="FM61" s="30" t="e">
        <f t="shared" si="279"/>
        <v>#REF!</v>
      </c>
      <c r="FN61" s="30" t="e">
        <f t="shared" si="280"/>
        <v>#REF!</v>
      </c>
      <c r="FO61" s="30" t="e">
        <f t="shared" si="281"/>
        <v>#REF!</v>
      </c>
      <c r="FP61" s="30" t="e">
        <f t="shared" si="282"/>
        <v>#REF!</v>
      </c>
      <c r="FQ61" s="30" t="e">
        <f t="shared" si="283"/>
        <v>#REF!</v>
      </c>
      <c r="FR61" s="30" t="e">
        <f t="shared" si="284"/>
        <v>#REF!</v>
      </c>
      <c r="FS61" s="30" t="e">
        <f t="shared" si="285"/>
        <v>#REF!</v>
      </c>
      <c r="FT61" s="41">
        <v>0</v>
      </c>
      <c r="FV61" s="30" t="e">
        <f t="shared" si="286"/>
        <v>#REF!</v>
      </c>
      <c r="FW61" s="30" t="e">
        <f t="shared" si="287"/>
        <v>#REF!</v>
      </c>
      <c r="FX61" s="30" t="e">
        <f t="shared" si="288"/>
        <v>#REF!</v>
      </c>
      <c r="FY61" s="30" t="e">
        <f t="shared" si="289"/>
        <v>#REF!</v>
      </c>
      <c r="FZ61" s="30" t="e">
        <f t="shared" si="290"/>
        <v>#REF!</v>
      </c>
      <c r="GA61" s="30" t="e">
        <f t="shared" si="291"/>
        <v>#REF!</v>
      </c>
      <c r="GB61" s="30" t="e">
        <f t="shared" si="292"/>
        <v>#REF!</v>
      </c>
      <c r="GC61" s="30" t="e">
        <f t="shared" si="293"/>
        <v>#REF!</v>
      </c>
      <c r="GD61" s="30" t="e">
        <f t="shared" si="294"/>
        <v>#REF!</v>
      </c>
      <c r="GE61" s="30" t="e">
        <f t="shared" si="295"/>
        <v>#REF!</v>
      </c>
      <c r="GF61" s="41">
        <v>0</v>
      </c>
      <c r="GH61" s="31"/>
      <c r="GI61" s="31"/>
      <c r="GK61" s="31" t="e">
        <f t="shared" si="296"/>
        <v>#REF!</v>
      </c>
      <c r="GL61" s="31" t="e">
        <f t="shared" si="297"/>
        <v>#REF!</v>
      </c>
      <c r="GM61" s="31" t="e">
        <f t="shared" si="298"/>
        <v>#REF!</v>
      </c>
      <c r="GN61" s="31" t="e">
        <f t="shared" si="299"/>
        <v>#REF!</v>
      </c>
      <c r="GO61" s="31" t="e">
        <f t="shared" si="300"/>
        <v>#REF!</v>
      </c>
      <c r="GP61" s="31" t="e">
        <f t="shared" si="301"/>
        <v>#REF!</v>
      </c>
      <c r="GQ61" s="31" t="e">
        <f t="shared" si="302"/>
        <v>#REF!</v>
      </c>
      <c r="GR61" s="31" t="e">
        <f t="shared" si="303"/>
        <v>#REF!</v>
      </c>
      <c r="GS61" s="31" t="e">
        <f t="shared" si="304"/>
        <v>#REF!</v>
      </c>
      <c r="GT61" s="31" t="e">
        <f t="shared" si="305"/>
        <v>#REF!</v>
      </c>
      <c r="GU61" s="42">
        <v>0</v>
      </c>
      <c r="GW61" s="31" t="e">
        <f t="shared" si="306"/>
        <v>#REF!</v>
      </c>
      <c r="GX61" s="31" t="e">
        <f t="shared" si="307"/>
        <v>#REF!</v>
      </c>
      <c r="GY61" s="31" t="e">
        <f t="shared" si="308"/>
        <v>#REF!</v>
      </c>
      <c r="GZ61" s="31" t="e">
        <f t="shared" si="309"/>
        <v>#REF!</v>
      </c>
      <c r="HA61" s="31" t="e">
        <f t="shared" si="310"/>
        <v>#REF!</v>
      </c>
      <c r="HB61" s="31" t="e">
        <f t="shared" si="311"/>
        <v>#REF!</v>
      </c>
      <c r="HC61" s="31" t="e">
        <f t="shared" si="312"/>
        <v>#REF!</v>
      </c>
      <c r="HD61" s="31" t="e">
        <f t="shared" si="313"/>
        <v>#REF!</v>
      </c>
      <c r="HE61" s="31" t="e">
        <f t="shared" si="314"/>
        <v>#REF!</v>
      </c>
      <c r="HF61" s="31" t="e">
        <f t="shared" si="315"/>
        <v>#REF!</v>
      </c>
      <c r="HG61" s="42">
        <v>0</v>
      </c>
      <c r="HI61" s="31" t="e">
        <f t="shared" si="316"/>
        <v>#REF!</v>
      </c>
      <c r="HJ61" s="31" t="e">
        <f t="shared" si="317"/>
        <v>#REF!</v>
      </c>
      <c r="HK61" s="31" t="e">
        <f t="shared" si="318"/>
        <v>#REF!</v>
      </c>
      <c r="HL61" s="31" t="e">
        <f t="shared" si="319"/>
        <v>#REF!</v>
      </c>
      <c r="HM61" s="31" t="e">
        <f t="shared" si="320"/>
        <v>#REF!</v>
      </c>
      <c r="HN61" s="31" t="e">
        <f t="shared" si="321"/>
        <v>#REF!</v>
      </c>
      <c r="HO61" s="31" t="e">
        <f t="shared" si="322"/>
        <v>#REF!</v>
      </c>
      <c r="HP61" s="31" t="e">
        <f t="shared" si="323"/>
        <v>#REF!</v>
      </c>
      <c r="HQ61" s="31" t="e">
        <f t="shared" si="324"/>
        <v>#REF!</v>
      </c>
      <c r="HR61" s="31" t="e">
        <f t="shared" si="325"/>
        <v>#REF!</v>
      </c>
      <c r="HS61" s="42">
        <v>0</v>
      </c>
      <c r="HU61" s="30" t="e">
        <f t="shared" si="326"/>
        <v>#REF!</v>
      </c>
      <c r="HV61" s="30" t="e">
        <f t="shared" si="327"/>
        <v>#REF!</v>
      </c>
      <c r="HW61" s="30" t="e">
        <f t="shared" si="328"/>
        <v>#REF!</v>
      </c>
      <c r="HX61" s="30" t="e">
        <f t="shared" si="329"/>
        <v>#REF!</v>
      </c>
      <c r="HY61" s="30" t="e">
        <f t="shared" si="330"/>
        <v>#REF!</v>
      </c>
      <c r="HZ61" s="30" t="e">
        <f t="shared" si="331"/>
        <v>#REF!</v>
      </c>
      <c r="IA61" s="30" t="e">
        <f t="shared" si="332"/>
        <v>#REF!</v>
      </c>
      <c r="IB61" s="30" t="e">
        <f t="shared" si="333"/>
        <v>#REF!</v>
      </c>
      <c r="IC61" s="30" t="e">
        <f t="shared" si="334"/>
        <v>#REF!</v>
      </c>
      <c r="ID61" s="30" t="e">
        <f t="shared" si="335"/>
        <v>#REF!</v>
      </c>
      <c r="IE61" s="30">
        <f t="shared" si="336"/>
        <v>0</v>
      </c>
      <c r="IF61" s="30"/>
      <c r="IH61" s="30" t="e">
        <f t="shared" si="337"/>
        <v>#REF!</v>
      </c>
      <c r="II61" s="30" t="e">
        <f t="shared" si="338"/>
        <v>#REF!</v>
      </c>
      <c r="IJ61" s="30" t="e">
        <f t="shared" si="339"/>
        <v>#REF!</v>
      </c>
      <c r="IK61" s="30" t="e">
        <f t="shared" si="340"/>
        <v>#REF!</v>
      </c>
      <c r="IL61" s="30" t="e">
        <f t="shared" si="341"/>
        <v>#REF!</v>
      </c>
      <c r="IM61" s="30" t="e">
        <f t="shared" si="342"/>
        <v>#REF!</v>
      </c>
      <c r="IN61" s="30" t="e">
        <f t="shared" si="343"/>
        <v>#REF!</v>
      </c>
      <c r="IO61" s="30" t="e">
        <f t="shared" si="344"/>
        <v>#REF!</v>
      </c>
      <c r="IP61" s="30" t="e">
        <f t="shared" si="345"/>
        <v>#REF!</v>
      </c>
      <c r="IQ61" s="30" t="e">
        <f t="shared" si="346"/>
        <v>#REF!</v>
      </c>
      <c r="IR61" s="30">
        <f t="shared" si="347"/>
        <v>0</v>
      </c>
      <c r="IT61" s="43"/>
      <c r="IU61" s="43"/>
      <c r="IW61" s="43" t="e">
        <f t="shared" si="348"/>
        <v>#REF!</v>
      </c>
      <c r="IX61" s="43" t="e">
        <f t="shared" si="349"/>
        <v>#REF!</v>
      </c>
      <c r="IY61" s="43" t="e">
        <f t="shared" si="350"/>
        <v>#REF!</v>
      </c>
      <c r="IZ61" s="43" t="e">
        <f t="shared" si="351"/>
        <v>#REF!</v>
      </c>
      <c r="JA61" s="43" t="e">
        <f t="shared" si="352"/>
        <v>#REF!</v>
      </c>
      <c r="JB61" s="43" t="e">
        <f t="shared" si="353"/>
        <v>#REF!</v>
      </c>
      <c r="JC61" s="43" t="e">
        <f t="shared" si="354"/>
        <v>#REF!</v>
      </c>
      <c r="JD61" s="43" t="e">
        <f t="shared" si="355"/>
        <v>#REF!</v>
      </c>
      <c r="JE61" s="43" t="e">
        <f t="shared" si="356"/>
        <v>#REF!</v>
      </c>
      <c r="JF61" s="43" t="e">
        <f t="shared" si="357"/>
        <v>#REF!</v>
      </c>
      <c r="JG61" s="43">
        <f t="shared" si="358"/>
        <v>0</v>
      </c>
      <c r="JH61" s="43"/>
      <c r="JI61" s="31"/>
      <c r="JJ61" s="43" t="e">
        <f t="shared" si="359"/>
        <v>#REF!</v>
      </c>
      <c r="JK61" s="43" t="e">
        <f t="shared" si="360"/>
        <v>#REF!</v>
      </c>
      <c r="JL61" s="43" t="e">
        <f t="shared" si="361"/>
        <v>#REF!</v>
      </c>
      <c r="JM61" s="43" t="e">
        <f t="shared" si="362"/>
        <v>#REF!</v>
      </c>
      <c r="JN61" s="43" t="e">
        <f t="shared" si="363"/>
        <v>#REF!</v>
      </c>
      <c r="JO61" s="43" t="e">
        <f t="shared" si="364"/>
        <v>#REF!</v>
      </c>
      <c r="JP61" s="43" t="e">
        <f t="shared" si="365"/>
        <v>#REF!</v>
      </c>
      <c r="JQ61" s="43" t="e">
        <f t="shared" si="366"/>
        <v>#REF!</v>
      </c>
      <c r="JR61" s="43" t="e">
        <f t="shared" si="367"/>
        <v>#REF!</v>
      </c>
      <c r="JS61" s="43" t="e">
        <f t="shared" si="368"/>
        <v>#REF!</v>
      </c>
      <c r="JT61" s="43">
        <f t="shared" si="369"/>
        <v>0</v>
      </c>
      <c r="JU61" s="43"/>
      <c r="JV61" s="31"/>
      <c r="JW61" s="43" t="e">
        <f t="shared" si="370"/>
        <v>#REF!</v>
      </c>
      <c r="JX61" s="43" t="e">
        <f t="shared" si="371"/>
        <v>#REF!</v>
      </c>
      <c r="JY61" s="43" t="e">
        <f t="shared" si="372"/>
        <v>#REF!</v>
      </c>
      <c r="JZ61" s="43" t="e">
        <f t="shared" si="373"/>
        <v>#REF!</v>
      </c>
      <c r="KA61" s="43" t="e">
        <f t="shared" si="374"/>
        <v>#REF!</v>
      </c>
      <c r="KB61" s="43" t="e">
        <f t="shared" si="375"/>
        <v>#REF!</v>
      </c>
      <c r="KC61" s="43" t="e">
        <f t="shared" si="376"/>
        <v>#REF!</v>
      </c>
      <c r="KD61" s="43" t="e">
        <f t="shared" si="377"/>
        <v>#REF!</v>
      </c>
      <c r="KE61" s="43" t="e">
        <f t="shared" si="378"/>
        <v>#REF!</v>
      </c>
      <c r="KF61" s="43" t="e">
        <f t="shared" si="379"/>
        <v>#REF!</v>
      </c>
      <c r="KG61" s="43">
        <f t="shared" si="380"/>
        <v>0</v>
      </c>
      <c r="KH61" s="43"/>
      <c r="KJ61" s="7" t="e">
        <f t="array" ref="KJ61">AVERAGE(EW61:EW62)/((1+discount_EFFECT)^($B61-1))</f>
        <v>#REF!</v>
      </c>
      <c r="KK61" s="7" t="e">
        <f t="array" ref="KK61">AVERAGE(EX61:EX62)/((1+discount_EFFECT)^($B61-1))</f>
        <v>#REF!</v>
      </c>
      <c r="KL61" s="7" t="e">
        <f t="array" ref="KL61">AVERAGE(EY61:EY62)/((1+discount_EFFECT)^($B61-1))</f>
        <v>#REF!</v>
      </c>
      <c r="KM61" s="7" t="e">
        <f t="array" ref="KM61">AVERAGE(EZ61:EZ62)/((1+discount_EFFECT)^($B61-1))</f>
        <v>#REF!</v>
      </c>
      <c r="KN61" s="7" t="e">
        <f t="array" ref="KN61">AVERAGE(FA61:FA62)/((1+discount_EFFECT)^($B61-1))</f>
        <v>#REF!</v>
      </c>
      <c r="KO61" s="7" t="e">
        <f t="array" ref="KO61">AVERAGE(FB61:FB62)/((1+discount_EFFECT)^($B61-1))</f>
        <v>#REF!</v>
      </c>
      <c r="KP61" s="7" t="e">
        <f t="array" ref="KP61">AVERAGE(FC61:FC62)/((1+discount_EFFECT)^($B61-1))</f>
        <v>#REF!</v>
      </c>
      <c r="KQ61" s="7" t="e">
        <f t="array" ref="KQ61">AVERAGE(FD61:FD62)/((1+discount_EFFECT)^($B61-1))</f>
        <v>#REF!</v>
      </c>
      <c r="KR61" s="7" t="e">
        <f t="array" ref="KR61">AVERAGE(FE61:FE62)/((1+discount_EFFECT)^($B61-1))</f>
        <v>#REF!</v>
      </c>
      <c r="KS61" s="7" t="e">
        <f t="array" ref="KS61">AVERAGE(FF61:FF62)/((1+discount_EFFECT)^($B61-1))</f>
        <v>#REF!</v>
      </c>
      <c r="KT61" s="7" t="e">
        <f t="array" ref="KT61">AVERAGE(FG61:FG62)/((1+discount_EFFECT)^($B61-1))</f>
        <v>#REF!</v>
      </c>
      <c r="KU61" s="44" t="e">
        <f t="shared" si="381"/>
        <v>#REF!</v>
      </c>
      <c r="KV61" s="44" t="e">
        <f t="shared" si="382"/>
        <v>#REF!</v>
      </c>
      <c r="KW61" s="43"/>
      <c r="KX61" s="43"/>
      <c r="KY61" s="43" t="e">
        <f t="shared" si="383"/>
        <v>#REF!</v>
      </c>
      <c r="KZ61" s="43" t="e">
        <f t="shared" si="384"/>
        <v>#REF!</v>
      </c>
      <c r="LA61" s="43" t="e">
        <f t="shared" si="385"/>
        <v>#REF!</v>
      </c>
      <c r="LB61" s="30" t="e">
        <f t="shared" si="386"/>
        <v>#REF!</v>
      </c>
      <c r="LC61" s="30" t="e">
        <f t="shared" si="387"/>
        <v>#REF!</v>
      </c>
      <c r="LD61" s="30" t="e">
        <f t="shared" si="388"/>
        <v>#REF!</v>
      </c>
      <c r="LE61" s="30" t="e">
        <f t="shared" si="389"/>
        <v>#REF!</v>
      </c>
      <c r="LF61" s="30" t="e">
        <f t="shared" si="390"/>
        <v>#REF!</v>
      </c>
      <c r="LG61" s="30" t="e">
        <f t="shared" si="391"/>
        <v>#REF!</v>
      </c>
      <c r="LH61" s="30" t="e">
        <f t="shared" si="392"/>
        <v>#REF!</v>
      </c>
      <c r="LI61" s="17" t="e">
        <f t="shared" si="393"/>
        <v>#REF!</v>
      </c>
      <c r="LJ61" s="30" t="e">
        <f t="shared" si="394"/>
        <v>#REF!</v>
      </c>
      <c r="LK61" s="31" t="e">
        <f t="shared" si="395"/>
        <v>#REF!</v>
      </c>
      <c r="LL61" t="e">
        <f t="shared" si="396"/>
        <v>#REF!</v>
      </c>
    </row>
    <row r="62" spans="2:324" ht="15.6" thickTop="1" thickBot="1" x14ac:dyDescent="0.35">
      <c r="B62">
        <v>51</v>
      </c>
      <c r="C62">
        <f t="shared" si="397"/>
        <v>121</v>
      </c>
      <c r="E62">
        <f t="shared" si="201"/>
        <v>1</v>
      </c>
      <c r="S62" s="35" t="e">
        <f t="shared" si="202"/>
        <v>#REF!</v>
      </c>
      <c r="T62" s="36">
        <v>0</v>
      </c>
      <c r="U62" s="37" t="e">
        <f t="shared" si="203"/>
        <v>#REF!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8">
        <v>0</v>
      </c>
      <c r="AD62" s="35" t="e">
        <f t="shared" si="204"/>
        <v>#REF!</v>
      </c>
      <c r="AE62" s="37" t="e">
        <f t="shared" si="205"/>
        <v>#REF!</v>
      </c>
      <c r="AF62" s="37" t="e">
        <f t="shared" si="206"/>
        <v>#REF!</v>
      </c>
      <c r="AG62" s="37" t="e">
        <f t="shared" si="207"/>
        <v>#REF!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8">
        <v>0</v>
      </c>
      <c r="AO62" s="35" t="e">
        <f t="shared" si="208"/>
        <v>#REF!</v>
      </c>
      <c r="AP62" s="36">
        <v>0</v>
      </c>
      <c r="AQ62" s="37" t="e">
        <f t="shared" si="209"/>
        <v>#REF!</v>
      </c>
      <c r="AR62" s="36">
        <v>0</v>
      </c>
      <c r="AS62" s="36">
        <v>0</v>
      </c>
      <c r="AT62" s="36">
        <v>0</v>
      </c>
      <c r="AU62" s="36">
        <v>0</v>
      </c>
      <c r="AV62" s="36">
        <v>0</v>
      </c>
      <c r="AW62" s="36">
        <v>0</v>
      </c>
      <c r="AX62" s="36">
        <v>0</v>
      </c>
      <c r="AY62" s="38">
        <v>0</v>
      </c>
      <c r="AZ62" s="35" t="e">
        <f t="shared" si="210"/>
        <v>#REF!</v>
      </c>
      <c r="BA62" s="37" t="e">
        <f t="shared" si="211"/>
        <v>#REF!</v>
      </c>
      <c r="BB62" s="37" t="e">
        <f t="shared" si="212"/>
        <v>#REF!</v>
      </c>
      <c r="BC62" s="37" t="e">
        <f t="shared" si="213"/>
        <v>#REF!</v>
      </c>
      <c r="BD62" s="37" t="e">
        <f t="shared" si="214"/>
        <v>#REF!</v>
      </c>
      <c r="BE62" s="37" t="e">
        <f t="shared" si="215"/>
        <v>#REF!</v>
      </c>
      <c r="BF62" s="36">
        <v>0</v>
      </c>
      <c r="BG62" s="36">
        <v>0</v>
      </c>
      <c r="BH62" s="36">
        <v>0</v>
      </c>
      <c r="BI62" s="36">
        <v>0</v>
      </c>
      <c r="BJ62" s="38">
        <v>0</v>
      </c>
      <c r="BK62" s="35" t="e">
        <f t="shared" si="216"/>
        <v>#REF!</v>
      </c>
      <c r="BL62" s="37" t="e">
        <f t="shared" si="217"/>
        <v>#REF!</v>
      </c>
      <c r="BM62" s="37" t="e">
        <f t="shared" si="218"/>
        <v>#REF!</v>
      </c>
      <c r="BN62" s="37" t="e">
        <f t="shared" si="219"/>
        <v>#REF!</v>
      </c>
      <c r="BO62" s="37" t="e">
        <f t="shared" si="220"/>
        <v>#REF!</v>
      </c>
      <c r="BP62" s="37" t="e">
        <f t="shared" si="221"/>
        <v>#REF!</v>
      </c>
      <c r="BQ62" s="36">
        <v>0</v>
      </c>
      <c r="BR62" s="36">
        <v>0</v>
      </c>
      <c r="BS62" s="36">
        <v>0</v>
      </c>
      <c r="BT62" s="36">
        <v>0</v>
      </c>
      <c r="BU62" s="38">
        <v>0</v>
      </c>
      <c r="BV62" s="35" t="e">
        <f t="shared" si="222"/>
        <v>#REF!</v>
      </c>
      <c r="BW62" s="37" t="e">
        <f t="shared" si="223"/>
        <v>#REF!</v>
      </c>
      <c r="BX62" s="37" t="e">
        <f t="shared" si="224"/>
        <v>#REF!</v>
      </c>
      <c r="BY62" s="37" t="e">
        <f t="shared" si="225"/>
        <v>#REF!</v>
      </c>
      <c r="BZ62" s="37" t="e">
        <f t="shared" si="226"/>
        <v>#REF!</v>
      </c>
      <c r="CA62" s="37" t="e">
        <f t="shared" si="227"/>
        <v>#REF!</v>
      </c>
      <c r="CB62" s="36">
        <v>0</v>
      </c>
      <c r="CC62" s="36">
        <v>0</v>
      </c>
      <c r="CD62" s="36">
        <v>0</v>
      </c>
      <c r="CE62" s="36">
        <v>0</v>
      </c>
      <c r="CF62" s="38">
        <v>0</v>
      </c>
      <c r="CG62" s="37" t="e">
        <f t="shared" si="228"/>
        <v>#REF!</v>
      </c>
      <c r="CH62" s="37" t="e">
        <f t="shared" si="229"/>
        <v>#REF!</v>
      </c>
      <c r="CI62" s="37" t="e">
        <f t="shared" si="230"/>
        <v>#REF!</v>
      </c>
      <c r="CJ62" s="37" t="e">
        <f t="shared" si="231"/>
        <v>#REF!</v>
      </c>
      <c r="CK62" s="36">
        <v>0</v>
      </c>
      <c r="CL62" s="36">
        <v>0</v>
      </c>
      <c r="CM62" s="37" t="e">
        <f t="shared" si="232"/>
        <v>#REF!</v>
      </c>
      <c r="CN62" s="37" t="e">
        <f t="shared" si="233"/>
        <v>#REF!</v>
      </c>
      <c r="CO62" s="36">
        <v>0</v>
      </c>
      <c r="CP62" s="36">
        <v>0</v>
      </c>
      <c r="CQ62" s="38">
        <v>0</v>
      </c>
      <c r="CR62" s="37" t="e">
        <f t="shared" si="234"/>
        <v>#REF!</v>
      </c>
      <c r="CS62" s="37" t="e">
        <f t="shared" si="235"/>
        <v>#REF!</v>
      </c>
      <c r="CT62" s="37" t="e">
        <f t="shared" si="236"/>
        <v>#REF!</v>
      </c>
      <c r="CU62" s="37" t="e">
        <f t="shared" si="237"/>
        <v>#REF!</v>
      </c>
      <c r="CV62" s="37" t="e">
        <f t="shared" si="238"/>
        <v>#REF!</v>
      </c>
      <c r="CW62" s="37" t="e">
        <f t="shared" si="239"/>
        <v>#REF!</v>
      </c>
      <c r="CX62" s="37" t="e">
        <f t="shared" si="240"/>
        <v>#REF!</v>
      </c>
      <c r="CY62" s="37" t="e">
        <f t="shared" si="241"/>
        <v>#REF!</v>
      </c>
      <c r="CZ62" s="37" t="e">
        <f t="shared" si="242"/>
        <v>#REF!</v>
      </c>
      <c r="DA62" s="37" t="e">
        <f t="shared" si="243"/>
        <v>#REF!</v>
      </c>
      <c r="DB62" s="38">
        <v>0</v>
      </c>
      <c r="DC62" s="37" t="e">
        <f t="shared" si="244"/>
        <v>#REF!</v>
      </c>
      <c r="DD62" s="37" t="e">
        <f t="shared" si="245"/>
        <v>#REF!</v>
      </c>
      <c r="DE62" s="37" t="e">
        <f t="shared" si="246"/>
        <v>#REF!</v>
      </c>
      <c r="DF62" s="37" t="e">
        <f t="shared" si="247"/>
        <v>#REF!</v>
      </c>
      <c r="DG62" s="37" t="e">
        <f t="shared" si="248"/>
        <v>#REF!</v>
      </c>
      <c r="DH62" s="37" t="e">
        <f t="shared" si="249"/>
        <v>#REF!</v>
      </c>
      <c r="DI62" s="37" t="e">
        <f t="shared" si="250"/>
        <v>#REF!</v>
      </c>
      <c r="DJ62" s="37" t="e">
        <f t="shared" si="251"/>
        <v>#REF!</v>
      </c>
      <c r="DK62" s="37" t="e">
        <f t="shared" si="252"/>
        <v>#REF!</v>
      </c>
      <c r="DL62" s="37" t="e">
        <f t="shared" si="253"/>
        <v>#REF!</v>
      </c>
      <c r="DM62" s="38">
        <v>0</v>
      </c>
      <c r="DN62" s="37" t="e">
        <f t="shared" si="254"/>
        <v>#REF!</v>
      </c>
      <c r="DO62" s="37" t="e">
        <f t="shared" si="255"/>
        <v>#REF!</v>
      </c>
      <c r="DP62" s="37" t="e">
        <f t="shared" si="256"/>
        <v>#REF!</v>
      </c>
      <c r="DQ62" s="37" t="e">
        <f t="shared" si="257"/>
        <v>#REF!</v>
      </c>
      <c r="DR62" s="37" t="e">
        <f t="shared" si="258"/>
        <v>#REF!</v>
      </c>
      <c r="DS62" s="37" t="e">
        <f t="shared" si="259"/>
        <v>#REF!</v>
      </c>
      <c r="DT62" s="37" t="e">
        <f t="shared" si="260"/>
        <v>#REF!</v>
      </c>
      <c r="DU62" s="37" t="e">
        <f t="shared" si="261"/>
        <v>#REF!</v>
      </c>
      <c r="DV62" s="37" t="e">
        <f t="shared" si="262"/>
        <v>#REF!</v>
      </c>
      <c r="DW62" s="37" t="e">
        <f t="shared" si="263"/>
        <v>#REF!</v>
      </c>
      <c r="DX62" s="38">
        <v>0</v>
      </c>
      <c r="DY62" s="35" t="e">
        <f t="array" ref="DY62">1-EXP(-INDEX(m.r.mortality, C62) * hr.mort_mci)</f>
        <v>#REF!</v>
      </c>
      <c r="DZ62" s="37" t="e">
        <f t="array" ref="DZ62">1-EXP(-INDEX(m.r.mortality, C62) * hr.mort_mci)</f>
        <v>#REF!</v>
      </c>
      <c r="EA62" s="37" t="e">
        <f t="array" ref="EA62">1-EXP(-INDEX(m.r.mortality, C62) * hr.mort_mil)</f>
        <v>#REF!</v>
      </c>
      <c r="EB62" s="37" t="e">
        <f t="array" ref="EB62">1-EXP(-INDEX(m.r.mortality, C62) * hr.mort_mil)</f>
        <v>#REF!</v>
      </c>
      <c r="EC62" s="37" t="e">
        <f t="array" ref="EC62">1-EXP(-INDEX(m.r.mortality, C62) * hr.mort_mod)</f>
        <v>#REF!</v>
      </c>
      <c r="ED62" s="37" t="e">
        <f t="array" ref="ED62">1-EXP(-INDEX(m.r.mortality, C62) * hr.mort_sev)</f>
        <v>#REF!</v>
      </c>
      <c r="EE62" s="37" t="e">
        <f t="array" ref="EE62">1-EXP(-INDEX(m.r.mortality, C62) * hr.mort_mci)</f>
        <v>#REF!</v>
      </c>
      <c r="EF62" s="37" t="e">
        <f t="array" ref="EF62">1-EXP(-INDEX(m.r.mortality, C62) * hr.mort_mil)</f>
        <v>#REF!</v>
      </c>
      <c r="EG62" s="37" t="e">
        <f t="array" ref="EG62">1-EXP(-INDEX(m.r.mortality, C62) * hr.mort_mod)</f>
        <v>#REF!</v>
      </c>
      <c r="EH62" s="37" t="e">
        <f t="array" ref="EH62">1-EXP(-INDEX(m.r.mortality, C62) * hr.mort_sev)</f>
        <v>#REF!</v>
      </c>
      <c r="EI62" s="38">
        <v>1</v>
      </c>
      <c r="EJ62" s="39" t="e">
        <f t="shared" si="264"/>
        <v>#REF!</v>
      </c>
      <c r="EK62" s="39" t="e">
        <f t="shared" si="265"/>
        <v>#REF!</v>
      </c>
      <c r="EL62" s="39" t="e">
        <f t="shared" si="266"/>
        <v>#REF!</v>
      </c>
      <c r="EM62" s="39" t="e">
        <f t="shared" si="267"/>
        <v>#REF!</v>
      </c>
      <c r="EN62" s="39" t="e">
        <f t="shared" si="268"/>
        <v>#REF!</v>
      </c>
      <c r="EO62" s="39" t="e">
        <f t="shared" si="269"/>
        <v>#REF!</v>
      </c>
      <c r="EP62" s="39" t="e">
        <f t="shared" si="270"/>
        <v>#REF!</v>
      </c>
      <c r="EQ62" s="39" t="e">
        <f t="shared" si="271"/>
        <v>#REF!</v>
      </c>
      <c r="ER62" s="39" t="e">
        <f t="shared" si="272"/>
        <v>#REF!</v>
      </c>
      <c r="ES62" s="39" t="e">
        <f t="shared" si="273"/>
        <v>#REF!</v>
      </c>
      <c r="ET62" s="39" t="b">
        <f t="shared" si="274"/>
        <v>1</v>
      </c>
      <c r="EV62">
        <v>51</v>
      </c>
      <c r="EW62" s="7" t="e">
        <f t="array" ref="EW62">MMULT(EW61:FG61,TRANSPOSE(S61:AC61))</f>
        <v>#REF!</v>
      </c>
      <c r="EX62" s="7" t="e">
        <f t="array" ref="EX62">MMULT(EW61:FG61,TRANSPOSE(AD61:AN61))</f>
        <v>#REF!</v>
      </c>
      <c r="EY62" s="7" t="e">
        <f t="array" ref="EY62">MMULT(EW61:FG61,TRANSPOSE(AO61:AY61))</f>
        <v>#REF!</v>
      </c>
      <c r="EZ62" s="7" t="e">
        <f t="array" ref="EZ62">MMULT(EW61:FG61,TRANSPOSE(AZ61:BJ61))</f>
        <v>#REF!</v>
      </c>
      <c r="FA62" s="7" t="e">
        <f t="array" ref="FA62">MMULT(EW61:FG61,TRANSPOSE(BK61:BU61))</f>
        <v>#REF!</v>
      </c>
      <c r="FB62" s="7" t="e">
        <f t="array" ref="FB62">MMULT(EW61:FG61,TRANSPOSE(BV61:CF61))</f>
        <v>#REF!</v>
      </c>
      <c r="FC62" s="7" t="e">
        <f t="array" ref="FC62">MMULT(EW61:FG61,TRANSPOSE(CG61:CQ61))</f>
        <v>#REF!</v>
      </c>
      <c r="FD62" s="7" t="e">
        <f t="array" ref="FD62">MMULT(EW61:FG61,TRANSPOSE(CR61:DB61))</f>
        <v>#REF!</v>
      </c>
      <c r="FE62" s="7" t="e">
        <f t="array" ref="FE62">MMULT(EW61:FG61,TRANSPOSE(DC61:DM61))</f>
        <v>#REF!</v>
      </c>
      <c r="FF62" s="7" t="e">
        <f t="array" ref="FF62">MMULT(EW61:FG61,TRANSPOSE(DN61:DX61))</f>
        <v>#REF!</v>
      </c>
      <c r="FG62" s="7" t="e">
        <f t="array" ref="FG62">MMULT(EW61:FG61,TRANSPOSE(DY61:EI61))</f>
        <v>#REF!</v>
      </c>
      <c r="FH62" s="39" t="e">
        <f t="shared" si="275"/>
        <v>#REF!</v>
      </c>
      <c r="FJ62" s="30" t="e">
        <f t="shared" si="276"/>
        <v>#REF!</v>
      </c>
      <c r="FK62" s="30" t="e">
        <f t="shared" si="277"/>
        <v>#REF!</v>
      </c>
      <c r="FL62" s="30" t="e">
        <f t="shared" si="278"/>
        <v>#REF!</v>
      </c>
      <c r="FM62" s="30" t="e">
        <f t="shared" si="279"/>
        <v>#REF!</v>
      </c>
      <c r="FN62" s="30" t="e">
        <f t="shared" si="280"/>
        <v>#REF!</v>
      </c>
      <c r="FO62" s="30" t="e">
        <f t="shared" si="281"/>
        <v>#REF!</v>
      </c>
      <c r="FP62" s="30" t="e">
        <f t="shared" si="282"/>
        <v>#REF!</v>
      </c>
      <c r="FQ62" s="30" t="e">
        <f t="shared" si="283"/>
        <v>#REF!</v>
      </c>
      <c r="FR62" s="30" t="e">
        <f t="shared" si="284"/>
        <v>#REF!</v>
      </c>
      <c r="FS62" s="30" t="e">
        <f t="shared" si="285"/>
        <v>#REF!</v>
      </c>
      <c r="FT62" s="41">
        <v>0</v>
      </c>
      <c r="FV62" s="30" t="e">
        <f t="shared" si="286"/>
        <v>#REF!</v>
      </c>
      <c r="FW62" s="30" t="e">
        <f t="shared" si="287"/>
        <v>#REF!</v>
      </c>
      <c r="FX62" s="30" t="e">
        <f t="shared" si="288"/>
        <v>#REF!</v>
      </c>
      <c r="FY62" s="30" t="e">
        <f t="shared" si="289"/>
        <v>#REF!</v>
      </c>
      <c r="FZ62" s="30" t="e">
        <f t="shared" si="290"/>
        <v>#REF!</v>
      </c>
      <c r="GA62" s="30" t="e">
        <f t="shared" si="291"/>
        <v>#REF!</v>
      </c>
      <c r="GB62" s="30" t="e">
        <f t="shared" si="292"/>
        <v>#REF!</v>
      </c>
      <c r="GC62" s="30" t="e">
        <f t="shared" si="293"/>
        <v>#REF!</v>
      </c>
      <c r="GD62" s="30" t="e">
        <f t="shared" si="294"/>
        <v>#REF!</v>
      </c>
      <c r="GE62" s="30" t="e">
        <f t="shared" si="295"/>
        <v>#REF!</v>
      </c>
      <c r="GF62" s="41">
        <v>0</v>
      </c>
      <c r="GH62" s="31"/>
      <c r="GI62" s="31"/>
      <c r="GK62" s="31" t="e">
        <f t="shared" si="296"/>
        <v>#REF!</v>
      </c>
      <c r="GL62" s="31" t="e">
        <f t="shared" si="297"/>
        <v>#REF!</v>
      </c>
      <c r="GM62" s="31" t="e">
        <f t="shared" si="298"/>
        <v>#REF!</v>
      </c>
      <c r="GN62" s="31" t="e">
        <f t="shared" si="299"/>
        <v>#REF!</v>
      </c>
      <c r="GO62" s="31" t="e">
        <f t="shared" si="300"/>
        <v>#REF!</v>
      </c>
      <c r="GP62" s="31" t="e">
        <f t="shared" si="301"/>
        <v>#REF!</v>
      </c>
      <c r="GQ62" s="31" t="e">
        <f t="shared" si="302"/>
        <v>#REF!</v>
      </c>
      <c r="GR62" s="31" t="e">
        <f t="shared" si="303"/>
        <v>#REF!</v>
      </c>
      <c r="GS62" s="31" t="e">
        <f t="shared" si="304"/>
        <v>#REF!</v>
      </c>
      <c r="GT62" s="31" t="e">
        <f t="shared" si="305"/>
        <v>#REF!</v>
      </c>
      <c r="GU62" s="42">
        <v>0</v>
      </c>
      <c r="GW62" s="31" t="e">
        <f t="shared" si="306"/>
        <v>#REF!</v>
      </c>
      <c r="GX62" s="31" t="e">
        <f t="shared" si="307"/>
        <v>#REF!</v>
      </c>
      <c r="GY62" s="31" t="e">
        <f t="shared" si="308"/>
        <v>#REF!</v>
      </c>
      <c r="GZ62" s="31" t="e">
        <f t="shared" si="309"/>
        <v>#REF!</v>
      </c>
      <c r="HA62" s="31" t="e">
        <f t="shared" si="310"/>
        <v>#REF!</v>
      </c>
      <c r="HB62" s="31" t="e">
        <f t="shared" si="311"/>
        <v>#REF!</v>
      </c>
      <c r="HC62" s="31" t="e">
        <f t="shared" si="312"/>
        <v>#REF!</v>
      </c>
      <c r="HD62" s="31" t="e">
        <f t="shared" si="313"/>
        <v>#REF!</v>
      </c>
      <c r="HE62" s="31" t="e">
        <f t="shared" si="314"/>
        <v>#REF!</v>
      </c>
      <c r="HF62" s="31" t="e">
        <f t="shared" si="315"/>
        <v>#REF!</v>
      </c>
      <c r="HG62" s="42">
        <v>0</v>
      </c>
      <c r="HI62" s="31" t="e">
        <f t="shared" si="316"/>
        <v>#REF!</v>
      </c>
      <c r="HJ62" s="31" t="e">
        <f t="shared" si="317"/>
        <v>#REF!</v>
      </c>
      <c r="HK62" s="31" t="e">
        <f t="shared" si="318"/>
        <v>#REF!</v>
      </c>
      <c r="HL62" s="31" t="e">
        <f t="shared" si="319"/>
        <v>#REF!</v>
      </c>
      <c r="HM62" s="31" t="e">
        <f t="shared" si="320"/>
        <v>#REF!</v>
      </c>
      <c r="HN62" s="31" t="e">
        <f t="shared" si="321"/>
        <v>#REF!</v>
      </c>
      <c r="HO62" s="31" t="e">
        <f t="shared" si="322"/>
        <v>#REF!</v>
      </c>
      <c r="HP62" s="31" t="e">
        <f t="shared" si="323"/>
        <v>#REF!</v>
      </c>
      <c r="HQ62" s="31" t="e">
        <f t="shared" si="324"/>
        <v>#REF!</v>
      </c>
      <c r="HR62" s="31" t="e">
        <f t="shared" si="325"/>
        <v>#REF!</v>
      </c>
      <c r="HS62" s="42">
        <v>0</v>
      </c>
      <c r="HU62" s="30" t="e">
        <f t="shared" si="326"/>
        <v>#REF!</v>
      </c>
      <c r="HV62" s="30" t="e">
        <f t="shared" si="327"/>
        <v>#REF!</v>
      </c>
      <c r="HW62" s="30" t="e">
        <f t="shared" si="328"/>
        <v>#REF!</v>
      </c>
      <c r="HX62" s="30" t="e">
        <f t="shared" si="329"/>
        <v>#REF!</v>
      </c>
      <c r="HY62" s="30" t="e">
        <f t="shared" si="330"/>
        <v>#REF!</v>
      </c>
      <c r="HZ62" s="30" t="e">
        <f t="shared" si="331"/>
        <v>#REF!</v>
      </c>
      <c r="IA62" s="30" t="e">
        <f t="shared" si="332"/>
        <v>#REF!</v>
      </c>
      <c r="IB62" s="30" t="e">
        <f t="shared" si="333"/>
        <v>#REF!</v>
      </c>
      <c r="IC62" s="30" t="e">
        <f t="shared" si="334"/>
        <v>#REF!</v>
      </c>
      <c r="ID62" s="30" t="e">
        <f t="shared" si="335"/>
        <v>#REF!</v>
      </c>
      <c r="IE62" s="30">
        <f t="shared" si="336"/>
        <v>0</v>
      </c>
      <c r="IF62" s="30"/>
      <c r="IH62" s="30" t="e">
        <f t="shared" si="337"/>
        <v>#REF!</v>
      </c>
      <c r="II62" s="30" t="e">
        <f t="shared" si="338"/>
        <v>#REF!</v>
      </c>
      <c r="IJ62" s="30" t="e">
        <f t="shared" si="339"/>
        <v>#REF!</v>
      </c>
      <c r="IK62" s="30" t="e">
        <f t="shared" si="340"/>
        <v>#REF!</v>
      </c>
      <c r="IL62" s="30" t="e">
        <f t="shared" si="341"/>
        <v>#REF!</v>
      </c>
      <c r="IM62" s="30" t="e">
        <f t="shared" si="342"/>
        <v>#REF!</v>
      </c>
      <c r="IN62" s="30" t="e">
        <f t="shared" si="343"/>
        <v>#REF!</v>
      </c>
      <c r="IO62" s="30" t="e">
        <f t="shared" si="344"/>
        <v>#REF!</v>
      </c>
      <c r="IP62" s="30" t="e">
        <f t="shared" si="345"/>
        <v>#REF!</v>
      </c>
      <c r="IQ62" s="30" t="e">
        <f t="shared" si="346"/>
        <v>#REF!</v>
      </c>
      <c r="IR62" s="30">
        <f t="shared" si="347"/>
        <v>0</v>
      </c>
      <c r="IT62" s="43"/>
      <c r="IU62" s="43"/>
      <c r="IW62" s="43" t="e">
        <f t="shared" si="348"/>
        <v>#REF!</v>
      </c>
      <c r="IX62" s="43" t="e">
        <f t="shared" si="349"/>
        <v>#REF!</v>
      </c>
      <c r="IY62" s="43" t="e">
        <f t="shared" si="350"/>
        <v>#REF!</v>
      </c>
      <c r="IZ62" s="43" t="e">
        <f t="shared" si="351"/>
        <v>#REF!</v>
      </c>
      <c r="JA62" s="43" t="e">
        <f t="shared" si="352"/>
        <v>#REF!</v>
      </c>
      <c r="JB62" s="43" t="e">
        <f t="shared" si="353"/>
        <v>#REF!</v>
      </c>
      <c r="JC62" s="43" t="e">
        <f t="shared" si="354"/>
        <v>#REF!</v>
      </c>
      <c r="JD62" s="43" t="e">
        <f t="shared" si="355"/>
        <v>#REF!</v>
      </c>
      <c r="JE62" s="43" t="e">
        <f t="shared" si="356"/>
        <v>#REF!</v>
      </c>
      <c r="JF62" s="43" t="e">
        <f t="shared" si="357"/>
        <v>#REF!</v>
      </c>
      <c r="JG62" s="43">
        <f t="shared" si="358"/>
        <v>0</v>
      </c>
      <c r="JH62" s="43"/>
      <c r="JI62" s="31"/>
      <c r="JJ62" s="43" t="e">
        <f t="shared" si="359"/>
        <v>#REF!</v>
      </c>
      <c r="JK62" s="43" t="e">
        <f t="shared" si="360"/>
        <v>#REF!</v>
      </c>
      <c r="JL62" s="43" t="e">
        <f t="shared" si="361"/>
        <v>#REF!</v>
      </c>
      <c r="JM62" s="43" t="e">
        <f t="shared" si="362"/>
        <v>#REF!</v>
      </c>
      <c r="JN62" s="43" t="e">
        <f t="shared" si="363"/>
        <v>#REF!</v>
      </c>
      <c r="JO62" s="43" t="e">
        <f t="shared" si="364"/>
        <v>#REF!</v>
      </c>
      <c r="JP62" s="43" t="e">
        <f t="shared" si="365"/>
        <v>#REF!</v>
      </c>
      <c r="JQ62" s="43" t="e">
        <f t="shared" si="366"/>
        <v>#REF!</v>
      </c>
      <c r="JR62" s="43" t="e">
        <f t="shared" si="367"/>
        <v>#REF!</v>
      </c>
      <c r="JS62" s="43" t="e">
        <f t="shared" si="368"/>
        <v>#REF!</v>
      </c>
      <c r="JT62" s="43">
        <f t="shared" si="369"/>
        <v>0</v>
      </c>
      <c r="JU62" s="43"/>
      <c r="JV62" s="31"/>
      <c r="JW62" s="43" t="e">
        <f t="shared" si="370"/>
        <v>#REF!</v>
      </c>
      <c r="JX62" s="43" t="e">
        <f t="shared" si="371"/>
        <v>#REF!</v>
      </c>
      <c r="JY62" s="43" t="e">
        <f t="shared" si="372"/>
        <v>#REF!</v>
      </c>
      <c r="JZ62" s="43" t="e">
        <f t="shared" si="373"/>
        <v>#REF!</v>
      </c>
      <c r="KA62" s="43" t="e">
        <f t="shared" si="374"/>
        <v>#REF!</v>
      </c>
      <c r="KB62" s="43" t="e">
        <f t="shared" si="375"/>
        <v>#REF!</v>
      </c>
      <c r="KC62" s="43" t="e">
        <f t="shared" si="376"/>
        <v>#REF!</v>
      </c>
      <c r="KD62" s="43" t="e">
        <f t="shared" si="377"/>
        <v>#REF!</v>
      </c>
      <c r="KE62" s="43" t="e">
        <f t="shared" si="378"/>
        <v>#REF!</v>
      </c>
      <c r="KF62" s="43" t="e">
        <f t="shared" si="379"/>
        <v>#REF!</v>
      </c>
      <c r="KG62" s="43">
        <f t="shared" si="380"/>
        <v>0</v>
      </c>
      <c r="KH62" s="43"/>
      <c r="KJ62" s="7" t="e">
        <f t="array" ref="KJ62">AVERAGE(EW62:EW63)/((1+discount_EFFECT)^($B62-1))</f>
        <v>#REF!</v>
      </c>
      <c r="KK62" s="7" t="e">
        <f t="array" ref="KK62">AVERAGE(EX62:EX63)/((1+discount_EFFECT)^($B62-1))</f>
        <v>#REF!</v>
      </c>
      <c r="KL62" s="7" t="e">
        <f t="array" ref="KL62">AVERAGE(EY62:EY63)/((1+discount_EFFECT)^($B62-1))</f>
        <v>#REF!</v>
      </c>
      <c r="KM62" s="7" t="e">
        <f t="array" ref="KM62">AVERAGE(EZ62:EZ63)/((1+discount_EFFECT)^($B62-1))</f>
        <v>#REF!</v>
      </c>
      <c r="KN62" s="7" t="e">
        <f t="array" ref="KN62">AVERAGE(FA62:FA63)/((1+discount_EFFECT)^($B62-1))</f>
        <v>#REF!</v>
      </c>
      <c r="KO62" s="7" t="e">
        <f t="array" ref="KO62">AVERAGE(FB62:FB63)/((1+discount_EFFECT)^($B62-1))</f>
        <v>#REF!</v>
      </c>
      <c r="KP62" s="7" t="e">
        <f t="array" ref="KP62">AVERAGE(FC62:FC63)/((1+discount_EFFECT)^($B62-1))</f>
        <v>#REF!</v>
      </c>
      <c r="KQ62" s="7" t="e">
        <f t="array" ref="KQ62">AVERAGE(FD62:FD63)/((1+discount_EFFECT)^($B62-1))</f>
        <v>#REF!</v>
      </c>
      <c r="KR62" s="7" t="e">
        <f t="array" ref="KR62">AVERAGE(FE62:FE63)/((1+discount_EFFECT)^($B62-1))</f>
        <v>#REF!</v>
      </c>
      <c r="KS62" s="7" t="e">
        <f t="array" ref="KS62">AVERAGE(FF62:FF63)/((1+discount_EFFECT)^($B62-1))</f>
        <v>#REF!</v>
      </c>
      <c r="KT62" s="7" t="e">
        <f t="array" ref="KT62">AVERAGE(FG62:FG63)/((1+discount_EFFECT)^($B62-1))</f>
        <v>#REF!</v>
      </c>
      <c r="KU62" s="44" t="e">
        <f t="shared" si="381"/>
        <v>#REF!</v>
      </c>
      <c r="KV62" s="44" t="e">
        <f t="shared" si="382"/>
        <v>#REF!</v>
      </c>
      <c r="KW62" s="43"/>
      <c r="KX62" s="43"/>
      <c r="KY62" s="43" t="e">
        <f t="shared" si="383"/>
        <v>#REF!</v>
      </c>
      <c r="KZ62" s="43" t="e">
        <f t="shared" si="384"/>
        <v>#REF!</v>
      </c>
      <c r="LA62" s="43" t="e">
        <f t="shared" si="385"/>
        <v>#REF!</v>
      </c>
      <c r="LB62" s="30" t="e">
        <f t="shared" si="386"/>
        <v>#REF!</v>
      </c>
      <c r="LC62" s="30" t="e">
        <f t="shared" si="387"/>
        <v>#REF!</v>
      </c>
      <c r="LD62" s="30" t="e">
        <f t="shared" si="388"/>
        <v>#REF!</v>
      </c>
      <c r="LE62" s="30" t="e">
        <f t="shared" si="389"/>
        <v>#REF!</v>
      </c>
      <c r="LF62" s="30" t="e">
        <f t="shared" si="390"/>
        <v>#REF!</v>
      </c>
      <c r="LG62" s="30" t="e">
        <f t="shared" si="391"/>
        <v>#REF!</v>
      </c>
      <c r="LH62" s="30" t="e">
        <f t="shared" si="392"/>
        <v>#REF!</v>
      </c>
      <c r="LI62" s="17" t="e">
        <f t="shared" si="393"/>
        <v>#REF!</v>
      </c>
      <c r="LJ62" s="30" t="e">
        <f t="shared" si="394"/>
        <v>#REF!</v>
      </c>
      <c r="LK62" s="31" t="e">
        <f t="shared" si="395"/>
        <v>#REF!</v>
      </c>
      <c r="LL62" t="e">
        <f t="shared" si="396"/>
        <v>#REF!</v>
      </c>
    </row>
    <row r="63" spans="2:324" ht="15" thickTop="1" x14ac:dyDescent="0.3"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W63"/>
      <c r="EX63"/>
      <c r="EY63"/>
      <c r="EZ63"/>
      <c r="FA63"/>
      <c r="FB63"/>
      <c r="FC63"/>
      <c r="FD63"/>
      <c r="FE63"/>
      <c r="FF63"/>
      <c r="FG63"/>
      <c r="FH63"/>
      <c r="KJ63"/>
      <c r="KK63"/>
      <c r="KL63"/>
      <c r="KM63"/>
      <c r="KN63"/>
      <c r="KO63"/>
      <c r="KP63"/>
      <c r="KQ63"/>
      <c r="KR63"/>
      <c r="KS63"/>
      <c r="KT63"/>
    </row>
    <row r="64" spans="2:324" x14ac:dyDescent="0.3"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W64"/>
      <c r="EX64"/>
      <c r="EY64"/>
      <c r="EZ64"/>
      <c r="FA64"/>
      <c r="FB64"/>
      <c r="FC64"/>
      <c r="FD64"/>
      <c r="FE64"/>
      <c r="FF64"/>
      <c r="FG64"/>
      <c r="FH64"/>
      <c r="KJ64"/>
      <c r="KK64"/>
      <c r="KL64"/>
      <c r="KM64"/>
      <c r="KN64"/>
      <c r="KO64"/>
      <c r="KP64"/>
      <c r="KQ64"/>
      <c r="KR64"/>
      <c r="KS64"/>
      <c r="KT64"/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</row>
    <row r="65" spans="2:324" x14ac:dyDescent="0.3">
      <c r="S65" s="7"/>
      <c r="AC65" s="7"/>
      <c r="AD65" s="7"/>
      <c r="AN65" s="7"/>
      <c r="AO65" s="7"/>
      <c r="AY65" s="7"/>
      <c r="AZ65" s="7"/>
      <c r="BJ65" s="7"/>
      <c r="BK65" s="7"/>
      <c r="BU65" s="7"/>
      <c r="BV65" s="7"/>
      <c r="CF65" s="7"/>
      <c r="CQ65" s="7"/>
      <c r="DB65" s="7"/>
      <c r="DM65" s="7"/>
      <c r="DX65" s="7"/>
      <c r="DY65" s="7"/>
      <c r="EI65" s="7"/>
    </row>
    <row r="66" spans="2:324" s="4" customFormat="1" ht="15" thickBot="1" x14ac:dyDescent="0.35">
      <c r="B66" s="4" t="s">
        <v>286</v>
      </c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GH66" s="34"/>
      <c r="GI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W66" s="34"/>
      <c r="GX66" s="34"/>
      <c r="GY66" s="34"/>
      <c r="GZ66" s="34"/>
      <c r="HA66" s="34"/>
      <c r="HB66" s="34"/>
      <c r="HC66" s="34"/>
      <c r="HD66" s="34"/>
      <c r="HE66" s="34"/>
      <c r="HF66" s="34"/>
      <c r="HG66" s="34"/>
      <c r="HI66" s="34"/>
      <c r="HJ66" s="34"/>
      <c r="HK66" s="34"/>
      <c r="HL66" s="34"/>
      <c r="HM66" s="34"/>
      <c r="HN66" s="34"/>
      <c r="HO66" s="34"/>
      <c r="HP66" s="34"/>
      <c r="HQ66" s="34"/>
      <c r="HR66" s="34"/>
      <c r="HS66" s="34"/>
      <c r="IT66" s="34"/>
      <c r="IU66" s="34"/>
      <c r="IW66" s="34"/>
      <c r="IX66" s="34"/>
      <c r="IY66" s="34"/>
      <c r="IZ66" s="34"/>
      <c r="JA66" s="34"/>
      <c r="JB66" s="34"/>
      <c r="JC66" s="34"/>
      <c r="JD66" s="34"/>
      <c r="JE66" s="34"/>
      <c r="JF66" s="34"/>
      <c r="JG66" s="34"/>
      <c r="JH66" s="34"/>
      <c r="JJ66" s="34"/>
      <c r="JK66" s="34"/>
      <c r="JL66" s="34"/>
      <c r="JM66" s="34"/>
      <c r="JN66" s="34"/>
      <c r="JO66" s="34"/>
      <c r="JP66" s="34"/>
      <c r="JQ66" s="34"/>
      <c r="JR66" s="34"/>
      <c r="JS66" s="34"/>
      <c r="JT66" s="34"/>
      <c r="JU66" s="34"/>
      <c r="JW66" s="34"/>
      <c r="JX66" s="34"/>
      <c r="JY66" s="34"/>
      <c r="JZ66" s="34"/>
      <c r="KA66" s="34"/>
      <c r="KB66" s="34"/>
      <c r="KC66" s="34"/>
      <c r="KD66" s="34"/>
      <c r="KE66" s="34"/>
      <c r="KF66" s="34"/>
      <c r="KG66" s="34"/>
      <c r="KH66" s="34"/>
      <c r="KJ66" s="34"/>
      <c r="KK66" s="34"/>
      <c r="KL66" s="34"/>
      <c r="KM66" s="34"/>
      <c r="KN66" s="34"/>
      <c r="KO66" s="34"/>
      <c r="KP66" s="34"/>
      <c r="KQ66" s="34"/>
      <c r="KR66" s="34"/>
      <c r="KS66" s="34"/>
      <c r="KT66" s="34"/>
      <c r="KU66" s="34"/>
      <c r="KV66" s="34"/>
      <c r="KW66" s="34"/>
      <c r="KX66" s="34"/>
      <c r="KY66" s="34"/>
      <c r="KZ66" s="34"/>
      <c r="LA66" s="34"/>
      <c r="LB66" s="34"/>
      <c r="LC66" s="34"/>
      <c r="LD66" s="34"/>
      <c r="LE66" s="34"/>
      <c r="LF66" s="34"/>
      <c r="LG66" s="34"/>
    </row>
    <row r="67" spans="2:324" ht="15" thickBot="1" x14ac:dyDescent="0.35"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W67"/>
      <c r="EX67"/>
      <c r="EY67"/>
      <c r="EZ67"/>
      <c r="FA67"/>
      <c r="FB67"/>
      <c r="FC67"/>
      <c r="FD67"/>
      <c r="FE67"/>
      <c r="FF67"/>
      <c r="FG67"/>
      <c r="FH67"/>
      <c r="KJ67"/>
      <c r="KK67"/>
      <c r="KL67"/>
      <c r="KM67"/>
      <c r="KN67"/>
      <c r="KO67"/>
      <c r="KP67"/>
      <c r="KQ67"/>
      <c r="KR67"/>
      <c r="KS67"/>
      <c r="KT67"/>
    </row>
    <row r="68" spans="2:324" s="19" customFormat="1" ht="15.6" thickTop="1" thickBot="1" x14ac:dyDescent="0.35">
      <c r="B68" s="19">
        <v>1</v>
      </c>
      <c r="C68" s="19">
        <f>age_start</f>
        <v>71</v>
      </c>
      <c r="E68" s="19">
        <f t="shared" ref="E68:E99" si="398">IF(B68&gt;=tx_duration, 1, IF(B68&lt;discontinuation2_start, p.discontinuation1, p.discontinuation2))</f>
        <v>6.9000000000000006E-2</v>
      </c>
      <c r="G68" s="19">
        <f t="shared" ref="G68:G99" si="399">1-EXP(-(-LN(1-p.mci_mil) * rr.tx_mci_mil^((1-tx_waning)^($B68-1) )))</f>
        <v>0.16501514101914139</v>
      </c>
      <c r="H68" s="19">
        <f t="shared" ref="H68:H99" si="400">1-EXP(-(-LN(1-p.mci_mod) * rr.tx_mci_mod^((1-tx_waning)^($B68-1) )))</f>
        <v>0</v>
      </c>
      <c r="I68" s="19">
        <f t="shared" ref="I68:I99" si="401">1-EXP(-(-LN(1-p.mci_sev) * rr.tx_mci_sev^((1-tx_waning)^($B68-1) )))</f>
        <v>0</v>
      </c>
      <c r="J68" s="19">
        <f t="shared" ref="J68:J99" si="402">1-EXP(-(-LN(1-p.mil_mod) * rr.tx_mil_mod^((1-tx_waning)^($B68-1) )))</f>
        <v>0.25713445436768823</v>
      </c>
      <c r="K68" s="19">
        <f t="shared" ref="K68:K99" si="403">1-EXP(-(-LN(1-p.mil_sev) * rr.tx_mil_sev^((1-tx_waning)^($B68-1) )))</f>
        <v>2.7774179821947742E-2</v>
      </c>
      <c r="L68" s="19">
        <f t="shared" ref="L68:L99" si="404">1-EXP(-(-LN(1-p.mci_mil) * rr.tx_mci_mil_dis^((1-tx_waning_dis)^($B68-1) )))</f>
        <v>0.22999999999999998</v>
      </c>
      <c r="M68" s="19">
        <f t="shared" ref="M68:M99" si="405">1-EXP(-(-LN(1-p.mci_mod) * rr.tx_mci_mod_dis^((1-tx_waning_dis)^($B68-1) )))</f>
        <v>0</v>
      </c>
      <c r="N68" s="19">
        <f t="shared" ref="N68:N99" si="406">1-EXP(-(-LN(1-p.mci_sev) * rr.tx_mci_sev_dis^((1-tx_waning_dis)^($B68-1) )))</f>
        <v>0</v>
      </c>
      <c r="O68" s="19">
        <f t="shared" ref="O68:O99" si="407">1-EXP(-(-LN(1-p.mil_mod) * rr.tx_mil_mod_dis^((1-tx_waning_dis)^($B68-1) )))</f>
        <v>0.35</v>
      </c>
      <c r="P68" s="19">
        <f t="shared" ref="P68:P99" si="408">1-EXP(-(-LN(1-p.mil_sev) * rr.tx_mil_sev_dis^((1-tx_waning_dis)^($B68-1) )))</f>
        <v>4.0000000000000036E-2</v>
      </c>
      <c r="S68" s="35">
        <f t="shared" ref="S68:S99" si="409">(1-G68-H68-I68) * (1-E68) * (1-p.mci_i) * (1-DY68)</f>
        <v>0.73125319601218552</v>
      </c>
      <c r="T68" s="36">
        <v>0</v>
      </c>
      <c r="U68" s="37">
        <f t="shared" ref="U68:U99" si="410">p.mil_mci * (1-E68) * (1-p.mil_i) * (1-EA68)</f>
        <v>2.5325563530566975E-2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8">
        <v>0</v>
      </c>
      <c r="AD68" s="35">
        <f t="shared" ref="AD68:AD99" si="411">(1-G68-H68-I68) * E68 * (1-p.mci_i) * (1-DY68)</f>
        <v>5.4195994119055645E-2</v>
      </c>
      <c r="AE68" s="37">
        <f t="shared" ref="AE68:AE99" si="412">(1 - L68 - M68 - N68) * (1-p.mci_i) * (1-DZ68)</f>
        <v>0.72431957285936865</v>
      </c>
      <c r="AF68" s="37">
        <f t="shared" ref="AF68:AF99" si="413">p.mil_mci * E68 * (1-p.mil_i) * (1-EA68)</f>
        <v>1.8769751703642552E-3</v>
      </c>
      <c r="AG68" s="37">
        <f t="shared" ref="AG68:AG99" si="414">p.mil_mci * (1-p.mil_i) * (1-EB68)</f>
        <v>2.7202538700931228E-2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  <c r="AN68" s="38">
        <v>0</v>
      </c>
      <c r="AO68" s="35">
        <f t="shared" ref="AO68:AO99" si="415">G68 * (1-E68) * (1-p.mci_i) * (1-DY68)</f>
        <v>0.1445150148086875</v>
      </c>
      <c r="AP68" s="36">
        <v>0</v>
      </c>
      <c r="AQ68" s="37">
        <f t="shared" ref="AQ68:AQ99" si="416">(1 - p.mil_mci - J68 - K68) * (1-E68) * (1-p.mil_i) * (1-EA68)</f>
        <v>0.57834416363577579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38">
        <v>0</v>
      </c>
      <c r="AZ68" s="35">
        <f t="shared" ref="AZ68:AZ99" si="417">G68 * E68 * (1-p.mci_i) * (1-DY68)</f>
        <v>1.0710565007303371E-2</v>
      </c>
      <c r="BA68" s="37">
        <f t="shared" ref="BA68:BA99" si="418">L68 * (1-p.mci_i) * (1-DZ68)</f>
        <v>0.21635519708786335</v>
      </c>
      <c r="BB68" s="37">
        <f t="shared" ref="BB68:BB99" si="419">(1 - p.mil_mci - J68 - K68) * E68 * (1-p.mil_i) * (1-EA68)</f>
        <v>4.2863316101899605E-2</v>
      </c>
      <c r="BC68" s="37">
        <f t="shared" ref="BC68:BC99" si="420">(1 - p.mil_mci - O68 - P68) * (1-p.mil_i) * (1-EB68)</f>
        <v>0.52591574821800369</v>
      </c>
      <c r="BD68" s="37">
        <f t="shared" ref="BD68:BD99" si="421">p.mod_mil * (1-p.mod_i) * (1-EC68)</f>
        <v>2.4696947182574293E-2</v>
      </c>
      <c r="BE68" s="37">
        <f t="shared" ref="BE68:BE99" si="422">p.sev_mil * (1-p.sev_i) * (1-ED68)</f>
        <v>0</v>
      </c>
      <c r="BF68" s="36">
        <v>0</v>
      </c>
      <c r="BG68" s="36">
        <v>0</v>
      </c>
      <c r="BH68" s="36">
        <v>0</v>
      </c>
      <c r="BI68" s="36">
        <v>0</v>
      </c>
      <c r="BJ68" s="38">
        <v>0</v>
      </c>
      <c r="BK68" s="35">
        <f t="shared" ref="BK68:BK99" si="423">H68 * (1-p.mci_i) * (1-DY68)</f>
        <v>0</v>
      </c>
      <c r="BL68" s="37">
        <f t="shared" ref="BL68:BL99" si="424">M68 * (1-p.mci_i) * (1-DZ68)</f>
        <v>0</v>
      </c>
      <c r="BM68" s="37">
        <f t="shared" ref="BM68:BM99" si="425">J68 * (1-p.mil_i) * (1-EA68)</f>
        <v>0.23315699820932914</v>
      </c>
      <c r="BN68" s="37">
        <f t="shared" ref="BN68:BN99" si="426">O68 * (1-p.mil_i) * (1-EB68)</f>
        <v>0.3173629515108643</v>
      </c>
      <c r="BO68" s="37">
        <f t="shared" ref="BO68:BO99" si="427">(1-p.mod_mil-p.mod_sev) * (1-p.mod_i) * (1-EC68)</f>
        <v>0.45277736501386212</v>
      </c>
      <c r="BP68" s="37">
        <f t="shared" ref="BP68:BP99" si="428">p.sev_mod * (1-p.sev_i) * (1-ED68)</f>
        <v>1.2220863829392175E-2</v>
      </c>
      <c r="BQ68" s="36">
        <v>0</v>
      </c>
      <c r="BR68" s="36">
        <v>0</v>
      </c>
      <c r="BS68" s="36">
        <v>0</v>
      </c>
      <c r="BT68" s="36">
        <v>0</v>
      </c>
      <c r="BU68" s="38">
        <v>0</v>
      </c>
      <c r="BV68" s="35">
        <f t="shared" ref="BV68:BV99" si="429">I68 * (1-p.mci_i) * (1-DY68)</f>
        <v>0</v>
      </c>
      <c r="BW68" s="37">
        <f t="shared" ref="BW68:BW99" si="430">N68 * (1-p.mci_i) * (1-DZ68)</f>
        <v>0</v>
      </c>
      <c r="BX68" s="37">
        <f t="shared" ref="BX68:BX99" si="431">K68 * (1-p.mil_i) * (1-EA68)</f>
        <v>2.5184273383105225E-2</v>
      </c>
      <c r="BY68" s="37">
        <f t="shared" ref="BY68:BY99" si="432">P68 * (1-p.mil_i) * (1-EB68)</f>
        <v>3.6270051601241672E-2</v>
      </c>
      <c r="BZ68" s="37">
        <f t="shared" ref="BZ68:BZ99" si="433">p.mod_sev * (1-p.mod_i) * (1-EC68)</f>
        <v>0.34575726055604011</v>
      </c>
      <c r="CA68" s="37">
        <f t="shared" ref="CA68:CA99" si="434">(1-p.sev_mil-p.sev_mod) * (1-p.sev_i) * (1-ED68)</f>
        <v>0.59882232764021648</v>
      </c>
      <c r="CB68" s="36">
        <v>0</v>
      </c>
      <c r="CC68" s="36">
        <v>0</v>
      </c>
      <c r="CD68" s="36">
        <v>0</v>
      </c>
      <c r="CE68" s="36">
        <v>0</v>
      </c>
      <c r="CF68" s="38">
        <v>0</v>
      </c>
      <c r="CG68" s="37">
        <f t="shared" ref="CG68:CG99" si="435">(1-G68-H68-I68) * p.mci_i * (1-DY68)</f>
        <v>1.9314324347489538E-2</v>
      </c>
      <c r="CH68" s="37">
        <f t="shared" ref="CH68:CH99" si="436">(1 - L68 - M68 - N68) * p.mci_i * (1-DZ68)</f>
        <v>1.781113703752546E-2</v>
      </c>
      <c r="CI68" s="37">
        <f t="shared" ref="CI68:CI99" si="437">p.mil_mci * p.mil_i * (1-EA68)</f>
        <v>1.0745285557540402E-3</v>
      </c>
      <c r="CJ68" s="37">
        <f t="shared" ref="CJ68:CJ99" si="438">p.mil_mci * p.mil_i * (1-EA68)</f>
        <v>1.0745285557540402E-3</v>
      </c>
      <c r="CK68" s="36">
        <v>0</v>
      </c>
      <c r="CL68" s="36">
        <v>0</v>
      </c>
      <c r="CM68" s="37">
        <f t="shared" ref="CM68:CM99" si="439">(1 - L68 - M68 - N68) * (1-EE68)</f>
        <v>0.74213070989689411</v>
      </c>
      <c r="CN68" s="37">
        <f t="shared" ref="CN68:CN99" si="440">p.mil_mci * (1-EA68)</f>
        <v>2.827706725668527E-2</v>
      </c>
      <c r="CO68" s="36">
        <v>0</v>
      </c>
      <c r="CP68" s="36">
        <v>0</v>
      </c>
      <c r="CQ68" s="38">
        <v>0</v>
      </c>
      <c r="CR68" s="37">
        <f t="shared" ref="CR68:CR99" si="441">G68 * p.mci_i * (1-DY68)</f>
        <v>3.8170224544915791E-3</v>
      </c>
      <c r="CS68" s="37">
        <f t="shared" ref="CS68:CS99" si="442">L68 * p.mci_i * (1-DZ68)</f>
        <v>5.3202097644556561E-3</v>
      </c>
      <c r="CT68" s="37">
        <f t="shared" ref="CT68:CT99" si="443">(1 - p.mil_mci - J68 - K68) * p.mil_i * (1-EA68)</f>
        <v>2.4538341195459109E-2</v>
      </c>
      <c r="CU68" s="37">
        <f t="shared" ref="CU68:CU99" si="444">(1 - p.mil_mci - O68 - P68) * p.mil_i * (1-EB68)</f>
        <v>2.0774218744578108E-2</v>
      </c>
      <c r="CV68" s="37">
        <f t="shared" ref="CV68:CV99" si="445">p.mod_mil * p.mod_i * (1-EC68)</f>
        <v>3.0524316742507555E-3</v>
      </c>
      <c r="CW68" s="37">
        <f t="shared" ref="CW68:CW99" si="446">p.sev_mil * p.sev_i * (1-ED68)</f>
        <v>0</v>
      </c>
      <c r="CX68" s="37">
        <f t="shared" ref="CX68:CX99" si="447">L68 * (1-EE68)</f>
        <v>0.22167540685231901</v>
      </c>
      <c r="CY68" s="37">
        <f t="shared" ref="CY68:CY99" si="448">(1 - p.mil_mci - O68 - P68) * (1-EF68)</f>
        <v>0.54668996696258187</v>
      </c>
      <c r="CZ68" s="37">
        <f t="shared" ref="CZ68:CZ99" si="449">p.mod_mil * (1-EG68)</f>
        <v>2.774937885682505E-2</v>
      </c>
      <c r="DA68" s="37">
        <f t="shared" ref="DA68:DA99" si="450">p.sev_mil * (1-EH68)</f>
        <v>0</v>
      </c>
      <c r="DB68" s="38">
        <v>0</v>
      </c>
      <c r="DC68" s="37">
        <f t="shared" ref="DC68:DC99" si="451">H68 * p.mci_i * (1-DY68)</f>
        <v>0</v>
      </c>
      <c r="DD68" s="37">
        <f t="shared" ref="DD68:DD99" si="452">M68 * p.mci_i * (1-DZ68)</f>
        <v>0</v>
      </c>
      <c r="DE68" s="37">
        <f t="shared" ref="DE68:DE99" si="453">J68 * p.mil_i * (1-EA68)</f>
        <v>9.2099437962105072E-3</v>
      </c>
      <c r="DF68" s="37">
        <f t="shared" ref="DF68:DF99" si="454">O68 * p.mil_i * (1-EB68)</f>
        <v>1.2536166483797136E-2</v>
      </c>
      <c r="DG68" s="37">
        <f t="shared" ref="DG68:DG99" si="455">(1-p.mod_mil-p.mod_sev) * p.mod_i * (1-EC68)</f>
        <v>5.5961247361263858E-2</v>
      </c>
      <c r="DH68" s="37">
        <f t="shared" ref="DH68:DH99" si="456">p.sev_mod * p.sev_i * (1-ED68)</f>
        <v>4.2715300024461179E-3</v>
      </c>
      <c r="DI68" s="37">
        <f t="shared" ref="DI68:DI99" si="457">M68 * (1-EE68)</f>
        <v>0</v>
      </c>
      <c r="DJ68" s="37">
        <f t="shared" ref="DJ68:DJ99" si="458">O68 * (1-EF68)</f>
        <v>0.32989911799466148</v>
      </c>
      <c r="DK68" s="37">
        <f t="shared" ref="DK68:DK99" si="459">(1-p.mod_mil-p.mod_sev) * (1-EG68)</f>
        <v>0.50873861237512596</v>
      </c>
      <c r="DL68" s="37">
        <f t="shared" ref="DL68:DL99" si="460">p.sev_mod * (1-EH68)</f>
        <v>1.6492393831838294E-2</v>
      </c>
      <c r="DM68" s="38">
        <v>0</v>
      </c>
      <c r="DN68" s="37">
        <f t="shared" ref="DN68:DN99" si="461">I68 * p.mci_i * (1-DY68)</f>
        <v>0</v>
      </c>
      <c r="DO68" s="37">
        <f t="shared" ref="DO68:DO99" si="462">N68 * p.mci_i * (1-DZ68)</f>
        <v>0</v>
      </c>
      <c r="DP68" s="37">
        <f t="shared" ref="DP68:DP99" si="463">K68 * p.mil_i * (1-EA68)</f>
        <v>9.9480497771101714E-4</v>
      </c>
      <c r="DQ68" s="37">
        <f t="shared" ref="DQ68:DQ99" si="464">P68 * p.mil_i * (1-EB68)</f>
        <v>1.4327047410053883E-3</v>
      </c>
      <c r="DR68" s="37">
        <f t="shared" ref="DR68:DR99" si="465">p.mod_sev * p.mod_i * (1-EC68)</f>
        <v>4.2734043439510573E-2</v>
      </c>
      <c r="DS68" s="37">
        <f t="shared" ref="DS68:DS99" si="466">(1-p.sev_mil-p.sev_mod) * p.sev_i * (1-ED68)</f>
        <v>0.20930497011985977</v>
      </c>
      <c r="DT68" s="37">
        <f t="shared" ref="DT68:DT99" si="467">N68 * (1-EE68)</f>
        <v>0</v>
      </c>
      <c r="DU68" s="37">
        <f t="shared" ref="DU68:DU99" si="468">P68 * (1-EF68)</f>
        <v>3.7702756342247061E-2</v>
      </c>
      <c r="DV68" s="37">
        <f t="shared" ref="DV68:DV99" si="469">p.mod_sev * (1-EG68)</f>
        <v>0.38849130399555071</v>
      </c>
      <c r="DW68" s="37">
        <f t="shared" ref="DW68:DW99" si="470">(1-p.sev_mil-p.sev_mod) * (1-EH68)</f>
        <v>0.8081272977600763</v>
      </c>
      <c r="DX68" s="38">
        <v>0</v>
      </c>
      <c r="DY68" s="35">
        <f t="array" ref="DY68">1-EXP(-INDEX(m.r.mortality, C68) * hr.mort_mci)</f>
        <v>3.6193883250786874E-2</v>
      </c>
      <c r="DZ68" s="37">
        <f t="array" ref="DZ68">1-EXP(-INDEX(m.r.mortality, C68) * hr.mort_mci)</f>
        <v>3.6193883250786874E-2</v>
      </c>
      <c r="EA68" s="37">
        <f t="array" ref="EA68">1-EXP(-INDEX(m.r.mortality, C68) * hr.mort_mil)</f>
        <v>5.74310914438243E-2</v>
      </c>
      <c r="EB68" s="37">
        <f t="array" ref="EB68">1-EXP(-INDEX(m.r.mortality, C68) * hr.mort_mil)</f>
        <v>5.74310914438243E-2</v>
      </c>
      <c r="EC68" s="37">
        <f t="array" ref="EC68">1-EXP(-INDEX(m.r.mortality, C68) * hr.mort_mod)</f>
        <v>7.5020704772498337E-2</v>
      </c>
      <c r="ED68" s="37">
        <f t="array" ref="ED68">1-EXP(-INDEX(m.r.mortality, C68) * hr.mort_sev)</f>
        <v>0.17538030840808538</v>
      </c>
      <c r="EE68" s="37">
        <f t="array" ref="EE68">1-EXP(-INDEX(m.r.mortality, C68) * hr.mort_mci)</f>
        <v>3.6193883250786874E-2</v>
      </c>
      <c r="EF68" s="37">
        <f t="array" ref="EF68">1-EXP(-INDEX(m.r.mortality, C68) * hr.mort_mil)</f>
        <v>5.74310914438243E-2</v>
      </c>
      <c r="EG68" s="37">
        <f t="array" ref="EG68">1-EXP(-INDEX(m.r.mortality, C68) * hr.mort_mod)</f>
        <v>7.5020704772498337E-2</v>
      </c>
      <c r="EH68" s="37">
        <f t="array" ref="EH68">1-EXP(-INDEX(m.r.mortality, C68) * hr.mort_sev)</f>
        <v>0.17538030840808538</v>
      </c>
      <c r="EI68" s="38">
        <v>1</v>
      </c>
      <c r="EJ68" s="39" t="b">
        <f t="shared" ref="EJ68:EJ99" si="471">SUM(S68,AD68,AO68,AZ68,BK68,BV68,CG68,CR68,DC68,DN68,DY68)=1</f>
        <v>1</v>
      </c>
      <c r="EK68" s="39" t="b">
        <f t="shared" ref="EK68:EK99" si="472">SUM(T68,AE68,AP68,BA68,BL68,BW68,CH68,CS68,DD68,DO68,DZ68)=1</f>
        <v>1</v>
      </c>
      <c r="EL68" s="39" t="b">
        <f t="shared" ref="EL68:EL99" si="473">SUM(U68,AF68,AQ68,BB68,BM68,BX68,CI68,CT68,DE68,DP68,EA68)=1</f>
        <v>1</v>
      </c>
      <c r="EM68" s="39" t="b">
        <f t="shared" ref="EM68:EM99" si="474">SUM(V68,AG68,AR68,BC68,BN68,BY68,CJ68,CU68,DF68,DQ68,EB68)=1</f>
        <v>1</v>
      </c>
      <c r="EN68" s="39" t="b">
        <f t="shared" ref="EN68:EN99" si="475">SUM(W68,AH68,AS68,BD68,BO68,BZ68,CK68,CV68,DG68,DR68,EC68)=1</f>
        <v>1</v>
      </c>
      <c r="EO68" s="39" t="b">
        <f t="shared" ref="EO68:EO99" si="476">SUM(X68,AI68,AT68,BE68,BP68,CA68,CL68,CW68,DH68,DS68,ED68)=1</f>
        <v>1</v>
      </c>
      <c r="EP68" s="39" t="b">
        <f t="shared" ref="EP68:EP99" si="477">SUM(Y68,AJ68,AU68,BF68,BQ68,CB68,CM68,CX68,DI68,DT68,EE68)=1</f>
        <v>1</v>
      </c>
      <c r="EQ68" s="39" t="b">
        <f t="shared" ref="EQ68:EQ99" si="478">SUM(Z68,AK68,AV68,BG68,BR68,CC68,CN68,CY68,DJ68,DU68,EF68)=1</f>
        <v>1</v>
      </c>
      <c r="ER68" s="39" t="b">
        <f t="shared" ref="ER68:ER99" si="479">SUM(AA68,AL68,AW68,BH68,BS68,CD68,CO68,CZ68,DK68,DV68,EG68)=1</f>
        <v>1</v>
      </c>
      <c r="ES68" s="39" t="b">
        <f t="shared" ref="ES68:ES99" si="480">SUM(AB68,AM68,AX68,BI68,BT68,CE68,CP68,DA68,DL68,DW68,EH68)=1</f>
        <v>1</v>
      </c>
      <c r="ET68" s="39" t="b">
        <f t="shared" ref="ET68:ET99" si="481">SUM(AC68,AN68,AY68,BJ68,BU68,CF68,CQ68,DB68,DM68,DX68,EI68)=1</f>
        <v>1</v>
      </c>
      <c r="EV68" s="19">
        <v>1</v>
      </c>
      <c r="EW68" s="49">
        <f>p.starting_state_mci</f>
        <v>0.55000000000000004</v>
      </c>
      <c r="EX68" s="37">
        <v>0</v>
      </c>
      <c r="EY68" s="49">
        <f>1-p.starting_state_mci</f>
        <v>0.44999999999999996</v>
      </c>
      <c r="EZ68" s="37">
        <v>0</v>
      </c>
      <c r="FA68" s="37">
        <v>0</v>
      </c>
      <c r="FB68" s="37">
        <v>0</v>
      </c>
      <c r="FC68" s="37">
        <v>0</v>
      </c>
      <c r="FD68" s="37">
        <v>0</v>
      </c>
      <c r="FE68" s="37">
        <v>0</v>
      </c>
      <c r="FF68" s="37">
        <v>0</v>
      </c>
      <c r="FG68" s="37">
        <v>0</v>
      </c>
      <c r="FH68" s="39" t="b">
        <f t="shared" ref="FH68:FH99" si="482">NOT(ABS(SUM(EW68:FG68)-1)&gt;0.0000000001)</f>
        <v>1</v>
      </c>
      <c r="FI68"/>
      <c r="FJ68" s="45">
        <f t="shared" ref="FJ68:FJ99" si="483">EW68 * u.mci_pt</f>
        <v>0.37454999999999999</v>
      </c>
      <c r="FK68" s="45">
        <f t="shared" ref="FK68:FK99" si="484">EX68 * u.mci_pt</f>
        <v>0</v>
      </c>
      <c r="FL68" s="45">
        <f t="shared" ref="FL68:FL99" si="485">EY68 * u.mil_pt</f>
        <v>0.28394999999999998</v>
      </c>
      <c r="FM68" s="45">
        <f t="shared" ref="FM68:FM99" si="486">EZ68 * u.mil_pt</f>
        <v>0</v>
      </c>
      <c r="FN68" s="45">
        <f t="shared" ref="FN68:FN99" si="487">FA68 * u.mod_pt</f>
        <v>0</v>
      </c>
      <c r="FO68" s="45">
        <f t="shared" ref="FO68:FO99" si="488">FB68 * u.sev_pt</f>
        <v>0</v>
      </c>
      <c r="FP68" s="30">
        <f t="shared" ref="FP68:FP99" si="489">FC68 * u.mci_pt_i</f>
        <v>0</v>
      </c>
      <c r="FQ68" s="30">
        <f t="shared" ref="FQ68:FQ99" si="490">FD68 * u.mil_pt_i</f>
        <v>0</v>
      </c>
      <c r="FR68" s="30">
        <f t="shared" ref="FR68:FR99" si="491">FE68 * u.mod_pt_i</f>
        <v>0</v>
      </c>
      <c r="FS68" s="30">
        <f t="shared" ref="FS68:FS99" si="492">FF68 * u.sev_pt_i</f>
        <v>0</v>
      </c>
      <c r="FT68" s="46">
        <v>0</v>
      </c>
      <c r="FV68" s="30">
        <f t="shared" ref="FV68:FV99" si="493">EW68 * u.mci_ic</f>
        <v>-1.6500000000000001E-2</v>
      </c>
      <c r="FW68" s="30">
        <f t="shared" ref="FW68:FW99" si="494">EX68 * u.mci_ic</f>
        <v>0</v>
      </c>
      <c r="FX68" s="30">
        <f t="shared" ref="FX68:FX99" si="495">EY68 * u.mil_ic</f>
        <v>-2.2499999999999999E-2</v>
      </c>
      <c r="FY68" s="30">
        <f t="shared" ref="FY68:FY99" si="496">EZ68 * u.mil_ic</f>
        <v>0</v>
      </c>
      <c r="FZ68" s="30">
        <f t="shared" ref="FZ68:FZ99" si="497">FA68 * u.mod_ic</f>
        <v>0</v>
      </c>
      <c r="GA68" s="30">
        <f t="shared" ref="GA68:GA99" si="498">FB68 * u.sev_ic</f>
        <v>0</v>
      </c>
      <c r="GB68" s="30">
        <f t="shared" ref="GB68:GB99" si="499">FC68 * u.mci_ic_i</f>
        <v>0</v>
      </c>
      <c r="GC68" s="30">
        <f t="shared" ref="GC68:GC99" si="500">FD68 * u.mil_ic_i</f>
        <v>0</v>
      </c>
      <c r="GD68" s="30">
        <f t="shared" ref="GD68:GD99" si="501">FE68 * u.mod_ic_i</f>
        <v>0</v>
      </c>
      <c r="GE68" s="30">
        <f t="shared" ref="GE68:GE99" si="502">FF68 * u.sev_ic_i</f>
        <v>0</v>
      </c>
      <c r="GF68" s="41">
        <v>0</v>
      </c>
      <c r="GH68" s="31">
        <f t="shared" ref="GH68:GH99" si="503">EW68 * c.Tx</f>
        <v>15695.405000000001</v>
      </c>
      <c r="GI68" s="31">
        <f t="shared" ref="GI68:GI99" si="504">EY68 * c.Tx</f>
        <v>12841.694999999998</v>
      </c>
      <c r="GJ68" s="31"/>
      <c r="GK68" s="31">
        <f t="shared" ref="GK68:GK99" si="505">EW68 * c.mci_hc</f>
        <v>3974.8720000000008</v>
      </c>
      <c r="GL68" s="31">
        <f t="shared" ref="GL68:GL99" si="506">EX68*c.mci_hc</f>
        <v>0</v>
      </c>
      <c r="GM68" s="31">
        <f t="shared" ref="GM68:GM99" si="507">EY68 * c.mil_hc</f>
        <v>4687.2200025000002</v>
      </c>
      <c r="GN68" s="31">
        <f t="shared" ref="GN68:GN99" si="508">EZ68*c.mil_hc</f>
        <v>0</v>
      </c>
      <c r="GO68" s="31">
        <f t="shared" ref="GO68:GO99" si="509">FA68*c.mod_hc</f>
        <v>0</v>
      </c>
      <c r="GP68" s="31">
        <f t="shared" ref="GP68:GP99" si="510">FB68*c.sev_hc</f>
        <v>0</v>
      </c>
      <c r="GQ68" s="31">
        <f t="shared" ref="GQ68:GQ99" si="511">FC68*c.mci_hc_i</f>
        <v>0</v>
      </c>
      <c r="GR68" s="31">
        <f t="shared" ref="GR68:GR99" si="512">FD68*c.mil_hc_i</f>
        <v>0</v>
      </c>
      <c r="GS68" s="31">
        <f t="shared" ref="GS68:GS99" si="513">FE68*c.mod_hc_i</f>
        <v>0</v>
      </c>
      <c r="GT68" s="31">
        <f t="shared" ref="GT68:GT99" si="514">FF68*c.sev_hc_i</f>
        <v>0</v>
      </c>
      <c r="GU68" s="42">
        <v>0</v>
      </c>
      <c r="GV68" s="50"/>
      <c r="GW68" s="31">
        <f t="shared" ref="GW68:GW99" si="515">EW68 * c.mci_sc</f>
        <v>0</v>
      </c>
      <c r="GX68" s="31">
        <f t="shared" ref="GX68:GX99" si="516">EX68 * c.mci_sc</f>
        <v>0</v>
      </c>
      <c r="GY68" s="31">
        <f t="shared" ref="GY68:GY99" si="517">EY68 * c.mil_sc</f>
        <v>0</v>
      </c>
      <c r="GZ68" s="31">
        <f t="shared" ref="GZ68:GZ99" si="518">EZ68 * c.mil_sc</f>
        <v>0</v>
      </c>
      <c r="HA68" s="31">
        <f t="shared" ref="HA68:HA99" si="519">FA68 * c.mod_sc</f>
        <v>0</v>
      </c>
      <c r="HB68" s="31">
        <f t="shared" ref="HB68:HB99" si="520">FB68 * c.sev_sc</f>
        <v>0</v>
      </c>
      <c r="HC68" s="31">
        <f t="shared" ref="HC68:HC99" si="521">FC68 * c.mci_sc_i</f>
        <v>0</v>
      </c>
      <c r="HD68" s="31">
        <f t="shared" ref="HD68:HD99" si="522">FD68 * c.mil_sc_i</f>
        <v>0</v>
      </c>
      <c r="HE68" s="31">
        <f t="shared" ref="HE68:HE99" si="523">FE68 * c.mod_sc_i</f>
        <v>0</v>
      </c>
      <c r="HF68" s="31">
        <f t="shared" ref="HF68:HF99" si="524">FF68 * c.sev_sc_i</f>
        <v>0</v>
      </c>
      <c r="HG68" s="42">
        <v>0</v>
      </c>
      <c r="HH68" s="50"/>
      <c r="HI68" s="31">
        <f t="shared" ref="HI68:HI99" si="525">EW68 * c.mci_ic</f>
        <v>14967.880931520001</v>
      </c>
      <c r="HJ68" s="31">
        <f t="shared" ref="HJ68:HJ99" si="526">EX68 * c.mci_ic</f>
        <v>0</v>
      </c>
      <c r="HK68" s="31">
        <f t="shared" ref="HK68:HK99" si="527">EY68 * c.mil_ic</f>
        <v>19953.414408959998</v>
      </c>
      <c r="HL68" s="31">
        <f t="shared" ref="HL68:HL99" si="528">EZ68 * c.mil_ic</f>
        <v>0</v>
      </c>
      <c r="HM68" s="31">
        <f t="shared" ref="HM68:HM99" si="529">FA68 * c.mod_ic</f>
        <v>0</v>
      </c>
      <c r="HN68" s="31">
        <f t="shared" ref="HN68:HN99" si="530">FB68 * c.sev_ic</f>
        <v>0</v>
      </c>
      <c r="HO68" s="31">
        <f t="shared" ref="HO68:HO99" si="531">FC68 * c.mci_ic_i</f>
        <v>0</v>
      </c>
      <c r="HP68" s="31">
        <f t="shared" ref="HP68:HP99" si="532">FD68 * c.mil_ic_i</f>
        <v>0</v>
      </c>
      <c r="HQ68" s="31">
        <f t="shared" ref="HQ68:HQ99" si="533">FE68 * c.mod_ic_i</f>
        <v>0</v>
      </c>
      <c r="HR68" s="31">
        <f t="shared" ref="HR68:HR99" si="534">FF68 * c.sev_ic_i</f>
        <v>0</v>
      </c>
      <c r="HS68" s="42">
        <v>0</v>
      </c>
      <c r="HT68" s="50"/>
      <c r="HU68" s="45">
        <f t="shared" ref="HU68:HU99" si="535">AVERAGE(FJ68:FJ69)</f>
        <v>0.32810095175515319</v>
      </c>
      <c r="HV68" s="45">
        <f t="shared" ref="HV68:HV99" si="536">AVERAGE(FK68:FK69)</f>
        <v>1.0437154319125209E-2</v>
      </c>
      <c r="HW68" s="45">
        <f t="shared" ref="HW68:HW99" si="537">AVERAGE(FL68:FL69)</f>
        <v>0.24916238057686674</v>
      </c>
      <c r="HX68" s="45">
        <f t="shared" ref="HX68:HX99" si="538">AVERAGE(FM68:FM69)</f>
        <v>7.9440700964595132E-3</v>
      </c>
      <c r="HY68" s="45">
        <f t="shared" ref="HY68:HY99" si="539">AVERAGE(FN68:FN69)</f>
        <v>2.5758019377175635E-2</v>
      </c>
      <c r="HZ68" s="45">
        <f t="shared" ref="HZ68:HZ99" si="540">AVERAGE(FO68:FO69)</f>
        <v>1.8189341450947744E-3</v>
      </c>
      <c r="IA68" s="45">
        <f t="shared" ref="IA68:IA99" si="541">AVERAGE(FP68:FP69)</f>
        <v>3.7817347301315157E-3</v>
      </c>
      <c r="IB68" s="45">
        <f t="shared" ref="IB68:IB99" si="542">AVERAGE(FQ68:FQ69)</f>
        <v>4.3433040509598632E-3</v>
      </c>
      <c r="IC68" s="45">
        <f t="shared" ref="IC68:IC99" si="543">AVERAGE(FR68:FR69)</f>
        <v>8.9313429963751387E-4</v>
      </c>
      <c r="ID68" s="45">
        <f t="shared" ref="ID68:ID99" si="544">AVERAGE(FS68:FS69)</f>
        <v>5.8419922316079478E-5</v>
      </c>
      <c r="IE68" s="45">
        <f t="shared" ref="IE68:IE99" si="545">AVERAGE(FT68:FT69)</f>
        <v>0</v>
      </c>
      <c r="IF68" s="45">
        <f>u.Tx_start</f>
        <v>-1.1307692307692312E-3</v>
      </c>
      <c r="IH68" s="45">
        <f t="shared" ref="IH68:IH99" si="546">AVERAGE(FV68:FV69)</f>
        <v>-1.4453786420931859E-2</v>
      </c>
      <c r="II68" s="45">
        <f t="shared" ref="II68:II99" si="547">AVERAGE(FW68:FW69)</f>
        <v>-4.5978653388216781E-4</v>
      </c>
      <c r="IJ68" s="45">
        <f t="shared" ref="IJ68:IJ99" si="548">AVERAGE(FX68:FX69)</f>
        <v>-1.9743453294521929E-2</v>
      </c>
      <c r="IK68" s="45">
        <f t="shared" ref="IK68:IK99" si="549">AVERAGE(FY68:FY69)</f>
        <v>-6.2948257499679194E-4</v>
      </c>
      <c r="IL68" s="45">
        <f t="shared" ref="IL68:IL99" si="550">AVERAGE(FZ68:FZ69)</f>
        <v>-4.1968259677679243E-3</v>
      </c>
      <c r="IM68" s="45">
        <f t="shared" ref="IM68:IM99" si="551">AVERAGE(GA68:GA69)</f>
        <v>-5.6664615111986746E-4</v>
      </c>
      <c r="IN68" s="45">
        <f t="shared" ref="IN68:IN99" si="552">AVERAGE(GB68:GB69)</f>
        <v>-1.6659624361812847E-4</v>
      </c>
      <c r="IO68" s="45">
        <f t="shared" ref="IO68:IO99" si="553">AVERAGE(GC68:GC69)</f>
        <v>-3.2854039719817419E-4</v>
      </c>
      <c r="IP68" s="45">
        <f t="shared" ref="IP68:IP99" si="554">AVERAGE(GD68:GD69)</f>
        <v>-1.6577898833178913E-4</v>
      </c>
      <c r="IQ68" s="45">
        <f t="shared" ref="IQ68:IQ99" si="555">AVERAGE(GE68:GE69)</f>
        <v>-2.2383111998497884E-5</v>
      </c>
      <c r="IR68" s="45">
        <f t="shared" ref="IR68:IR99" si="556">AVERAGE(GF68:GF69)</f>
        <v>0</v>
      </c>
      <c r="IT68" s="47">
        <f t="shared" ref="IT68:IT99" si="557">AVERAGE(GH68:GH69)</f>
        <v>13748.97161575915</v>
      </c>
      <c r="IU68" s="47">
        <f t="shared" ref="IU68:IU99" si="558">AVERAGE(GI68:GI69)</f>
        <v>11268.418020222034</v>
      </c>
      <c r="IV68" s="50"/>
      <c r="IW68" s="47">
        <f t="shared" ref="IW68:IW99" si="559">AVERAGE(GK68:GK69)</f>
        <v>3481.936420517713</v>
      </c>
      <c r="IX68" s="47">
        <f t="shared" ref="IX68:IX99" si="560">AVERAGE(GL68:GL69)</f>
        <v>110.76318906092609</v>
      </c>
      <c r="IY68" s="47">
        <f t="shared" ref="IY68:IY99" si="561">AVERAGE(GM68:GM69)</f>
        <v>4112.9737422447879</v>
      </c>
      <c r="IZ68" s="47">
        <f t="shared" ref="IZ68:IZ99" si="562">AVERAGE(GN68:GN69)</f>
        <v>131.13436963334087</v>
      </c>
      <c r="JA68" s="47">
        <f t="shared" ref="JA68:JA99" si="563">AVERAGE(GO68:GO69)</f>
        <v>696.95008542525068</v>
      </c>
      <c r="JB68" s="47">
        <f t="shared" ref="JB68:JB99" si="564">AVERAGE(GP68:GP69)</f>
        <v>77.013218386391856</v>
      </c>
      <c r="JC68" s="47">
        <f t="shared" ref="JC68:JC99" si="565">AVERAGE(GQ68:GQ69)</f>
        <v>40.133257215931977</v>
      </c>
      <c r="JD68" s="47">
        <f t="shared" ref="JD68:JD99" si="566">AVERAGE(GR68:GR69)</f>
        <v>68.441827616736759</v>
      </c>
      <c r="JE68" s="47">
        <f t="shared" ref="JE68:JE99" si="567">AVERAGE(GS68:GS69)</f>
        <v>27.530252854635684</v>
      </c>
      <c r="JF68" s="47">
        <f t="shared" ref="JF68:JF99" si="568">AVERAGE(GT68:GT69)</f>
        <v>3.0421021815830462</v>
      </c>
      <c r="JG68" s="47">
        <f t="shared" ref="JG68:JG99" si="569">AVERAGE(GU68:GU69)</f>
        <v>0</v>
      </c>
      <c r="JH68" s="47"/>
      <c r="JJ68" s="47">
        <f t="shared" ref="JJ68:JJ99" si="570">AVERAGE(GW68:GW69)</f>
        <v>0</v>
      </c>
      <c r="JK68" s="47">
        <f t="shared" ref="JK68:JK99" si="571">AVERAGE(GX68:GX69)</f>
        <v>0</v>
      </c>
      <c r="JL68" s="47">
        <f t="shared" ref="JL68:JL99" si="572">AVERAGE(GY68:GY69)</f>
        <v>0</v>
      </c>
      <c r="JM68" s="47">
        <f t="shared" ref="JM68:JM99" si="573">AVERAGE(GZ68:GZ69)</f>
        <v>0</v>
      </c>
      <c r="JN68" s="47">
        <f t="shared" ref="JN68:JN99" si="574">AVERAGE(HA68:HA69)</f>
        <v>0</v>
      </c>
      <c r="JO68" s="47">
        <f t="shared" ref="JO68:JO99" si="575">AVERAGE(HB68:HB69)</f>
        <v>0</v>
      </c>
      <c r="JP68" s="47">
        <f t="shared" ref="JP68:JP99" si="576">AVERAGE(HC68:HC69)</f>
        <v>492.72505012497675</v>
      </c>
      <c r="JQ68" s="47">
        <f t="shared" ref="JQ68:JQ99" si="577">AVERAGE(HD68:HD69)</f>
        <v>583.01464725199196</v>
      </c>
      <c r="JR68" s="47">
        <f t="shared" ref="JR68:JR99" si="578">AVERAGE(HE68:HE69)</f>
        <v>183.8654759587873</v>
      </c>
      <c r="JS68" s="47">
        <f t="shared" ref="JS68:JS99" si="579">AVERAGE(HF68:HF69)</f>
        <v>19.860087614027204</v>
      </c>
      <c r="JT68" s="47">
        <f t="shared" ref="JT68:JT99" si="580">AVERAGE(HG68:HG69)</f>
        <v>0</v>
      </c>
      <c r="JU68" s="47"/>
      <c r="JW68" s="47">
        <f t="shared" ref="JW68:JW99" si="581">AVERAGE(HI68:HI69)</f>
        <v>13111.669948977495</v>
      </c>
      <c r="JX68" s="47">
        <f t="shared" ref="JX68:JX99" si="582">AVERAGE(HJ68:HJ69)</f>
        <v>417.09273291300451</v>
      </c>
      <c r="JY68" s="47">
        <f t="shared" ref="JY68:JY99" si="583">AVERAGE(HK68:HK69)</f>
        <v>17508.858019979671</v>
      </c>
      <c r="JZ68" s="47">
        <f t="shared" ref="JZ68:JZ99" si="584">AVERAGE(HL68:HL69)</f>
        <v>558.2367414280103</v>
      </c>
      <c r="KA68" s="47">
        <f t="shared" ref="KA68:KA99" si="585">AVERAGE(HM68:HM69)</f>
        <v>3453.4044126634822</v>
      </c>
      <c r="KB68" s="47">
        <f t="shared" ref="KB68:KB99" si="586">AVERAGE(HN68:HN69)</f>
        <v>657.74562617694812</v>
      </c>
      <c r="KC68" s="47">
        <f t="shared" ref="KC68:KC99" si="587">AVERAGE(HO68:HO69)</f>
        <v>67.545203980404992</v>
      </c>
      <c r="KD68" s="47">
        <f t="shared" ref="KD68:KD99" si="588">AVERAGE(HP68:HP69)</f>
        <v>129.3929762883491</v>
      </c>
      <c r="KE68" s="47">
        <f t="shared" ref="KE68:KE99" si="589">AVERAGE(HQ68:HQ69)</f>
        <v>60.021748211781102</v>
      </c>
      <c r="KF68" s="47">
        <f t="shared" ref="KF68:KF99" si="590">AVERAGE(HR68:HR69)</f>
        <v>11.4319198229507</v>
      </c>
      <c r="KG68" s="47">
        <f t="shared" ref="KG68:KG99" si="591">AVERAGE(HS68:HS69)</f>
        <v>0</v>
      </c>
      <c r="KH68" s="47"/>
      <c r="KI68" s="50"/>
      <c r="KJ68" s="7">
        <f t="array" ref="KJ68">AVERAGE(EW68:EW69)/((1+discount_EFFECT)^($B68-1))</f>
        <v>0.48179288069772863</v>
      </c>
      <c r="KK68" s="7">
        <f t="array" ref="KK68">AVERAGE(EX68:EX69)/((1+discount_EFFECT)^($B68-1))</f>
        <v>1.5326217796072262E-2</v>
      </c>
      <c r="KL68" s="7">
        <f t="array" ref="KL68">AVERAGE(EY68:EY69)/((1+discount_EFFECT)^($B68-1))</f>
        <v>0.39486906589043858</v>
      </c>
      <c r="KM68" s="7">
        <f t="array" ref="KM68">AVERAGE(EZ68:EZ69)/((1+discount_EFFECT)^($B68-1))</f>
        <v>1.2589651499935838E-2</v>
      </c>
      <c r="KN68" s="7">
        <f t="array" ref="KN68">AVERAGE(FA68:FA69)/((1+discount_EFFECT)^($B68-1))</f>
        <v>5.2460324597099053E-2</v>
      </c>
      <c r="KO68" s="7">
        <f t="array" ref="KO68">AVERAGE(FB68:FB69)/((1+discount_EFFECT)^($B68-1))</f>
        <v>5.6664615111986748E-3</v>
      </c>
      <c r="KP68" s="7">
        <f t="array" ref="KP68">AVERAGE(FC68:FC69)/((1+discount_EFFECT)^($B68-1))</f>
        <v>5.5532081206042822E-3</v>
      </c>
      <c r="KQ68" s="7">
        <f t="array" ref="KQ68">AVERAGE(FD68:FD69)/((1+discount_EFFECT)^($B68-1))</f>
        <v>6.5708079439634835E-3</v>
      </c>
      <c r="KR68" s="7">
        <f t="array" ref="KR68">AVERAGE(FE68:FE69)/((1+discount_EFFECT)^($B68-1))</f>
        <v>2.072237354147364E-3</v>
      </c>
      <c r="KS68" s="7">
        <f t="array" ref="KS68">AVERAGE(FF68:FF69)/((1+discount_EFFECT)^($B68-1))</f>
        <v>2.2383111998497884E-4</v>
      </c>
      <c r="KT68" s="7">
        <f t="array" ref="KT68">AVERAGE(FG68:FG69)/((1+discount_EFFECT)^($B68-1))</f>
        <v>2.2875313468826857E-2</v>
      </c>
      <c r="KU68" s="51">
        <f t="shared" ref="KU68:KU99" si="592">SUM(HU68:IF68)/((1+discount_QALY)^($B68-1))</f>
        <v>0.63116733404215075</v>
      </c>
      <c r="KV68" s="51">
        <f t="shared" ref="KV68:KV99" si="593">SUM(IH68:IR68)/((1+discount_QALY)^($B68-1))</f>
        <v>-4.073327968436713E-2</v>
      </c>
      <c r="KW68" s="43">
        <f>c.Tx_start</f>
        <v>1212.8095000000001</v>
      </c>
      <c r="KX68" s="43">
        <f t="shared" ref="KX68:KX99" si="594">SUM(IT68:IU68)/((1+discount_COST)^($B68-1))</f>
        <v>25017.389635981184</v>
      </c>
      <c r="KY68" s="43">
        <f t="shared" ref="KY68:KY99" si="595">SUM(IW68:JH68)/((1+discount_COST)^($B68-1))</f>
        <v>8749.918465137298</v>
      </c>
      <c r="KZ68" s="43">
        <f t="shared" ref="KZ68:KZ99" si="596">SUM(JJ68:JU68)/((1+discount_COST)^($B68-1))</f>
        <v>1279.4652609497832</v>
      </c>
      <c r="LA68" s="43">
        <f t="shared" ref="LA68:LA99" si="597">SUM(JW68:KH68)/((1+discount_COST)^($B68-1))</f>
        <v>35975.399330442095</v>
      </c>
      <c r="LB68" s="30">
        <f t="shared" ref="LB68:LB99" si="598">SUM(KJ68:KK68,KP68)</f>
        <v>0.50267230661440521</v>
      </c>
      <c r="LC68" s="30">
        <f t="shared" ref="LC68:LC99" si="599">SUM(KL68:KM68,KQ68)</f>
        <v>0.4140295253343379</v>
      </c>
      <c r="LD68" s="30">
        <f t="shared" ref="LD68:LD99" si="600">SUM(KN68,KR68)</f>
        <v>5.4532561951246415E-2</v>
      </c>
      <c r="LE68" s="30">
        <f t="shared" ref="LE68:LE99" si="601">SUM(KO68,KS68)</f>
        <v>5.8902926311836541E-3</v>
      </c>
      <c r="LF68" s="30">
        <f t="shared" ref="LF68:LF99" si="602">SUM(KJ68:KO68)</f>
        <v>0.96270460199247299</v>
      </c>
      <c r="LG68" s="30">
        <f t="shared" ref="LG68:LG99" si="603">SUM(KP68:KS68)</f>
        <v>1.4420084538700109E-2</v>
      </c>
      <c r="LH68" s="30">
        <f t="shared" ref="LH68:LH99" si="604">SUM(KJ68,KL68)</f>
        <v>0.87666194658816721</v>
      </c>
      <c r="LI68" s="17">
        <f t="shared" ref="LI68:LI99" si="605">SUM(KJ68:KS68)</f>
        <v>0.97712468653117324</v>
      </c>
      <c r="LJ68" s="30">
        <f t="shared" ref="LJ68:LJ99" si="606">SUM(KU68:KV68)</f>
        <v>0.59043405435778362</v>
      </c>
      <c r="LK68" s="31">
        <f t="shared" ref="LK68:LK99" si="607">SUM(KW68:LA68)</f>
        <v>72234.982192510361</v>
      </c>
      <c r="LL68">
        <f t="shared" ref="LL68:LL99" si="608">LJ68-(LK68/wtp)</f>
        <v>-0.13191576756731993</v>
      </c>
    </row>
    <row r="69" spans="2:324" ht="15.6" thickTop="1" thickBot="1" x14ac:dyDescent="0.35">
      <c r="B69">
        <v>2</v>
      </c>
      <c r="C69">
        <f t="shared" ref="C69:C100" si="609">C68+1</f>
        <v>72</v>
      </c>
      <c r="E69">
        <f t="shared" si="398"/>
        <v>0</v>
      </c>
      <c r="G69">
        <f t="shared" si="399"/>
        <v>0.16501514101914139</v>
      </c>
      <c r="H69">
        <f t="shared" si="400"/>
        <v>0</v>
      </c>
      <c r="I69">
        <f t="shared" si="401"/>
        <v>0</v>
      </c>
      <c r="J69">
        <f t="shared" si="402"/>
        <v>0.25713445436768823</v>
      </c>
      <c r="K69" s="19">
        <f t="shared" si="403"/>
        <v>2.7774179821947742E-2</v>
      </c>
      <c r="L69">
        <f t="shared" si="404"/>
        <v>0.22999999999999998</v>
      </c>
      <c r="M69">
        <f t="shared" si="405"/>
        <v>0</v>
      </c>
      <c r="N69">
        <f t="shared" si="406"/>
        <v>0</v>
      </c>
      <c r="O69">
        <f t="shared" si="407"/>
        <v>0.35</v>
      </c>
      <c r="P69">
        <f t="shared" si="408"/>
        <v>4.0000000000000036E-2</v>
      </c>
      <c r="S69" s="35">
        <f t="shared" si="409"/>
        <v>0.78271555865608611</v>
      </c>
      <c r="T69" s="36">
        <v>0</v>
      </c>
      <c r="U69" s="37">
        <f t="shared" si="410"/>
        <v>2.7050803777455466E-2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8">
        <v>0</v>
      </c>
      <c r="AD69" s="35">
        <f t="shared" si="411"/>
        <v>0</v>
      </c>
      <c r="AE69" s="37">
        <f t="shared" si="412"/>
        <v>0.7217986933329561</v>
      </c>
      <c r="AF69" s="37">
        <f t="shared" si="413"/>
        <v>0</v>
      </c>
      <c r="AG69" s="37">
        <f t="shared" si="414"/>
        <v>2.7050803777455466E-2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8">
        <v>0</v>
      </c>
      <c r="AO69" s="35">
        <f t="shared" si="415"/>
        <v>0.15468534177632431</v>
      </c>
      <c r="AP69" s="36">
        <v>0</v>
      </c>
      <c r="AQ69" s="37">
        <f t="shared" si="416"/>
        <v>0.61774240353883736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8">
        <v>0</v>
      </c>
      <c r="AZ69" s="35">
        <f t="shared" si="417"/>
        <v>0</v>
      </c>
      <c r="BA69" s="37">
        <f t="shared" si="418"/>
        <v>0.21560220709945441</v>
      </c>
      <c r="BB69" s="37">
        <f t="shared" si="419"/>
        <v>0</v>
      </c>
      <c r="BC69" s="37">
        <f t="shared" si="420"/>
        <v>0.52298220636413895</v>
      </c>
      <c r="BD69" s="37">
        <f t="shared" si="421"/>
        <v>2.451547467912055E-2</v>
      </c>
      <c r="BE69" s="37">
        <f t="shared" si="422"/>
        <v>0</v>
      </c>
      <c r="BF69" s="36">
        <v>0</v>
      </c>
      <c r="BG69" s="36">
        <v>0</v>
      </c>
      <c r="BH69" s="36">
        <v>0</v>
      </c>
      <c r="BI69" s="36">
        <v>0</v>
      </c>
      <c r="BJ69" s="38">
        <v>0</v>
      </c>
      <c r="BK69" s="35">
        <f t="shared" si="423"/>
        <v>0</v>
      </c>
      <c r="BL69" s="37">
        <f t="shared" si="424"/>
        <v>0</v>
      </c>
      <c r="BM69" s="37">
        <f t="shared" si="425"/>
        <v>0.23185645565078039</v>
      </c>
      <c r="BN69" s="37">
        <f t="shared" si="426"/>
        <v>0.31559271073698042</v>
      </c>
      <c r="BO69" s="37">
        <f t="shared" si="427"/>
        <v>0.44945036911721015</v>
      </c>
      <c r="BP69" s="37">
        <f t="shared" si="428"/>
        <v>1.2000016492141387E-2</v>
      </c>
      <c r="BQ69" s="36">
        <v>0</v>
      </c>
      <c r="BR69" s="36">
        <v>0</v>
      </c>
      <c r="BS69" s="36">
        <v>0</v>
      </c>
      <c r="BT69" s="36">
        <v>0</v>
      </c>
      <c r="BU69" s="38">
        <v>0</v>
      </c>
      <c r="BV69" s="35">
        <f t="shared" si="429"/>
        <v>0</v>
      </c>
      <c r="BW69" s="37">
        <f t="shared" si="430"/>
        <v>0</v>
      </c>
      <c r="BX69" s="37">
        <f t="shared" si="431"/>
        <v>2.504379628144238E-2</v>
      </c>
      <c r="BY69" s="37">
        <f t="shared" si="432"/>
        <v>3.6067738369940656E-2</v>
      </c>
      <c r="BZ69" s="37">
        <f t="shared" si="433"/>
        <v>0.34321664550768771</v>
      </c>
      <c r="CA69" s="37">
        <f t="shared" si="434"/>
        <v>0.58800080811492794</v>
      </c>
      <c r="CB69" s="36">
        <v>0</v>
      </c>
      <c r="CC69" s="36">
        <v>0</v>
      </c>
      <c r="CD69" s="36">
        <v>0</v>
      </c>
      <c r="CE69" s="36">
        <v>0</v>
      </c>
      <c r="CF69" s="38">
        <v>0</v>
      </c>
      <c r="CG69" s="37">
        <f t="shared" si="435"/>
        <v>1.9247103901379167E-2</v>
      </c>
      <c r="CH69" s="37">
        <f t="shared" si="436"/>
        <v>1.7749148196712035E-2</v>
      </c>
      <c r="CI69" s="37">
        <f t="shared" si="437"/>
        <v>1.0685348685481369E-3</v>
      </c>
      <c r="CJ69" s="37">
        <f t="shared" si="438"/>
        <v>1.0685348685481369E-3</v>
      </c>
      <c r="CK69" s="36">
        <v>0</v>
      </c>
      <c r="CL69" s="36">
        <v>0</v>
      </c>
      <c r="CM69" s="37">
        <f t="shared" si="439"/>
        <v>0.73954784152966813</v>
      </c>
      <c r="CN69" s="37">
        <f t="shared" si="440"/>
        <v>2.8119338646003605E-2</v>
      </c>
      <c r="CO69" s="36">
        <v>0</v>
      </c>
      <c r="CP69" s="36">
        <v>0</v>
      </c>
      <c r="CQ69" s="38">
        <v>0</v>
      </c>
      <c r="CR69" s="37">
        <f t="shared" si="441"/>
        <v>3.8037379125325662E-3</v>
      </c>
      <c r="CS69" s="37">
        <f t="shared" si="442"/>
        <v>5.3016936171996982E-3</v>
      </c>
      <c r="CT69" s="37">
        <f t="shared" si="443"/>
        <v>2.4401467083654697E-2</v>
      </c>
      <c r="CU69" s="37">
        <f t="shared" si="444"/>
        <v>2.0658340791930647E-2</v>
      </c>
      <c r="CV69" s="37">
        <f t="shared" si="445"/>
        <v>3.0300024884306301E-3</v>
      </c>
      <c r="CW69" s="37">
        <f t="shared" si="446"/>
        <v>0</v>
      </c>
      <c r="CX69" s="37">
        <f t="shared" si="447"/>
        <v>0.22090390071665411</v>
      </c>
      <c r="CY69" s="37">
        <f t="shared" si="448"/>
        <v>0.54364054715606969</v>
      </c>
      <c r="CZ69" s="37">
        <f t="shared" si="449"/>
        <v>2.754547716755118E-2</v>
      </c>
      <c r="DA69" s="37">
        <f t="shared" si="450"/>
        <v>0</v>
      </c>
      <c r="DB69" s="38">
        <v>0</v>
      </c>
      <c r="DC69" s="37">
        <f t="shared" si="451"/>
        <v>0</v>
      </c>
      <c r="DD69" s="37">
        <f t="shared" si="452"/>
        <v>0</v>
      </c>
      <c r="DE69" s="37">
        <f t="shared" si="453"/>
        <v>9.1585710132324888E-3</v>
      </c>
      <c r="DF69" s="37">
        <f t="shared" si="454"/>
        <v>1.2466240133061598E-2</v>
      </c>
      <c r="DG69" s="37">
        <f t="shared" si="455"/>
        <v>5.5550045621228221E-2</v>
      </c>
      <c r="DH69" s="37">
        <f t="shared" si="456"/>
        <v>4.1943377482653432E-3</v>
      </c>
      <c r="DI69" s="37">
        <f t="shared" si="457"/>
        <v>0</v>
      </c>
      <c r="DJ69" s="37">
        <f t="shared" si="458"/>
        <v>0.32805895087004205</v>
      </c>
      <c r="DK69" s="37">
        <f t="shared" si="459"/>
        <v>0.50500041473843837</v>
      </c>
      <c r="DL69" s="37">
        <f t="shared" si="460"/>
        <v>1.619435424040673E-2</v>
      </c>
      <c r="DM69" s="38">
        <v>0</v>
      </c>
      <c r="DN69" s="37">
        <f t="shared" si="461"/>
        <v>0</v>
      </c>
      <c r="DO69" s="37">
        <f t="shared" si="462"/>
        <v>0</v>
      </c>
      <c r="DP69" s="37">
        <f t="shared" si="463"/>
        <v>9.8925598616924162E-4</v>
      </c>
      <c r="DQ69" s="37">
        <f t="shared" si="464"/>
        <v>1.4247131580641841E-3</v>
      </c>
      <c r="DR69" s="37">
        <f t="shared" si="465"/>
        <v>4.2420034838028822E-2</v>
      </c>
      <c r="DS69" s="37">
        <f t="shared" si="466"/>
        <v>0.2055225496650018</v>
      </c>
      <c r="DT69" s="37">
        <f t="shared" si="467"/>
        <v>0</v>
      </c>
      <c r="DU69" s="37">
        <f t="shared" si="468"/>
        <v>3.7492451528004844E-2</v>
      </c>
      <c r="DV69" s="37">
        <f t="shared" si="469"/>
        <v>0.38563668034571652</v>
      </c>
      <c r="DW69" s="37">
        <f t="shared" si="470"/>
        <v>0.79352335777992977</v>
      </c>
      <c r="DX69" s="38">
        <v>0</v>
      </c>
      <c r="DY69" s="35">
        <f t="array" ref="DY69">1-EXP(-INDEX(m.r.mortality, C69) * hr.mort_mci)</f>
        <v>3.9548257753677762E-2</v>
      </c>
      <c r="DZ69" s="37">
        <f t="array" ref="DZ69">1-EXP(-INDEX(m.r.mortality, C69) * hr.mort_mci)</f>
        <v>3.9548257753677762E-2</v>
      </c>
      <c r="EA69" s="37">
        <f t="array" ref="EA69">1-EXP(-INDEX(m.r.mortality, C69) * hr.mort_mil)</f>
        <v>6.2688711799879782E-2</v>
      </c>
      <c r="EB69" s="37">
        <f t="array" ref="EB69">1-EXP(-INDEX(m.r.mortality, C69) * hr.mort_mil)</f>
        <v>6.2688711799879782E-2</v>
      </c>
      <c r="EC69" s="37">
        <f t="array" ref="EC69">1-EXP(-INDEX(m.r.mortality, C69) * hr.mort_mod)</f>
        <v>8.1817427748293925E-2</v>
      </c>
      <c r="ED69" s="37">
        <f t="array" ref="ED69">1-EXP(-INDEX(m.r.mortality, C69) * hr.mort_sev)</f>
        <v>0.19028228797966351</v>
      </c>
      <c r="EE69" s="37">
        <f t="array" ref="EE69">1-EXP(-INDEX(m.r.mortality, C69) * hr.mort_mci)</f>
        <v>3.9548257753677762E-2</v>
      </c>
      <c r="EF69" s="37">
        <f t="array" ref="EF69">1-EXP(-INDEX(m.r.mortality, C69) * hr.mort_mil)</f>
        <v>6.2688711799879782E-2</v>
      </c>
      <c r="EG69" s="37">
        <f t="array" ref="EG69">1-EXP(-INDEX(m.r.mortality, C69) * hr.mort_mod)</f>
        <v>8.1817427748293925E-2</v>
      </c>
      <c r="EH69" s="37">
        <f t="array" ref="EH69">1-EXP(-INDEX(m.r.mortality, C69) * hr.mort_sev)</f>
        <v>0.19028228797966351</v>
      </c>
      <c r="EI69" s="38">
        <v>1</v>
      </c>
      <c r="EJ69" s="39" t="b">
        <f t="shared" si="471"/>
        <v>1</v>
      </c>
      <c r="EK69" s="39" t="b">
        <f t="shared" si="472"/>
        <v>1</v>
      </c>
      <c r="EL69" s="39" t="b">
        <f t="shared" si="473"/>
        <v>1</v>
      </c>
      <c r="EM69" s="39" t="b">
        <f t="shared" si="474"/>
        <v>1</v>
      </c>
      <c r="EN69" s="39" t="b">
        <f t="shared" si="475"/>
        <v>1</v>
      </c>
      <c r="EO69" s="39" t="b">
        <f t="shared" si="476"/>
        <v>1</v>
      </c>
      <c r="EP69" s="39" t="b">
        <f t="shared" si="477"/>
        <v>1</v>
      </c>
      <c r="EQ69" s="39" t="b">
        <f t="shared" si="478"/>
        <v>1</v>
      </c>
      <c r="ER69" s="39" t="b">
        <f t="shared" si="479"/>
        <v>1</v>
      </c>
      <c r="ES69" s="39" t="b">
        <f t="shared" si="480"/>
        <v>1</v>
      </c>
      <c r="ET69" s="39" t="b">
        <f t="shared" si="481"/>
        <v>1</v>
      </c>
      <c r="EV69">
        <v>2</v>
      </c>
      <c r="EW69" s="7">
        <f t="array" ref="EW69">MMULT(EW68:FG68,TRANSPOSE(S68:AC68))</f>
        <v>0.41358576139545722</v>
      </c>
      <c r="EX69" s="7">
        <f t="array" ref="EX69">MMULT(EW68:FG68,TRANSPOSE(AD68:AN68))</f>
        <v>3.0652435592144523E-2</v>
      </c>
      <c r="EY69" s="7">
        <f t="array" ref="EY69">MMULT(EW68:FG68,TRANSPOSE(AO68:AY68))</f>
        <v>0.33973813178087719</v>
      </c>
      <c r="EZ69" s="7">
        <f t="array" ref="EZ69">MMULT(EW68:FG68,TRANSPOSE(AZ68:BJ68))</f>
        <v>2.5179302999871676E-2</v>
      </c>
      <c r="FA69" s="7">
        <f t="array" ref="FA69">MMULT(EW68:FG68,TRANSPOSE(BK68:BU68))</f>
        <v>0.10492064919419811</v>
      </c>
      <c r="FB69" s="7">
        <f t="array" ref="FB69">MMULT(EW68:FG68,TRANSPOSE(BV68:CF68))</f>
        <v>1.133292302239735E-2</v>
      </c>
      <c r="FC69" s="7">
        <f t="array" ref="FC69">MMULT(EW68:FG68,TRANSPOSE(CG68:CQ68))</f>
        <v>1.1106416241208564E-2</v>
      </c>
      <c r="FD69" s="7">
        <f t="array" ref="FD69">MMULT(EW68:FG68,TRANSPOSE(CR68:DB68))</f>
        <v>1.3141615887926967E-2</v>
      </c>
      <c r="FE69" s="7">
        <f t="array" ref="FE69">MMULT(EW68:FG68,TRANSPOSE(DC68:DM68))</f>
        <v>4.144474708294728E-3</v>
      </c>
      <c r="FF69" s="7">
        <f t="array" ref="FF69">MMULT(EW68:FG68,TRANSPOSE(DN68:DX68))</f>
        <v>4.4766223996995768E-4</v>
      </c>
      <c r="FG69" s="7">
        <f t="array" ref="FG69">MMULT(EW68:FG68,TRANSPOSE(DY68:EI68))</f>
        <v>4.5750626937653714E-2</v>
      </c>
      <c r="FH69" s="39" t="b">
        <f t="shared" si="482"/>
        <v>1</v>
      </c>
      <c r="FJ69" s="30">
        <f t="shared" si="483"/>
        <v>0.28165190351030633</v>
      </c>
      <c r="FK69" s="30">
        <f t="shared" si="484"/>
        <v>2.0874308638250419E-2</v>
      </c>
      <c r="FL69" s="30">
        <f t="shared" si="485"/>
        <v>0.21437476115373352</v>
      </c>
      <c r="FM69" s="30">
        <f t="shared" si="486"/>
        <v>1.5888140192919026E-2</v>
      </c>
      <c r="FN69" s="30">
        <f t="shared" si="487"/>
        <v>5.1516038754351269E-2</v>
      </c>
      <c r="FO69" s="30">
        <f t="shared" si="488"/>
        <v>3.6378682901895489E-3</v>
      </c>
      <c r="FP69" s="30">
        <f t="shared" si="489"/>
        <v>7.5634694602630314E-3</v>
      </c>
      <c r="FQ69" s="30">
        <f t="shared" si="490"/>
        <v>8.6866081019197263E-3</v>
      </c>
      <c r="FR69" s="30">
        <f t="shared" si="491"/>
        <v>1.7862685992750277E-3</v>
      </c>
      <c r="FS69" s="30">
        <f t="shared" si="492"/>
        <v>1.1683984463215896E-4</v>
      </c>
      <c r="FT69" s="41">
        <v>0</v>
      </c>
      <c r="FV69" s="30">
        <f t="shared" si="493"/>
        <v>-1.2407572841863716E-2</v>
      </c>
      <c r="FW69" s="30">
        <f t="shared" si="494"/>
        <v>-9.1957306776433562E-4</v>
      </c>
      <c r="FX69" s="30">
        <f t="shared" si="495"/>
        <v>-1.6986906589043862E-2</v>
      </c>
      <c r="FY69" s="30">
        <f t="shared" si="496"/>
        <v>-1.2589651499935839E-3</v>
      </c>
      <c r="FZ69" s="30">
        <f t="shared" si="497"/>
        <v>-8.3936519355358487E-3</v>
      </c>
      <c r="GA69" s="30">
        <f t="shared" si="498"/>
        <v>-1.1332923022397349E-3</v>
      </c>
      <c r="GB69" s="30">
        <f t="shared" si="499"/>
        <v>-3.3319248723625693E-4</v>
      </c>
      <c r="GC69" s="30">
        <f t="shared" si="500"/>
        <v>-6.5708079439634839E-4</v>
      </c>
      <c r="GD69" s="30">
        <f t="shared" si="501"/>
        <v>-3.3155797666357826E-4</v>
      </c>
      <c r="GE69" s="30">
        <f t="shared" si="502"/>
        <v>-4.4766223996995768E-5</v>
      </c>
      <c r="GF69" s="41">
        <v>0</v>
      </c>
      <c r="GH69" s="31">
        <f t="shared" si="503"/>
        <v>11802.538231518301</v>
      </c>
      <c r="GI69" s="31">
        <f t="shared" si="504"/>
        <v>9695.1410404440703</v>
      </c>
      <c r="GJ69" s="18"/>
      <c r="GK69" s="31">
        <f t="shared" si="505"/>
        <v>2989.0008410354253</v>
      </c>
      <c r="GL69" s="31">
        <f t="shared" si="506"/>
        <v>221.52637812185219</v>
      </c>
      <c r="GM69" s="31">
        <f t="shared" si="507"/>
        <v>3538.7274819895752</v>
      </c>
      <c r="GN69" s="31">
        <f t="shared" si="508"/>
        <v>262.26873926668173</v>
      </c>
      <c r="GO69" s="31">
        <f t="shared" si="509"/>
        <v>1393.9001708505014</v>
      </c>
      <c r="GP69" s="31">
        <f t="shared" si="510"/>
        <v>154.02643677278371</v>
      </c>
      <c r="GQ69" s="31">
        <f t="shared" si="511"/>
        <v>80.266514431863953</v>
      </c>
      <c r="GR69" s="31">
        <f t="shared" si="512"/>
        <v>136.88365523347352</v>
      </c>
      <c r="GS69" s="31">
        <f t="shared" si="513"/>
        <v>55.060505709271368</v>
      </c>
      <c r="GT69" s="31">
        <f t="shared" si="514"/>
        <v>6.0842043631660925</v>
      </c>
      <c r="GU69" s="42">
        <v>0</v>
      </c>
      <c r="GV69" s="18"/>
      <c r="GW69" s="31">
        <f t="shared" si="515"/>
        <v>0</v>
      </c>
      <c r="GX69" s="31">
        <f t="shared" si="516"/>
        <v>0</v>
      </c>
      <c r="GY69" s="31">
        <f t="shared" si="517"/>
        <v>0</v>
      </c>
      <c r="GZ69" s="31">
        <f t="shared" si="518"/>
        <v>0</v>
      </c>
      <c r="HA69" s="31">
        <f t="shared" si="519"/>
        <v>0</v>
      </c>
      <c r="HB69" s="31">
        <f t="shared" si="520"/>
        <v>0</v>
      </c>
      <c r="HC69" s="31">
        <f t="shared" si="521"/>
        <v>985.45010024995349</v>
      </c>
      <c r="HD69" s="31">
        <f t="shared" si="522"/>
        <v>1166.0292945039839</v>
      </c>
      <c r="HE69" s="31">
        <f t="shared" si="523"/>
        <v>367.7309519175746</v>
      </c>
      <c r="HF69" s="31">
        <f t="shared" si="524"/>
        <v>39.720175228054408</v>
      </c>
      <c r="HG69" s="42">
        <v>0</v>
      </c>
      <c r="HH69" s="18"/>
      <c r="HI69" s="31">
        <f t="shared" si="525"/>
        <v>11255.45896643499</v>
      </c>
      <c r="HJ69" s="31">
        <f t="shared" si="526"/>
        <v>834.18546582600902</v>
      </c>
      <c r="HK69" s="31">
        <f t="shared" si="527"/>
        <v>15064.301630999347</v>
      </c>
      <c r="HL69" s="31">
        <f t="shared" si="528"/>
        <v>1116.4734828560206</v>
      </c>
      <c r="HM69" s="31">
        <f t="shared" si="529"/>
        <v>6906.8088253269643</v>
      </c>
      <c r="HN69" s="31">
        <f t="shared" si="530"/>
        <v>1315.4912523538962</v>
      </c>
      <c r="HO69" s="31">
        <f t="shared" si="531"/>
        <v>135.09040796080998</v>
      </c>
      <c r="HP69" s="31">
        <f t="shared" si="532"/>
        <v>258.78595257669821</v>
      </c>
      <c r="HQ69" s="31">
        <f t="shared" si="533"/>
        <v>120.0434964235622</v>
      </c>
      <c r="HR69" s="31">
        <f t="shared" si="534"/>
        <v>22.8638396459014</v>
      </c>
      <c r="HS69" s="42">
        <v>0</v>
      </c>
      <c r="HT69" s="18"/>
      <c r="HU69" s="45">
        <f t="shared" si="535"/>
        <v>0.25418187479433024</v>
      </c>
      <c r="HV69" s="45">
        <f t="shared" si="536"/>
        <v>1.8202600159775449E-2</v>
      </c>
      <c r="HW69" s="45">
        <f t="shared" si="537"/>
        <v>0.19358588979029262</v>
      </c>
      <c r="HX69" s="45">
        <f t="shared" si="538"/>
        <v>1.4995255229022335E-2</v>
      </c>
      <c r="HY69" s="45">
        <f t="shared" si="539"/>
        <v>5.8657352448091254E-2</v>
      </c>
      <c r="HZ69" s="45">
        <f t="shared" si="540"/>
        <v>1.0179503409120584E-2</v>
      </c>
      <c r="IA69" s="45">
        <f t="shared" si="541"/>
        <v>9.7328471287598806E-3</v>
      </c>
      <c r="IB69" s="45">
        <f t="shared" si="542"/>
        <v>1.1143602781104744E-2</v>
      </c>
      <c r="IC69" s="45">
        <f t="shared" si="543"/>
        <v>4.2792262716332304E-3</v>
      </c>
      <c r="ID69" s="45">
        <f t="shared" si="544"/>
        <v>1.3109685013331087E-3</v>
      </c>
      <c r="IE69" s="45">
        <f t="shared" si="545"/>
        <v>0</v>
      </c>
      <c r="IF69" s="45"/>
      <c r="IH69" s="45">
        <f t="shared" si="546"/>
        <v>-1.1197439418252436E-2</v>
      </c>
      <c r="II69" s="45">
        <f t="shared" si="547"/>
        <v>-8.0187665902094478E-4</v>
      </c>
      <c r="IJ69" s="45">
        <f t="shared" si="548"/>
        <v>-1.5339610918406705E-2</v>
      </c>
      <c r="IK69" s="45">
        <f t="shared" si="549"/>
        <v>-1.1882135680683307E-3</v>
      </c>
      <c r="IL69" s="45">
        <f t="shared" si="550"/>
        <v>-9.5572061015219978E-3</v>
      </c>
      <c r="IM69" s="45">
        <f t="shared" si="551"/>
        <v>-3.1711848626543881E-3</v>
      </c>
      <c r="IN69" s="45">
        <f t="shared" si="552"/>
        <v>-4.2875978540792432E-4</v>
      </c>
      <c r="IO69" s="45">
        <f t="shared" si="553"/>
        <v>-8.4293515742093377E-4</v>
      </c>
      <c r="IP69" s="45">
        <f t="shared" si="554"/>
        <v>-7.942879390502517E-4</v>
      </c>
      <c r="IQ69" s="45">
        <f t="shared" si="555"/>
        <v>-5.0228678211996494E-4</v>
      </c>
      <c r="IR69" s="45">
        <f t="shared" si="556"/>
        <v>0</v>
      </c>
      <c r="IT69" s="43">
        <f t="shared" si="557"/>
        <v>10651.414947420384</v>
      </c>
      <c r="IU69" s="43">
        <f t="shared" si="558"/>
        <v>8754.9602147932783</v>
      </c>
      <c r="IW69" s="43">
        <f t="shared" si="559"/>
        <v>2697.4780857762362</v>
      </c>
      <c r="IX69" s="43">
        <f t="shared" si="560"/>
        <v>193.17315632702434</v>
      </c>
      <c r="IY69" s="43">
        <f t="shared" si="561"/>
        <v>3195.5613834365913</v>
      </c>
      <c r="IZ69" s="43">
        <f t="shared" si="562"/>
        <v>247.52970682185671</v>
      </c>
      <c r="JA69" s="43">
        <f t="shared" si="563"/>
        <v>1587.1269526158289</v>
      </c>
      <c r="JB69" s="43">
        <f t="shared" si="564"/>
        <v>430.99763739427544</v>
      </c>
      <c r="JC69" s="43">
        <f t="shared" si="565"/>
        <v>103.28880398448285</v>
      </c>
      <c r="JD69" s="43">
        <f t="shared" si="566"/>
        <v>175.60100136328387</v>
      </c>
      <c r="JE69" s="43">
        <f t="shared" si="567"/>
        <v>131.90421790773931</v>
      </c>
      <c r="JF69" s="43">
        <f t="shared" si="568"/>
        <v>68.266097929993705</v>
      </c>
      <c r="JG69" s="43">
        <f t="shared" si="569"/>
        <v>0</v>
      </c>
      <c r="JH69" s="43"/>
      <c r="JJ69" s="43">
        <f t="shared" si="570"/>
        <v>0</v>
      </c>
      <c r="JK69" s="43">
        <f t="shared" si="571"/>
        <v>0</v>
      </c>
      <c r="JL69" s="43">
        <f t="shared" si="572"/>
        <v>0</v>
      </c>
      <c r="JM69" s="43">
        <f t="shared" si="573"/>
        <v>0</v>
      </c>
      <c r="JN69" s="43">
        <f t="shared" si="574"/>
        <v>0</v>
      </c>
      <c r="JO69" s="43">
        <f t="shared" si="575"/>
        <v>0</v>
      </c>
      <c r="JP69" s="43">
        <f t="shared" si="576"/>
        <v>1268.0999413224768</v>
      </c>
      <c r="JQ69" s="43">
        <f t="shared" si="577"/>
        <v>1495.8390129528921</v>
      </c>
      <c r="JR69" s="43">
        <f t="shared" si="578"/>
        <v>880.94475320063418</v>
      </c>
      <c r="JS69" s="43">
        <f t="shared" si="579"/>
        <v>445.66901603940249</v>
      </c>
      <c r="JT69" s="43">
        <f t="shared" si="580"/>
        <v>0</v>
      </c>
      <c r="JU69" s="43"/>
      <c r="JW69" s="43">
        <f t="shared" si="581"/>
        <v>10157.693330321879</v>
      </c>
      <c r="JX69" s="43">
        <f t="shared" si="582"/>
        <v>727.41783963579189</v>
      </c>
      <c r="JY69" s="43">
        <f t="shared" si="583"/>
        <v>13603.449490096733</v>
      </c>
      <c r="JZ69" s="43">
        <f t="shared" si="584"/>
        <v>1053.7296768896181</v>
      </c>
      <c r="KA69" s="43">
        <f t="shared" si="585"/>
        <v>7864.2521699044919</v>
      </c>
      <c r="KB69" s="43">
        <f t="shared" si="586"/>
        <v>3681.0149845493888</v>
      </c>
      <c r="KC69" s="43">
        <f t="shared" si="587"/>
        <v>173.83745596543278</v>
      </c>
      <c r="KD69" s="43">
        <f t="shared" si="588"/>
        <v>331.98318918142718</v>
      </c>
      <c r="KE69" s="43">
        <f t="shared" si="589"/>
        <v>287.57896983852481</v>
      </c>
      <c r="KF69" s="43">
        <f t="shared" si="590"/>
        <v>256.53725995333872</v>
      </c>
      <c r="KG69" s="43">
        <f t="shared" si="591"/>
        <v>0</v>
      </c>
      <c r="KH69" s="43"/>
      <c r="KJ69" s="7">
        <f t="array" ref="KJ69">AVERAGE(EW69:EW70)/((1+discount_EFFECT)^($B69-1))</f>
        <v>0.3623766802023442</v>
      </c>
      <c r="KK69" s="7">
        <f t="array" ref="KK69">AVERAGE(EX69:EX70)/((1+discount_EFFECT)^($B69-1))</f>
        <v>2.5950700939189157E-2</v>
      </c>
      <c r="KL69" s="7">
        <f t="array" ref="KL69">AVERAGE(EY69:EY70)/((1+discount_EFFECT)^($B69-1))</f>
        <v>0.29785652268750878</v>
      </c>
      <c r="KM69" s="7">
        <f t="array" ref="KM69">AVERAGE(EZ69:EZ70)/((1+discount_EFFECT)^($B69-1))</f>
        <v>2.3072108117831662E-2</v>
      </c>
      <c r="KN69" s="7">
        <f t="array" ref="KN69">AVERAGE(FA69:FA70)/((1+discount_EFFECT)^($B69-1))</f>
        <v>0.11598551094080092</v>
      </c>
      <c r="KO69" s="7">
        <f t="array" ref="KO69">AVERAGE(FB69:FB70)/((1+discount_EFFECT)^($B69-1))</f>
        <v>3.0788202550042602E-2</v>
      </c>
      <c r="KP69" s="7">
        <f t="array" ref="KP69">AVERAGE(FC69:FC70)/((1+discount_EFFECT)^($B69-1))</f>
        <v>1.3875721210612436E-2</v>
      </c>
      <c r="KQ69" s="7">
        <f t="array" ref="KQ69">AVERAGE(FD69:FD70)/((1+discount_EFFECT)^($B69-1))</f>
        <v>1.6367672959629782E-2</v>
      </c>
      <c r="KR69" s="7">
        <f t="array" ref="KR69">AVERAGE(FE69:FE70)/((1+discount_EFFECT)^($B69-1))</f>
        <v>9.6394167360467423E-3</v>
      </c>
      <c r="KS69" s="7">
        <f t="array" ref="KS69">AVERAGE(FF69:FF70)/((1+discount_EFFECT)^($B69-1))</f>
        <v>4.8765707001938354E-3</v>
      </c>
      <c r="KT69" s="7">
        <f t="array" ref="KT69">AVERAGE(FG69:FG70)/((1+discount_EFFECT)^($B69-1))</f>
        <v>7.0084679363566785E-2</v>
      </c>
      <c r="KU69" s="51">
        <f t="shared" si="592"/>
        <v>0.55948458302277992</v>
      </c>
      <c r="KV69" s="51">
        <f t="shared" si="593"/>
        <v>-4.2547379797984342E-2</v>
      </c>
      <c r="KW69" s="43"/>
      <c r="KX69" s="43">
        <f t="shared" si="594"/>
        <v>18841.140934188021</v>
      </c>
      <c r="KY69" s="43">
        <f t="shared" si="595"/>
        <v>8573.7155762692346</v>
      </c>
      <c r="KZ69" s="43">
        <f t="shared" si="596"/>
        <v>3971.4104111800052</v>
      </c>
      <c r="LA69" s="43">
        <f t="shared" si="597"/>
        <v>37026.693559550127</v>
      </c>
      <c r="LB69" s="30">
        <f t="shared" si="598"/>
        <v>0.40220310235214579</v>
      </c>
      <c r="LC69" s="30">
        <f t="shared" si="599"/>
        <v>0.33729630376497022</v>
      </c>
      <c r="LD69" s="30">
        <f t="shared" si="600"/>
        <v>0.12562492767684766</v>
      </c>
      <c r="LE69" s="30">
        <f t="shared" si="601"/>
        <v>3.566477325023644E-2</v>
      </c>
      <c r="LF69" s="30">
        <f t="shared" si="602"/>
        <v>0.85602972543771727</v>
      </c>
      <c r="LG69" s="30">
        <f t="shared" si="603"/>
        <v>4.4759381606482795E-2</v>
      </c>
      <c r="LH69" s="30">
        <f t="shared" si="604"/>
        <v>0.66023320288985299</v>
      </c>
      <c r="LI69" s="17">
        <f t="shared" si="605"/>
        <v>0.90078910704420012</v>
      </c>
      <c r="LJ69" s="30">
        <f t="shared" si="606"/>
        <v>0.51693720322479564</v>
      </c>
      <c r="LK69" s="31">
        <f t="shared" si="607"/>
        <v>68412.960481187387</v>
      </c>
      <c r="LL69">
        <f t="shared" si="608"/>
        <v>-0.16719240158707827</v>
      </c>
    </row>
    <row r="70" spans="2:324" ht="15.6" thickTop="1" thickBot="1" x14ac:dyDescent="0.35">
      <c r="B70">
        <v>3</v>
      </c>
      <c r="C70">
        <f t="shared" si="609"/>
        <v>73</v>
      </c>
      <c r="E70">
        <f t="shared" si="398"/>
        <v>0</v>
      </c>
      <c r="G70">
        <f t="shared" si="399"/>
        <v>0.16501514101914139</v>
      </c>
      <c r="H70">
        <f t="shared" si="400"/>
        <v>0</v>
      </c>
      <c r="I70">
        <f t="shared" si="401"/>
        <v>0</v>
      </c>
      <c r="J70">
        <f t="shared" si="402"/>
        <v>0.25713445436768823</v>
      </c>
      <c r="K70" s="19">
        <f t="shared" si="403"/>
        <v>2.7774179821947742E-2</v>
      </c>
      <c r="L70">
        <f t="shared" si="404"/>
        <v>0.22999999999999998</v>
      </c>
      <c r="M70">
        <f t="shared" si="405"/>
        <v>0</v>
      </c>
      <c r="N70">
        <f t="shared" si="406"/>
        <v>0</v>
      </c>
      <c r="O70">
        <f t="shared" si="407"/>
        <v>0.35</v>
      </c>
      <c r="P70">
        <f t="shared" si="408"/>
        <v>4.0000000000000036E-2</v>
      </c>
      <c r="S70" s="35">
        <f t="shared" si="409"/>
        <v>0.77967256519643513</v>
      </c>
      <c r="T70" s="36">
        <v>0</v>
      </c>
      <c r="U70" s="37">
        <f t="shared" si="410"/>
        <v>2.6882273517875425E-2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8">
        <v>0</v>
      </c>
      <c r="AD70" s="35">
        <f t="shared" si="411"/>
        <v>0</v>
      </c>
      <c r="AE70" s="37">
        <f t="shared" si="412"/>
        <v>0.71899252871963459</v>
      </c>
      <c r="AF70" s="37">
        <f t="shared" si="413"/>
        <v>0</v>
      </c>
      <c r="AG70" s="37">
        <f t="shared" si="414"/>
        <v>2.6882273517875425E-2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8">
        <v>0</v>
      </c>
      <c r="AO70" s="35">
        <f t="shared" si="415"/>
        <v>0.15408396560828516</v>
      </c>
      <c r="AP70" s="36">
        <v>0</v>
      </c>
      <c r="AQ70" s="37">
        <f t="shared" si="416"/>
        <v>0.61389378268163519</v>
      </c>
      <c r="AR70" s="36">
        <v>0</v>
      </c>
      <c r="AS70" s="36">
        <v>0</v>
      </c>
      <c r="AT70" s="36">
        <v>0</v>
      </c>
      <c r="AU70" s="36">
        <v>0</v>
      </c>
      <c r="AV70" s="36">
        <v>0</v>
      </c>
      <c r="AW70" s="36">
        <v>0</v>
      </c>
      <c r="AX70" s="36">
        <v>0</v>
      </c>
      <c r="AY70" s="38">
        <v>0</v>
      </c>
      <c r="AZ70" s="35">
        <f t="shared" si="417"/>
        <v>0</v>
      </c>
      <c r="BA70" s="37">
        <f t="shared" si="418"/>
        <v>0.21476400208508567</v>
      </c>
      <c r="BB70" s="37">
        <f t="shared" si="419"/>
        <v>0</v>
      </c>
      <c r="BC70" s="37">
        <f t="shared" si="420"/>
        <v>0.51972395467892485</v>
      </c>
      <c r="BD70" s="37">
        <f t="shared" si="421"/>
        <v>2.4314294959476766E-2</v>
      </c>
      <c r="BE70" s="37">
        <f t="shared" si="422"/>
        <v>0</v>
      </c>
      <c r="BF70" s="36">
        <v>0</v>
      </c>
      <c r="BG70" s="36">
        <v>0</v>
      </c>
      <c r="BH70" s="36">
        <v>0</v>
      </c>
      <c r="BI70" s="36">
        <v>0</v>
      </c>
      <c r="BJ70" s="38">
        <v>0</v>
      </c>
      <c r="BK70" s="35">
        <f t="shared" si="423"/>
        <v>0</v>
      </c>
      <c r="BL70" s="37">
        <f t="shared" si="424"/>
        <v>0</v>
      </c>
      <c r="BM70" s="37">
        <f t="shared" si="425"/>
        <v>0.23041195777272841</v>
      </c>
      <c r="BN70" s="37">
        <f t="shared" si="426"/>
        <v>0.31362652437521327</v>
      </c>
      <c r="BO70" s="37">
        <f t="shared" si="427"/>
        <v>0.44576207425707415</v>
      </c>
      <c r="BP70" s="37">
        <f t="shared" si="428"/>
        <v>1.1757984337120981E-2</v>
      </c>
      <c r="BQ70" s="36">
        <v>0</v>
      </c>
      <c r="BR70" s="36">
        <v>0</v>
      </c>
      <c r="BS70" s="36">
        <v>0</v>
      </c>
      <c r="BT70" s="36">
        <v>0</v>
      </c>
      <c r="BU70" s="38">
        <v>0</v>
      </c>
      <c r="BV70" s="35">
        <f t="shared" si="429"/>
        <v>0</v>
      </c>
      <c r="BW70" s="37">
        <f t="shared" si="430"/>
        <v>0</v>
      </c>
      <c r="BX70" s="37">
        <f t="shared" si="431"/>
        <v>2.488776995694186E-2</v>
      </c>
      <c r="BY70" s="37">
        <f t="shared" si="432"/>
        <v>3.5843031357167272E-2</v>
      </c>
      <c r="BZ70" s="37">
        <f t="shared" si="433"/>
        <v>0.34040012943267473</v>
      </c>
      <c r="CA70" s="37">
        <f t="shared" si="434"/>
        <v>0.57614123251892801</v>
      </c>
      <c r="CB70" s="36">
        <v>0</v>
      </c>
      <c r="CC70" s="36">
        <v>0</v>
      </c>
      <c r="CD70" s="36">
        <v>0</v>
      </c>
      <c r="CE70" s="36">
        <v>0</v>
      </c>
      <c r="CF70" s="38">
        <v>0</v>
      </c>
      <c r="CG70" s="37">
        <f t="shared" si="435"/>
        <v>1.9172276193354962E-2</v>
      </c>
      <c r="CH70" s="37">
        <f t="shared" si="436"/>
        <v>1.7680144148843474E-2</v>
      </c>
      <c r="CI70" s="37">
        <f t="shared" si="437"/>
        <v>1.0618777481073453E-3</v>
      </c>
      <c r="CJ70" s="37">
        <f t="shared" si="438"/>
        <v>1.0618777481073453E-3</v>
      </c>
      <c r="CK70" s="36">
        <v>0</v>
      </c>
      <c r="CL70" s="36">
        <v>0</v>
      </c>
      <c r="CM70" s="37">
        <f t="shared" si="439"/>
        <v>0.73667267286847815</v>
      </c>
      <c r="CN70" s="37">
        <f t="shared" si="440"/>
        <v>2.7944151265982771E-2</v>
      </c>
      <c r="CO70" s="36">
        <v>0</v>
      </c>
      <c r="CP70" s="36">
        <v>0</v>
      </c>
      <c r="CQ70" s="38">
        <v>0</v>
      </c>
      <c r="CR70" s="37">
        <f t="shared" si="441"/>
        <v>3.7889499739742257E-3</v>
      </c>
      <c r="CS70" s="37">
        <f t="shared" si="442"/>
        <v>5.2810820184857133E-3</v>
      </c>
      <c r="CT70" s="37">
        <f t="shared" si="443"/>
        <v>2.424944255914983E-2</v>
      </c>
      <c r="CU70" s="37">
        <f t="shared" si="444"/>
        <v>2.0529636463408673E-2</v>
      </c>
      <c r="CV70" s="37">
        <f t="shared" si="445"/>
        <v>3.0051375792611735E-3</v>
      </c>
      <c r="CW70" s="37">
        <f t="shared" si="446"/>
        <v>0</v>
      </c>
      <c r="CX70" s="37">
        <f t="shared" si="447"/>
        <v>0.22004508410357138</v>
      </c>
      <c r="CY70" s="37">
        <f t="shared" si="448"/>
        <v>0.54025359114233362</v>
      </c>
      <c r="CZ70" s="37">
        <f t="shared" si="449"/>
        <v>2.7319432538737941E-2</v>
      </c>
      <c r="DA70" s="37">
        <f t="shared" si="450"/>
        <v>0</v>
      </c>
      <c r="DB70" s="38">
        <v>0</v>
      </c>
      <c r="DC70" s="37">
        <f t="shared" si="451"/>
        <v>0</v>
      </c>
      <c r="DD70" s="37">
        <f t="shared" si="452"/>
        <v>0</v>
      </c>
      <c r="DE70" s="37">
        <f t="shared" si="453"/>
        <v>9.101511845492391E-3</v>
      </c>
      <c r="DF70" s="37">
        <f t="shared" si="454"/>
        <v>1.2388573727919029E-2</v>
      </c>
      <c r="DG70" s="37">
        <f t="shared" si="455"/>
        <v>5.5094188953121521E-2</v>
      </c>
      <c r="DH70" s="37">
        <f t="shared" si="456"/>
        <v>4.1097408141893849E-3</v>
      </c>
      <c r="DI70" s="37">
        <f t="shared" si="457"/>
        <v>0</v>
      </c>
      <c r="DJ70" s="37">
        <f t="shared" si="458"/>
        <v>0.32601509810313234</v>
      </c>
      <c r="DK70" s="37">
        <f t="shared" si="459"/>
        <v>0.50085626321019561</v>
      </c>
      <c r="DL70" s="37">
        <f t="shared" si="460"/>
        <v>1.5867725151310366E-2</v>
      </c>
      <c r="DM70" s="38">
        <v>0</v>
      </c>
      <c r="DN70" s="37">
        <f t="shared" si="461"/>
        <v>0</v>
      </c>
      <c r="DO70" s="37">
        <f t="shared" si="462"/>
        <v>0</v>
      </c>
      <c r="DP70" s="37">
        <f t="shared" si="463"/>
        <v>9.8309278416194466E-4</v>
      </c>
      <c r="DQ70" s="37">
        <f t="shared" si="464"/>
        <v>1.4158369974764618E-3</v>
      </c>
      <c r="DR70" s="37">
        <f t="shared" si="465"/>
        <v>4.2071926109656432E-2</v>
      </c>
      <c r="DS70" s="37">
        <f t="shared" si="466"/>
        <v>0.20137729989527983</v>
      </c>
      <c r="DT70" s="37">
        <f t="shared" si="467"/>
        <v>0</v>
      </c>
      <c r="DU70" s="37">
        <f t="shared" si="468"/>
        <v>3.7258868354643732E-2</v>
      </c>
      <c r="DV70" s="37">
        <f t="shared" si="469"/>
        <v>0.38247205554233116</v>
      </c>
      <c r="DW70" s="37">
        <f t="shared" si="470"/>
        <v>0.77751853241420787</v>
      </c>
      <c r="DX70" s="38">
        <v>0</v>
      </c>
      <c r="DY70" s="35">
        <f t="array" ref="DY70">1-EXP(-INDEX(m.r.mortality, C70) * hr.mort_mci)</f>
        <v>4.3282243027950473E-2</v>
      </c>
      <c r="DZ70" s="37">
        <f t="array" ref="DZ70">1-EXP(-INDEX(m.r.mortality, C70) * hr.mort_mci)</f>
        <v>4.3282243027950473E-2</v>
      </c>
      <c r="EA70" s="37">
        <f t="array" ref="EA70">1-EXP(-INDEX(m.r.mortality, C70) * hr.mort_mil)</f>
        <v>6.8528291133907571E-2</v>
      </c>
      <c r="EB70" s="37">
        <f t="array" ref="EB70">1-EXP(-INDEX(m.r.mortality, C70) * hr.mort_mil)</f>
        <v>6.8528291133907571E-2</v>
      </c>
      <c r="EC70" s="37">
        <f t="array" ref="EC70">1-EXP(-INDEX(m.r.mortality, C70) * hr.mort_mod)</f>
        <v>8.935224870873526E-2</v>
      </c>
      <c r="ED70" s="37">
        <f t="array" ref="ED70">1-EXP(-INDEX(m.r.mortality, C70) * hr.mort_sev)</f>
        <v>0.20661374243448172</v>
      </c>
      <c r="EE70" s="37">
        <f t="array" ref="EE70">1-EXP(-INDEX(m.r.mortality, C70) * hr.mort_mci)</f>
        <v>4.3282243027950473E-2</v>
      </c>
      <c r="EF70" s="37">
        <f t="array" ref="EF70">1-EXP(-INDEX(m.r.mortality, C70) * hr.mort_mil)</f>
        <v>6.8528291133907571E-2</v>
      </c>
      <c r="EG70" s="37">
        <f t="array" ref="EG70">1-EXP(-INDEX(m.r.mortality, C70) * hr.mort_mod)</f>
        <v>8.935224870873526E-2</v>
      </c>
      <c r="EH70" s="37">
        <f t="array" ref="EH70">1-EXP(-INDEX(m.r.mortality, C70) * hr.mort_sev)</f>
        <v>0.20661374243448172</v>
      </c>
      <c r="EI70" s="38">
        <v>1</v>
      </c>
      <c r="EJ70" s="39" t="b">
        <f t="shared" si="471"/>
        <v>1</v>
      </c>
      <c r="EK70" s="39" t="b">
        <f t="shared" si="472"/>
        <v>1</v>
      </c>
      <c r="EL70" s="39" t="b">
        <f t="shared" si="473"/>
        <v>1</v>
      </c>
      <c r="EM70" s="39" t="b">
        <f t="shared" si="474"/>
        <v>1</v>
      </c>
      <c r="EN70" s="39" t="b">
        <f t="shared" si="475"/>
        <v>1</v>
      </c>
      <c r="EO70" s="39" t="b">
        <f t="shared" si="476"/>
        <v>1</v>
      </c>
      <c r="EP70" s="39" t="b">
        <f t="shared" si="477"/>
        <v>1</v>
      </c>
      <c r="EQ70" s="39" t="b">
        <f t="shared" si="478"/>
        <v>1</v>
      </c>
      <c r="ER70" s="39" t="b">
        <f t="shared" si="479"/>
        <v>1</v>
      </c>
      <c r="ES70" s="39" t="b">
        <f t="shared" si="480"/>
        <v>1</v>
      </c>
      <c r="ET70" s="39" t="b">
        <f t="shared" si="481"/>
        <v>1</v>
      </c>
      <c r="EV70">
        <v>3</v>
      </c>
      <c r="EW70" s="7">
        <f t="array" ref="EW70">MMULT(EW69:FG69,TRANSPOSE(S69:AC69))</f>
        <v>0.33291019982137182</v>
      </c>
      <c r="EX70" s="7">
        <f t="array" ref="EX70">MMULT(EW69:FG69,TRANSPOSE(AD69:AN69))</f>
        <v>2.2806008342585136E-2</v>
      </c>
      <c r="EY70" s="7">
        <f t="array" ref="EY70">MMULT(EW69:FG69,TRANSPOSE(AO69:AY69))</f>
        <v>0.27384630495539097</v>
      </c>
      <c r="EZ70" s="7">
        <f t="array" ref="EZ70">MMULT(EW69:FG69,TRANSPOSE(AZ69:BJ69))</f>
        <v>2.2349239722861555E-2</v>
      </c>
      <c r="FA70" s="7">
        <f t="array" ref="FA70">MMULT(EW69:FG69,TRANSPOSE(BK69:BU69))</f>
        <v>0.13400950334385181</v>
      </c>
      <c r="FB70" s="7">
        <f t="array" ref="FB70">MMULT(EW69:FG69,TRANSPOSE(BV69:CF69))</f>
        <v>5.2090774230690411E-2</v>
      </c>
      <c r="FC70" s="7">
        <f t="array" ref="FC70">MMULT(EW69:FG69,TRANSPOSE(CG69:CQ69))</f>
        <v>1.7477569452653056E-2</v>
      </c>
      <c r="FD70" s="7">
        <f t="array" ref="FD70">MMULT(EW69:FG69,TRANSPOSE(CR69:DB69))</f>
        <v>2.0575790408910381E-2</v>
      </c>
      <c r="FE70" s="7">
        <f t="array" ref="FE70">MMULT(EW69:FG69,TRANSPOSE(DC69:DM69))</f>
        <v>1.5712723767961564E-2</v>
      </c>
      <c r="FF70" s="7">
        <f t="array" ref="FF70">MMULT(EW69:FG69,TRANSPOSE(DN69:DX69))</f>
        <v>9.598073402429342E-3</v>
      </c>
      <c r="FG70" s="7">
        <f t="array" ref="FG70">MMULT(EW69:FG69,TRANSPOSE(DY69:EI69))</f>
        <v>9.8623812551293863E-2</v>
      </c>
      <c r="FH70" s="39" t="b">
        <f t="shared" si="482"/>
        <v>1</v>
      </c>
      <c r="FJ70" s="30">
        <f t="shared" si="483"/>
        <v>0.22671184607835418</v>
      </c>
      <c r="FK70" s="30">
        <f t="shared" si="484"/>
        <v>1.5530891681300476E-2</v>
      </c>
      <c r="FL70" s="30">
        <f t="shared" si="485"/>
        <v>0.17279701842685172</v>
      </c>
      <c r="FM70" s="30">
        <f t="shared" si="486"/>
        <v>1.4102370265125641E-2</v>
      </c>
      <c r="FN70" s="30">
        <f t="shared" si="487"/>
        <v>6.5798666141831233E-2</v>
      </c>
      <c r="FO70" s="30">
        <f t="shared" si="488"/>
        <v>1.672113852805162E-2</v>
      </c>
      <c r="FP70" s="30">
        <f t="shared" si="489"/>
        <v>1.1902224797256731E-2</v>
      </c>
      <c r="FQ70" s="30">
        <f t="shared" si="490"/>
        <v>1.3600597460289762E-2</v>
      </c>
      <c r="FR70" s="30">
        <f t="shared" si="491"/>
        <v>6.7721839439914338E-3</v>
      </c>
      <c r="FS70" s="30">
        <f t="shared" si="492"/>
        <v>2.5050971580340585E-3</v>
      </c>
      <c r="FT70" s="41">
        <v>0</v>
      </c>
      <c r="FV70" s="30">
        <f t="shared" si="493"/>
        <v>-9.9873059946411543E-3</v>
      </c>
      <c r="FW70" s="30">
        <f t="shared" si="494"/>
        <v>-6.8418025027755405E-4</v>
      </c>
      <c r="FX70" s="30">
        <f t="shared" si="495"/>
        <v>-1.369231524776955E-2</v>
      </c>
      <c r="FY70" s="30">
        <f t="shared" si="496"/>
        <v>-1.1174619861430777E-3</v>
      </c>
      <c r="FZ70" s="30">
        <f t="shared" si="497"/>
        <v>-1.0720760267508145E-2</v>
      </c>
      <c r="GA70" s="30">
        <f t="shared" si="498"/>
        <v>-5.2090774230690411E-3</v>
      </c>
      <c r="GB70" s="30">
        <f t="shared" si="499"/>
        <v>-5.243270835795917E-4</v>
      </c>
      <c r="GC70" s="30">
        <f t="shared" si="500"/>
        <v>-1.0287895204455192E-3</v>
      </c>
      <c r="GD70" s="30">
        <f t="shared" si="501"/>
        <v>-1.2570179014369251E-3</v>
      </c>
      <c r="GE70" s="30">
        <f t="shared" si="502"/>
        <v>-9.5980734024293422E-4</v>
      </c>
      <c r="GF70" s="41">
        <v>0</v>
      </c>
      <c r="GH70" s="31">
        <f t="shared" si="503"/>
        <v>9500.2916633224686</v>
      </c>
      <c r="GI70" s="31">
        <f t="shared" si="504"/>
        <v>7814.7793891424872</v>
      </c>
      <c r="GJ70" s="18"/>
      <c r="GK70" s="31">
        <f t="shared" si="505"/>
        <v>2405.9553305170475</v>
      </c>
      <c r="GL70" s="31">
        <f t="shared" si="506"/>
        <v>164.8199345321965</v>
      </c>
      <c r="GM70" s="31">
        <f t="shared" si="507"/>
        <v>2852.3952848836079</v>
      </c>
      <c r="GN70" s="31">
        <f t="shared" si="508"/>
        <v>232.79067437703168</v>
      </c>
      <c r="GO70" s="31">
        <f t="shared" si="509"/>
        <v>1780.3537343811565</v>
      </c>
      <c r="GP70" s="31">
        <f t="shared" si="510"/>
        <v>707.96883801576723</v>
      </c>
      <c r="GQ70" s="31">
        <f t="shared" si="511"/>
        <v>126.31109353710175</v>
      </c>
      <c r="GR70" s="31">
        <f t="shared" si="512"/>
        <v>214.31834749309422</v>
      </c>
      <c r="GS70" s="31">
        <f t="shared" si="513"/>
        <v>208.74793010620726</v>
      </c>
      <c r="GT70" s="31">
        <f t="shared" si="514"/>
        <v>130.44799149682132</v>
      </c>
      <c r="GU70" s="42">
        <v>0</v>
      </c>
      <c r="GV70" s="18"/>
      <c r="GW70" s="31">
        <f t="shared" si="515"/>
        <v>0</v>
      </c>
      <c r="GX70" s="31">
        <f t="shared" si="516"/>
        <v>0</v>
      </c>
      <c r="GY70" s="31">
        <f t="shared" si="517"/>
        <v>0</v>
      </c>
      <c r="GZ70" s="31">
        <f t="shared" si="518"/>
        <v>0</v>
      </c>
      <c r="HA70" s="31">
        <f t="shared" si="519"/>
        <v>0</v>
      </c>
      <c r="HB70" s="31">
        <f t="shared" si="520"/>
        <v>0</v>
      </c>
      <c r="HC70" s="31">
        <f t="shared" si="521"/>
        <v>1550.7497823950002</v>
      </c>
      <c r="HD70" s="31">
        <f t="shared" si="522"/>
        <v>1825.6487314018002</v>
      </c>
      <c r="HE70" s="31">
        <f t="shared" si="523"/>
        <v>1394.1585544836937</v>
      </c>
      <c r="HF70" s="31">
        <f t="shared" si="524"/>
        <v>851.61785685075063</v>
      </c>
      <c r="HG70" s="42">
        <v>0</v>
      </c>
      <c r="HH70" s="18"/>
      <c r="HI70" s="31">
        <f t="shared" si="525"/>
        <v>9059.9276942087708</v>
      </c>
      <c r="HJ70" s="31">
        <f t="shared" si="526"/>
        <v>620.65021344557476</v>
      </c>
      <c r="HK70" s="31">
        <f t="shared" si="527"/>
        <v>12142.597349194117</v>
      </c>
      <c r="HL70" s="31">
        <f t="shared" si="528"/>
        <v>990.98587092321543</v>
      </c>
      <c r="HM70" s="31">
        <f t="shared" si="529"/>
        <v>8821.6955144820204</v>
      </c>
      <c r="HN70" s="31">
        <f t="shared" si="530"/>
        <v>6046.5387167448816</v>
      </c>
      <c r="HO70" s="31">
        <f t="shared" si="531"/>
        <v>212.58450397005558</v>
      </c>
      <c r="HP70" s="31">
        <f t="shared" si="532"/>
        <v>405.18042578615621</v>
      </c>
      <c r="HQ70" s="31">
        <f t="shared" si="533"/>
        <v>455.11444325348742</v>
      </c>
      <c r="HR70" s="31">
        <f t="shared" si="534"/>
        <v>490.21068026077609</v>
      </c>
      <c r="HS70" s="42">
        <v>0</v>
      </c>
      <c r="HT70" s="18"/>
      <c r="HU70" s="45">
        <f t="shared" si="535"/>
        <v>0.20424305497334572</v>
      </c>
      <c r="HV70" s="45">
        <f t="shared" si="536"/>
        <v>1.3553315228992115E-2</v>
      </c>
      <c r="HW70" s="45">
        <f t="shared" si="537"/>
        <v>0.15562194390507586</v>
      </c>
      <c r="HX70" s="45">
        <f t="shared" si="538"/>
        <v>1.3289153790637239E-2</v>
      </c>
      <c r="HY70" s="45">
        <f t="shared" si="539"/>
        <v>6.4926186386116552E-2</v>
      </c>
      <c r="HZ70" s="45">
        <f t="shared" si="540"/>
        <v>2.1721389114664265E-2</v>
      </c>
      <c r="IA70" s="45">
        <f t="shared" si="541"/>
        <v>1.2948593086177265E-2</v>
      </c>
      <c r="IB70" s="45">
        <f t="shared" si="542"/>
        <v>1.4823265580852219E-2</v>
      </c>
      <c r="IC70" s="45">
        <f t="shared" si="543"/>
        <v>8.794419853653786E-3</v>
      </c>
      <c r="ID70" s="45">
        <f t="shared" si="544"/>
        <v>5.2546945167200633E-3</v>
      </c>
      <c r="IE70" s="45">
        <f t="shared" si="545"/>
        <v>0</v>
      </c>
      <c r="IF70" s="45"/>
      <c r="IH70" s="45">
        <f t="shared" si="546"/>
        <v>-8.9974914085174332E-3</v>
      </c>
      <c r="II70" s="45">
        <f t="shared" si="547"/>
        <v>-5.9706234488952057E-4</v>
      </c>
      <c r="IJ70" s="45">
        <f t="shared" si="548"/>
        <v>-1.2331374318944205E-2</v>
      </c>
      <c r="IK70" s="45">
        <f t="shared" si="549"/>
        <v>-1.0530232797652328E-3</v>
      </c>
      <c r="IL70" s="45">
        <f t="shared" si="550"/>
        <v>-1.0578604706495571E-2</v>
      </c>
      <c r="IM70" s="45">
        <f t="shared" si="551"/>
        <v>-6.766787886188245E-3</v>
      </c>
      <c r="IN70" s="45">
        <f t="shared" si="552"/>
        <v>-5.7042260291529799E-4</v>
      </c>
      <c r="IO70" s="45">
        <f t="shared" si="553"/>
        <v>-1.1212757625455537E-3</v>
      </c>
      <c r="IP70" s="45">
        <f t="shared" si="554"/>
        <v>-1.6323749148313292E-3</v>
      </c>
      <c r="IQ70" s="45">
        <f t="shared" si="555"/>
        <v>-2.0132929182835493E-3</v>
      </c>
      <c r="IR70" s="45">
        <f t="shared" si="556"/>
        <v>0</v>
      </c>
      <c r="IT70" s="43">
        <f t="shared" si="557"/>
        <v>8558.7437358000934</v>
      </c>
      <c r="IU70" s="43">
        <f t="shared" si="558"/>
        <v>7038.0332415428529</v>
      </c>
      <c r="IW70" s="43">
        <f t="shared" si="559"/>
        <v>2167.5076769670613</v>
      </c>
      <c r="IX70" s="43">
        <f t="shared" si="560"/>
        <v>143.83311496701202</v>
      </c>
      <c r="IY70" s="43">
        <f t="shared" si="561"/>
        <v>2568.8828607142264</v>
      </c>
      <c r="IZ70" s="43">
        <f t="shared" si="562"/>
        <v>219.36674577838906</v>
      </c>
      <c r="JA70" s="43">
        <f t="shared" si="563"/>
        <v>1756.7465295191255</v>
      </c>
      <c r="JB70" s="43">
        <f t="shared" si="564"/>
        <v>919.67820168457615</v>
      </c>
      <c r="JC70" s="43">
        <f t="shared" si="565"/>
        <v>137.41556560576583</v>
      </c>
      <c r="JD70" s="43">
        <f t="shared" si="566"/>
        <v>233.58516366764263</v>
      </c>
      <c r="JE70" s="43">
        <f t="shared" si="567"/>
        <v>271.08196648497358</v>
      </c>
      <c r="JF70" s="43">
        <f t="shared" si="568"/>
        <v>273.62784849966812</v>
      </c>
      <c r="JG70" s="43">
        <f t="shared" si="569"/>
        <v>0</v>
      </c>
      <c r="JH70" s="43"/>
      <c r="JJ70" s="43">
        <f t="shared" si="570"/>
        <v>0</v>
      </c>
      <c r="JK70" s="43">
        <f t="shared" si="571"/>
        <v>0</v>
      </c>
      <c r="JL70" s="43">
        <f t="shared" si="572"/>
        <v>0</v>
      </c>
      <c r="JM70" s="43">
        <f t="shared" si="573"/>
        <v>0</v>
      </c>
      <c r="JN70" s="43">
        <f t="shared" si="574"/>
        <v>0</v>
      </c>
      <c r="JO70" s="43">
        <f t="shared" si="575"/>
        <v>0</v>
      </c>
      <c r="JP70" s="43">
        <f t="shared" si="576"/>
        <v>1687.0818903822851</v>
      </c>
      <c r="JQ70" s="43">
        <f t="shared" si="577"/>
        <v>1989.7711171828373</v>
      </c>
      <c r="JR70" s="43">
        <f t="shared" si="578"/>
        <v>1810.4670180394273</v>
      </c>
      <c r="JS70" s="43">
        <f t="shared" si="579"/>
        <v>1786.3545405346276</v>
      </c>
      <c r="JT70" s="43">
        <f t="shared" si="580"/>
        <v>0</v>
      </c>
      <c r="JU70" s="43"/>
      <c r="JW70" s="43">
        <f t="shared" si="581"/>
        <v>8162.0230354583709</v>
      </c>
      <c r="JX70" s="43">
        <f t="shared" si="582"/>
        <v>541.6217022424529</v>
      </c>
      <c r="JY70" s="43">
        <f t="shared" si="583"/>
        <v>10935.689867462248</v>
      </c>
      <c r="JZ70" s="43">
        <f t="shared" si="584"/>
        <v>933.84043926390734</v>
      </c>
      <c r="KA70" s="43">
        <f t="shared" si="585"/>
        <v>8704.7212473916516</v>
      </c>
      <c r="KB70" s="43">
        <f t="shared" si="586"/>
        <v>7854.6816679355743</v>
      </c>
      <c r="KC70" s="43">
        <f t="shared" si="587"/>
        <v>231.2735883605165</v>
      </c>
      <c r="KD70" s="43">
        <f t="shared" si="588"/>
        <v>441.60538366988885</v>
      </c>
      <c r="KE70" s="43">
        <f t="shared" si="589"/>
        <v>591.01576810892982</v>
      </c>
      <c r="KF70" s="43">
        <f t="shared" si="590"/>
        <v>1028.2664547930844</v>
      </c>
      <c r="KG70" s="43">
        <f t="shared" si="591"/>
        <v>0</v>
      </c>
      <c r="KH70" s="43"/>
      <c r="KJ70" s="7">
        <f t="array" ref="KJ70">AVERAGE(EW70:EW71)/((1+discount_EFFECT)^($B70-1))</f>
        <v>0.28269995313782115</v>
      </c>
      <c r="KK70" s="7">
        <f t="array" ref="KK70">AVERAGE(EX70:EX71)/((1+discount_EFFECT)^($B70-1))</f>
        <v>1.8759617459688963E-2</v>
      </c>
      <c r="KL70" s="7">
        <f t="array" ref="KL70">AVERAGE(EY70:EY71)/((1+discount_EFFECT)^($B70-1))</f>
        <v>0.23247005974067689</v>
      </c>
      <c r="KM70" s="7">
        <f t="array" ref="KM70">AVERAGE(EZ70:EZ71)/((1+discount_EFFECT)^($B70-1))</f>
        <v>1.9851508714586352E-2</v>
      </c>
      <c r="KN70" s="7">
        <f t="array" ref="KN70">AVERAGE(FA70:FA71)/((1+discount_EFFECT)^($B70-1))</f>
        <v>0.12464186900857255</v>
      </c>
      <c r="KO70" s="7">
        <f t="array" ref="KO70">AVERAGE(FB70:FB71)/((1+discount_EFFECT)^($B70-1))</f>
        <v>6.3783465794968852E-2</v>
      </c>
      <c r="KP70" s="7">
        <f t="array" ref="KP70">AVERAGE(FC70:FC71)/((1+discount_EFFECT)^($B70-1))</f>
        <v>1.792260039951293E-2</v>
      </c>
      <c r="KQ70" s="7">
        <f t="array" ref="KQ70">AVERAGE(FD70:FD71)/((1+discount_EFFECT)^($B70-1))</f>
        <v>2.1138198935725393E-2</v>
      </c>
      <c r="KR70" s="7">
        <f t="array" ref="KR70">AVERAGE(FE70:FE71)/((1+discount_EFFECT)^($B70-1))</f>
        <v>1.9233373961157145E-2</v>
      </c>
      <c r="KS70" s="7">
        <f t="array" ref="KS70">AVERAGE(FF70:FF71)/((1+discount_EFFECT)^($B70-1))</f>
        <v>1.8977216686620314E-2</v>
      </c>
      <c r="KT70" s="7">
        <f t="array" ref="KT70">AVERAGE(FG70:FG71)/((1+discount_EFFECT)^($B70-1))</f>
        <v>0.12311804529442377</v>
      </c>
      <c r="KU70" s="51">
        <f t="shared" si="592"/>
        <v>0.48560280557661906</v>
      </c>
      <c r="KV70" s="51">
        <f t="shared" si="593"/>
        <v>-4.3040541185197401E-2</v>
      </c>
      <c r="KW70" s="43"/>
      <c r="KX70" s="43">
        <f t="shared" si="594"/>
        <v>14701.458174514984</v>
      </c>
      <c r="KY70" s="43">
        <f t="shared" si="595"/>
        <v>8192.7850635200684</v>
      </c>
      <c r="KZ70" s="43">
        <f t="shared" si="596"/>
        <v>6856.1358904130238</v>
      </c>
      <c r="LA70" s="43">
        <f t="shared" si="597"/>
        <v>37161.597845872973</v>
      </c>
      <c r="LB70" s="30">
        <f t="shared" si="598"/>
        <v>0.31938217099702304</v>
      </c>
      <c r="LC70" s="30">
        <f t="shared" si="599"/>
        <v>0.2734597673909886</v>
      </c>
      <c r="LD70" s="30">
        <f t="shared" si="600"/>
        <v>0.1438752429697297</v>
      </c>
      <c r="LE70" s="30">
        <f t="shared" si="601"/>
        <v>8.276068248158916E-2</v>
      </c>
      <c r="LF70" s="30">
        <f t="shared" si="602"/>
        <v>0.74220647385631477</v>
      </c>
      <c r="LG70" s="30">
        <f t="shared" si="603"/>
        <v>7.7271389983015776E-2</v>
      </c>
      <c r="LH70" s="30">
        <f t="shared" si="604"/>
        <v>0.51517001287849806</v>
      </c>
      <c r="LI70" s="17">
        <f t="shared" si="605"/>
        <v>0.81947786383933052</v>
      </c>
      <c r="LJ70" s="30">
        <f t="shared" si="606"/>
        <v>0.44256226439142166</v>
      </c>
      <c r="LK70" s="31">
        <f t="shared" si="607"/>
        <v>66911.976974321049</v>
      </c>
      <c r="LL70">
        <f t="shared" si="608"/>
        <v>-0.22655750535178887</v>
      </c>
    </row>
    <row r="71" spans="2:324" ht="15.6" thickTop="1" thickBot="1" x14ac:dyDescent="0.35">
      <c r="B71">
        <v>4</v>
      </c>
      <c r="C71">
        <f t="shared" si="609"/>
        <v>74</v>
      </c>
      <c r="E71">
        <f t="shared" si="398"/>
        <v>0</v>
      </c>
      <c r="G71">
        <f t="shared" si="399"/>
        <v>0.16501514101914139</v>
      </c>
      <c r="H71">
        <f t="shared" si="400"/>
        <v>0</v>
      </c>
      <c r="I71">
        <f t="shared" si="401"/>
        <v>0</v>
      </c>
      <c r="J71">
        <f t="shared" si="402"/>
        <v>0.25713445436768823</v>
      </c>
      <c r="K71" s="19">
        <f t="shared" si="403"/>
        <v>2.7774179821947742E-2</v>
      </c>
      <c r="L71">
        <f t="shared" si="404"/>
        <v>0.22999999999999998</v>
      </c>
      <c r="M71">
        <f t="shared" si="405"/>
        <v>0</v>
      </c>
      <c r="N71">
        <f t="shared" si="406"/>
        <v>0</v>
      </c>
      <c r="O71">
        <f t="shared" si="407"/>
        <v>0.35</v>
      </c>
      <c r="P71">
        <f t="shared" si="408"/>
        <v>4.0000000000000036E-2</v>
      </c>
      <c r="S71" s="35">
        <f t="shared" si="409"/>
        <v>0.7762483682525384</v>
      </c>
      <c r="T71" s="36">
        <v>0</v>
      </c>
      <c r="U71" s="37">
        <f t="shared" si="410"/>
        <v>2.6693105886244923E-2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8">
        <v>0</v>
      </c>
      <c r="AD71" s="35">
        <f t="shared" si="411"/>
        <v>0</v>
      </c>
      <c r="AE71" s="37">
        <f t="shared" si="412"/>
        <v>0.71583482877041804</v>
      </c>
      <c r="AF71" s="37">
        <f t="shared" si="413"/>
        <v>0</v>
      </c>
      <c r="AG71" s="37">
        <f t="shared" si="414"/>
        <v>2.6693105886244923E-2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8">
        <v>0</v>
      </c>
      <c r="AO71" s="35">
        <f t="shared" si="415"/>
        <v>0.15340725352722528</v>
      </c>
      <c r="AP71" s="36">
        <v>0</v>
      </c>
      <c r="AQ71" s="37">
        <f t="shared" si="416"/>
        <v>0.60957387897760673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8">
        <v>0</v>
      </c>
      <c r="AZ71" s="35">
        <f t="shared" si="417"/>
        <v>0</v>
      </c>
      <c r="BA71" s="37">
        <f t="shared" si="418"/>
        <v>0.21382079300934564</v>
      </c>
      <c r="BB71" s="37">
        <f t="shared" si="419"/>
        <v>0</v>
      </c>
      <c r="BC71" s="37">
        <f t="shared" si="420"/>
        <v>0.5160667138007351</v>
      </c>
      <c r="BD71" s="37">
        <f t="shared" si="421"/>
        <v>2.4088957878013805E-2</v>
      </c>
      <c r="BE71" s="37">
        <f t="shared" si="422"/>
        <v>0</v>
      </c>
      <c r="BF71" s="36">
        <v>0</v>
      </c>
      <c r="BG71" s="36">
        <v>0</v>
      </c>
      <c r="BH71" s="36">
        <v>0</v>
      </c>
      <c r="BI71" s="36">
        <v>0</v>
      </c>
      <c r="BJ71" s="38">
        <v>0</v>
      </c>
      <c r="BK71" s="35">
        <f t="shared" si="423"/>
        <v>0</v>
      </c>
      <c r="BL71" s="37">
        <f t="shared" si="424"/>
        <v>0</v>
      </c>
      <c r="BM71" s="37">
        <f t="shared" si="425"/>
        <v>0.22879057391461718</v>
      </c>
      <c r="BN71" s="37">
        <f t="shared" si="426"/>
        <v>0.31141956867285742</v>
      </c>
      <c r="BO71" s="37">
        <f t="shared" si="427"/>
        <v>0.44163089443025316</v>
      </c>
      <c r="BP71" s="37">
        <f t="shared" si="428"/>
        <v>1.149036931199513E-2</v>
      </c>
      <c r="BQ71" s="36">
        <v>0</v>
      </c>
      <c r="BR71" s="36">
        <v>0</v>
      </c>
      <c r="BS71" s="36">
        <v>0</v>
      </c>
      <c r="BT71" s="36">
        <v>0</v>
      </c>
      <c r="BU71" s="38">
        <v>0</v>
      </c>
      <c r="BV71" s="35">
        <f t="shared" si="429"/>
        <v>0</v>
      </c>
      <c r="BW71" s="37">
        <f t="shared" si="430"/>
        <v>0</v>
      </c>
      <c r="BX71" s="37">
        <f t="shared" si="431"/>
        <v>2.4712637429695275E-2</v>
      </c>
      <c r="BY71" s="37">
        <f t="shared" si="432"/>
        <v>3.5590807848326599E-2</v>
      </c>
      <c r="BZ71" s="37">
        <f t="shared" si="433"/>
        <v>0.33724541029219324</v>
      </c>
      <c r="CA71" s="37">
        <f t="shared" si="434"/>
        <v>0.56302809628776129</v>
      </c>
      <c r="CB71" s="36">
        <v>0</v>
      </c>
      <c r="CC71" s="36">
        <v>0</v>
      </c>
      <c r="CD71" s="36">
        <v>0</v>
      </c>
      <c r="CE71" s="36">
        <v>0</v>
      </c>
      <c r="CF71" s="38">
        <v>0</v>
      </c>
      <c r="CG71" s="37">
        <f t="shared" si="435"/>
        <v>1.9088074629160783E-2</v>
      </c>
      <c r="CH71" s="37">
        <f t="shared" si="436"/>
        <v>1.7602495789436512E-2</v>
      </c>
      <c r="CI71" s="37">
        <f t="shared" si="437"/>
        <v>1.0544054300179906E-3</v>
      </c>
      <c r="CJ71" s="37">
        <f t="shared" si="438"/>
        <v>1.0544054300179906E-3</v>
      </c>
      <c r="CK71" s="36">
        <v>0</v>
      </c>
      <c r="CL71" s="36">
        <v>0</v>
      </c>
      <c r="CM71" s="37">
        <f t="shared" si="439"/>
        <v>0.73343732455985466</v>
      </c>
      <c r="CN71" s="37">
        <f t="shared" si="440"/>
        <v>2.7747511316262914E-2</v>
      </c>
      <c r="CO71" s="36">
        <v>0</v>
      </c>
      <c r="CP71" s="36">
        <v>0</v>
      </c>
      <c r="CQ71" s="38">
        <v>0</v>
      </c>
      <c r="CR71" s="37">
        <f t="shared" si="441"/>
        <v>3.7723095129645568E-3</v>
      </c>
      <c r="CS71" s="37">
        <f t="shared" si="442"/>
        <v>5.2578883526888274E-3</v>
      </c>
      <c r="CT71" s="37">
        <f t="shared" si="443"/>
        <v>2.4078801872296315E-2</v>
      </c>
      <c r="CU71" s="37">
        <f t="shared" si="444"/>
        <v>2.0385171647014484E-2</v>
      </c>
      <c r="CV71" s="37">
        <f t="shared" si="445"/>
        <v>2.9772869287432793E-3</v>
      </c>
      <c r="CW71" s="37">
        <f t="shared" si="446"/>
        <v>0</v>
      </c>
      <c r="CX71" s="37">
        <f t="shared" si="447"/>
        <v>0.21907868136203448</v>
      </c>
      <c r="CY71" s="37">
        <f t="shared" si="448"/>
        <v>0.53645188544774969</v>
      </c>
      <c r="CZ71" s="37">
        <f t="shared" si="449"/>
        <v>2.7066244806757084E-2</v>
      </c>
      <c r="DA71" s="37">
        <f t="shared" si="450"/>
        <v>0</v>
      </c>
      <c r="DB71" s="38">
        <v>0</v>
      </c>
      <c r="DC71" s="37">
        <f t="shared" si="451"/>
        <v>0</v>
      </c>
      <c r="DD71" s="37">
        <f t="shared" si="452"/>
        <v>0</v>
      </c>
      <c r="DE71" s="37">
        <f t="shared" si="453"/>
        <v>9.0374654976667912E-3</v>
      </c>
      <c r="DF71" s="37">
        <f t="shared" si="454"/>
        <v>1.2301396683543225E-2</v>
      </c>
      <c r="DG71" s="37">
        <f t="shared" si="455"/>
        <v>5.4583593693626795E-2</v>
      </c>
      <c r="DH71" s="37">
        <f t="shared" si="456"/>
        <v>4.0162019592533587E-3</v>
      </c>
      <c r="DI71" s="37">
        <f t="shared" si="457"/>
        <v>0</v>
      </c>
      <c r="DJ71" s="37">
        <f t="shared" si="458"/>
        <v>0.32372096535640066</v>
      </c>
      <c r="DK71" s="37">
        <f t="shared" si="459"/>
        <v>0.49621448812387997</v>
      </c>
      <c r="DL71" s="37">
        <f t="shared" si="460"/>
        <v>1.5506571271248489E-2</v>
      </c>
      <c r="DM71" s="38">
        <v>0</v>
      </c>
      <c r="DN71" s="37">
        <f t="shared" si="461"/>
        <v>0</v>
      </c>
      <c r="DO71" s="37">
        <f t="shared" si="462"/>
        <v>0</v>
      </c>
      <c r="DP71" s="37">
        <f t="shared" si="463"/>
        <v>9.7617486728526033E-4</v>
      </c>
      <c r="DQ71" s="37">
        <f t="shared" si="464"/>
        <v>1.4058739066906557E-3</v>
      </c>
      <c r="DR71" s="37">
        <f t="shared" si="465"/>
        <v>4.1682017002405911E-2</v>
      </c>
      <c r="DS71" s="37">
        <f t="shared" si="466"/>
        <v>0.19679389600341457</v>
      </c>
      <c r="DT71" s="37">
        <f t="shared" si="467"/>
        <v>0</v>
      </c>
      <c r="DU71" s="37">
        <f t="shared" si="468"/>
        <v>3.6996681755017254E-2</v>
      </c>
      <c r="DV71" s="37">
        <f t="shared" si="469"/>
        <v>0.37892742729459922</v>
      </c>
      <c r="DW71" s="37">
        <f t="shared" si="470"/>
        <v>0.75982199229117586</v>
      </c>
      <c r="DX71" s="38">
        <v>0</v>
      </c>
      <c r="DY71" s="35">
        <f t="array" ref="DY71">1-EXP(-INDEX(m.r.mortality, C71) * hr.mort_mci)</f>
        <v>4.748399407811088E-2</v>
      </c>
      <c r="DZ71" s="37">
        <f t="array" ref="DZ71">1-EXP(-INDEX(m.r.mortality, C71) * hr.mort_mci)</f>
        <v>4.748399407811088E-2</v>
      </c>
      <c r="EA71" s="37">
        <f t="array" ref="EA71">1-EXP(-INDEX(m.r.mortality, C71) * hr.mort_mil)</f>
        <v>7.50829561245695E-2</v>
      </c>
      <c r="EB71" s="37">
        <f t="array" ref="EB71">1-EXP(-INDEX(m.r.mortality, C71) * hr.mort_mil)</f>
        <v>7.50829561245695E-2</v>
      </c>
      <c r="EC71" s="37">
        <f t="array" ref="EC71">1-EXP(-INDEX(m.r.mortality, C71) * hr.mort_mod)</f>
        <v>9.77918397747638E-2</v>
      </c>
      <c r="ED71" s="37">
        <f t="array" ref="ED71">1-EXP(-INDEX(m.r.mortality, C71) * hr.mort_sev)</f>
        <v>0.22467143643757559</v>
      </c>
      <c r="EE71" s="37">
        <f t="array" ref="EE71">1-EXP(-INDEX(m.r.mortality, C71) * hr.mort_mci)</f>
        <v>4.748399407811088E-2</v>
      </c>
      <c r="EF71" s="37">
        <f t="array" ref="EF71">1-EXP(-INDEX(m.r.mortality, C71) * hr.mort_mil)</f>
        <v>7.50829561245695E-2</v>
      </c>
      <c r="EG71" s="37">
        <f t="array" ref="EG71">1-EXP(-INDEX(m.r.mortality, C71) * hr.mort_mod)</f>
        <v>9.77918397747638E-2</v>
      </c>
      <c r="EH71" s="37">
        <f t="array" ref="EH71">1-EXP(-INDEX(m.r.mortality, C71) * hr.mort_sev)</f>
        <v>0.22467143643757559</v>
      </c>
      <c r="EI71" s="38">
        <v>1</v>
      </c>
      <c r="EJ71" s="39" t="b">
        <f t="shared" si="471"/>
        <v>1</v>
      </c>
      <c r="EK71" s="39" t="b">
        <f t="shared" si="472"/>
        <v>1</v>
      </c>
      <c r="EL71" s="39" t="b">
        <f t="shared" si="473"/>
        <v>1</v>
      </c>
      <c r="EM71" s="39" t="b">
        <f t="shared" si="474"/>
        <v>1</v>
      </c>
      <c r="EN71" s="39" t="b">
        <f t="shared" si="475"/>
        <v>1</v>
      </c>
      <c r="EO71" s="39" t="b">
        <f t="shared" si="476"/>
        <v>1</v>
      </c>
      <c r="EP71" s="39" t="b">
        <f t="shared" si="477"/>
        <v>1</v>
      </c>
      <c r="EQ71" s="39" t="b">
        <f t="shared" si="478"/>
        <v>1</v>
      </c>
      <c r="ER71" s="39" t="b">
        <f t="shared" si="479"/>
        <v>1</v>
      </c>
      <c r="ES71" s="39" t="b">
        <f t="shared" si="480"/>
        <v>1</v>
      </c>
      <c r="ET71" s="39" t="b">
        <f t="shared" si="481"/>
        <v>1</v>
      </c>
      <c r="EV71">
        <v>4</v>
      </c>
      <c r="EW71" s="7">
        <f t="array" ref="EW71">MMULT(EW70:FG70,TRANSPOSE(S70:AC70))</f>
        <v>0.26692256074645709</v>
      </c>
      <c r="EX71" s="7">
        <f t="array" ref="EX71">MMULT(EW70:FG70,TRANSPOSE(AD70:AN70))</f>
        <v>1.6998147983382901E-2</v>
      </c>
      <c r="EY71" s="7">
        <f t="array" ref="EY71">MMULT(EW70:FG70,TRANSPOSE(AO70:AY70))</f>
        <v>0.21940866780237719</v>
      </c>
      <c r="EZ71" s="7">
        <f t="array" ref="EZ71">MMULT(EW70:FG70,TRANSPOSE(AZ70:BJ70))</f>
        <v>1.9771691467747762E-2</v>
      </c>
      <c r="FA71" s="7">
        <f t="array" ref="FA71">MMULT(EW70:FG70,TRANSPOSE(BK70:BU70))</f>
        <v>0.13045561431853744</v>
      </c>
      <c r="FB71" s="7">
        <f t="array" ref="FB71">MMULT(EW70:FG70,TRANSPOSE(BV70:CF70))</f>
        <v>8.3244983493074493E-2</v>
      </c>
      <c r="FC71" s="7">
        <f t="array" ref="FC71">MMULT(EW70:FG70,TRANSPOSE(CG70:CQ70))</f>
        <v>2.0550604075033476E-2</v>
      </c>
      <c r="FD71" s="7">
        <f t="array" ref="FD71">MMULT(EW70:FG70,TRANSPOSE(CR70:DB70))</f>
        <v>2.4275240092911762E-2</v>
      </c>
      <c r="FE71" s="7">
        <f t="array" ref="FE71">MMULT(EW70:FG70,TRANSPOSE(DC70:DM70))</f>
        <v>2.5096649102821663E-2</v>
      </c>
      <c r="FF71" s="7">
        <f t="array" ref="FF71">MMULT(EW70:FG70,TRANSPOSE(DN70:DX70))</f>
        <v>3.0667784963241643E-2</v>
      </c>
      <c r="FG71" s="7">
        <f t="array" ref="FG71">MMULT(EW70:FG70,TRANSPOSE(DY70:EI70))</f>
        <v>0.16260805595441447</v>
      </c>
      <c r="FH71" s="39" t="b">
        <f t="shared" si="482"/>
        <v>1</v>
      </c>
      <c r="FJ71" s="30">
        <f t="shared" si="483"/>
        <v>0.18177426386833725</v>
      </c>
      <c r="FK71" s="30">
        <f t="shared" si="484"/>
        <v>1.1575738776683754E-2</v>
      </c>
      <c r="FL71" s="30">
        <f t="shared" si="485"/>
        <v>0.1384468693833</v>
      </c>
      <c r="FM71" s="30">
        <f t="shared" si="486"/>
        <v>1.2475937316148837E-2</v>
      </c>
      <c r="FN71" s="30">
        <f t="shared" si="487"/>
        <v>6.4053706630401885E-2</v>
      </c>
      <c r="FO71" s="30">
        <f t="shared" si="488"/>
        <v>2.6721639701276906E-2</v>
      </c>
      <c r="FP71" s="30">
        <f t="shared" si="489"/>
        <v>1.3994961375097797E-2</v>
      </c>
      <c r="FQ71" s="30">
        <f t="shared" si="490"/>
        <v>1.6045933701414675E-2</v>
      </c>
      <c r="FR71" s="30">
        <f t="shared" si="491"/>
        <v>1.0816655763316137E-2</v>
      </c>
      <c r="FS71" s="30">
        <f t="shared" si="492"/>
        <v>8.004291875406069E-3</v>
      </c>
      <c r="FT71" s="41">
        <v>0</v>
      </c>
      <c r="FV71" s="30">
        <f t="shared" si="493"/>
        <v>-8.0076768223937122E-3</v>
      </c>
      <c r="FW71" s="30">
        <f t="shared" si="494"/>
        <v>-5.0994443950148698E-4</v>
      </c>
      <c r="FX71" s="30">
        <f t="shared" si="495"/>
        <v>-1.0970433390118861E-2</v>
      </c>
      <c r="FY71" s="30">
        <f t="shared" si="496"/>
        <v>-9.8858457338738817E-4</v>
      </c>
      <c r="FZ71" s="30">
        <f t="shared" si="497"/>
        <v>-1.0436449145482996E-2</v>
      </c>
      <c r="GA71" s="30">
        <f t="shared" si="498"/>
        <v>-8.3244983493074489E-3</v>
      </c>
      <c r="GB71" s="30">
        <f t="shared" si="499"/>
        <v>-6.1651812225100428E-4</v>
      </c>
      <c r="GC71" s="30">
        <f t="shared" si="500"/>
        <v>-1.2137620046455881E-3</v>
      </c>
      <c r="GD71" s="30">
        <f t="shared" si="501"/>
        <v>-2.0077319282257333E-3</v>
      </c>
      <c r="GE71" s="30">
        <f t="shared" si="502"/>
        <v>-3.0667784963241645E-3</v>
      </c>
      <c r="GF71" s="41">
        <v>0</v>
      </c>
      <c r="GH71" s="31">
        <f t="shared" si="503"/>
        <v>7617.1958082777201</v>
      </c>
      <c r="GI71" s="31">
        <f t="shared" si="504"/>
        <v>6261.2870939432178</v>
      </c>
      <c r="GJ71" s="18"/>
      <c r="GK71" s="31">
        <f t="shared" si="505"/>
        <v>1929.0600234170754</v>
      </c>
      <c r="GL71" s="31">
        <f t="shared" si="506"/>
        <v>122.84629540182758</v>
      </c>
      <c r="GM71" s="31">
        <f t="shared" si="507"/>
        <v>2285.3704365448448</v>
      </c>
      <c r="GN71" s="31">
        <f t="shared" si="508"/>
        <v>205.94281717974644</v>
      </c>
      <c r="GO71" s="31">
        <f t="shared" si="509"/>
        <v>1733.1393246570947</v>
      </c>
      <c r="GP71" s="31">
        <f t="shared" si="510"/>
        <v>1131.3875653533851</v>
      </c>
      <c r="GQ71" s="31">
        <f t="shared" si="511"/>
        <v>148.52003767442994</v>
      </c>
      <c r="GR71" s="31">
        <f t="shared" si="512"/>
        <v>252.85197984219107</v>
      </c>
      <c r="GS71" s="31">
        <f t="shared" si="513"/>
        <v>333.41600286373983</v>
      </c>
      <c r="GT71" s="31">
        <f t="shared" si="514"/>
        <v>416.80770550251492</v>
      </c>
      <c r="GU71" s="42">
        <v>0</v>
      </c>
      <c r="GV71" s="18"/>
      <c r="GW71" s="31">
        <f t="shared" si="515"/>
        <v>0</v>
      </c>
      <c r="GX71" s="31">
        <f t="shared" si="516"/>
        <v>0</v>
      </c>
      <c r="GY71" s="31">
        <f t="shared" si="517"/>
        <v>0</v>
      </c>
      <c r="GZ71" s="31">
        <f t="shared" si="518"/>
        <v>0</v>
      </c>
      <c r="HA71" s="31">
        <f t="shared" si="519"/>
        <v>0</v>
      </c>
      <c r="HB71" s="31">
        <f t="shared" si="520"/>
        <v>0</v>
      </c>
      <c r="HC71" s="31">
        <f t="shared" si="521"/>
        <v>1823.4139983695702</v>
      </c>
      <c r="HD71" s="31">
        <f t="shared" si="522"/>
        <v>2153.8935029638747</v>
      </c>
      <c r="HE71" s="31">
        <f t="shared" si="523"/>
        <v>2226.7754815951607</v>
      </c>
      <c r="HF71" s="31">
        <f t="shared" si="524"/>
        <v>2721.0912242185045</v>
      </c>
      <c r="HG71" s="42">
        <v>0</v>
      </c>
      <c r="HH71" s="18"/>
      <c r="HI71" s="31">
        <f t="shared" si="525"/>
        <v>7264.118376707971</v>
      </c>
      <c r="HJ71" s="31">
        <f t="shared" si="526"/>
        <v>462.59319103933103</v>
      </c>
      <c r="HK71" s="31">
        <f t="shared" si="527"/>
        <v>9728.7823857303792</v>
      </c>
      <c r="HL71" s="31">
        <f t="shared" si="528"/>
        <v>876.69500760459925</v>
      </c>
      <c r="HM71" s="31">
        <f t="shared" si="529"/>
        <v>8587.7469803012846</v>
      </c>
      <c r="HN71" s="31">
        <f t="shared" si="530"/>
        <v>9662.8246191262679</v>
      </c>
      <c r="HO71" s="31">
        <f t="shared" si="531"/>
        <v>249.96267275097739</v>
      </c>
      <c r="HP71" s="31">
        <f t="shared" si="532"/>
        <v>478.03034155362144</v>
      </c>
      <c r="HQ71" s="31">
        <f t="shared" si="533"/>
        <v>726.91709296437216</v>
      </c>
      <c r="HR71" s="31">
        <f t="shared" si="534"/>
        <v>1566.322229325393</v>
      </c>
      <c r="HS71" s="42">
        <v>0</v>
      </c>
      <c r="HT71" s="18"/>
      <c r="HU71" s="45">
        <f t="shared" si="535"/>
        <v>0.1634323257353042</v>
      </c>
      <c r="HV71" s="45">
        <f t="shared" si="536"/>
        <v>1.0110732835143655E-2</v>
      </c>
      <c r="HW71" s="45">
        <f t="shared" si="537"/>
        <v>0.12433928116006532</v>
      </c>
      <c r="HX71" s="45">
        <f t="shared" si="538"/>
        <v>1.1595350836005292E-2</v>
      </c>
      <c r="HY71" s="45">
        <f t="shared" si="539"/>
        <v>6.0241105765623894E-2</v>
      </c>
      <c r="HZ71" s="45">
        <f t="shared" si="540"/>
        <v>2.8927823843874802E-2</v>
      </c>
      <c r="IA71" s="45">
        <f t="shared" si="541"/>
        <v>1.4281660384071668E-2</v>
      </c>
      <c r="IB71" s="45">
        <f t="shared" si="542"/>
        <v>1.6409341373290018E-2</v>
      </c>
      <c r="IC71" s="45">
        <f t="shared" si="543"/>
        <v>1.1974280976402645E-2</v>
      </c>
      <c r="ID71" s="45">
        <f t="shared" si="544"/>
        <v>1.1280353436437428E-2</v>
      </c>
      <c r="IE71" s="45">
        <f t="shared" si="545"/>
        <v>0</v>
      </c>
      <c r="IF71" s="45"/>
      <c r="IH71" s="45">
        <f t="shared" si="546"/>
        <v>-7.1996619266653837E-3</v>
      </c>
      <c r="II71" s="45">
        <f t="shared" si="547"/>
        <v>-4.454067328257117E-4</v>
      </c>
      <c r="IJ71" s="45">
        <f t="shared" si="548"/>
        <v>-9.8525579366137341E-3</v>
      </c>
      <c r="IK71" s="45">
        <f t="shared" si="549"/>
        <v>-9.1880751473892965E-4</v>
      </c>
      <c r="IL71" s="45">
        <f t="shared" si="550"/>
        <v>-9.8152514485741575E-3</v>
      </c>
      <c r="IM71" s="45">
        <f t="shared" si="551"/>
        <v>-9.0117831289329604E-3</v>
      </c>
      <c r="IN71" s="45">
        <f t="shared" si="552"/>
        <v>-6.291480345406021E-4</v>
      </c>
      <c r="IO71" s="45">
        <f t="shared" si="553"/>
        <v>-1.241251238524207E-3</v>
      </c>
      <c r="IP71" s="45">
        <f t="shared" si="554"/>
        <v>-2.2226043575689367E-3</v>
      </c>
      <c r="IQ71" s="45">
        <f t="shared" si="555"/>
        <v>-4.3219744967193212E-3</v>
      </c>
      <c r="IR71" s="45">
        <f t="shared" si="556"/>
        <v>0</v>
      </c>
      <c r="IT71" s="43">
        <f t="shared" si="557"/>
        <v>6848.5824122480899</v>
      </c>
      <c r="IU71" s="43">
        <f t="shared" si="558"/>
        <v>5623.2686218587951</v>
      </c>
      <c r="IW71" s="43">
        <f t="shared" si="559"/>
        <v>1734.4081576829267</v>
      </c>
      <c r="IX71" s="43">
        <f t="shared" si="560"/>
        <v>107.29907581335773</v>
      </c>
      <c r="IY71" s="43">
        <f t="shared" si="561"/>
        <v>2052.4936282793788</v>
      </c>
      <c r="IZ71" s="43">
        <f t="shared" si="562"/>
        <v>191.40679829029443</v>
      </c>
      <c r="JA71" s="43">
        <f t="shared" si="563"/>
        <v>1629.979510251723</v>
      </c>
      <c r="JB71" s="43">
        <f t="shared" si="564"/>
        <v>1224.796852123156</v>
      </c>
      <c r="JC71" s="43">
        <f t="shared" si="565"/>
        <v>151.56260038487713</v>
      </c>
      <c r="JD71" s="43">
        <f t="shared" si="566"/>
        <v>258.57856148171385</v>
      </c>
      <c r="JE71" s="43">
        <f t="shared" si="567"/>
        <v>369.09900690927662</v>
      </c>
      <c r="JF71" s="43">
        <f t="shared" si="568"/>
        <v>587.40214703382082</v>
      </c>
      <c r="JG71" s="43">
        <f t="shared" si="569"/>
        <v>0</v>
      </c>
      <c r="JH71" s="43"/>
      <c r="JJ71" s="43">
        <f t="shared" si="570"/>
        <v>0</v>
      </c>
      <c r="JK71" s="43">
        <f t="shared" si="571"/>
        <v>0</v>
      </c>
      <c r="JL71" s="43">
        <f t="shared" si="572"/>
        <v>0</v>
      </c>
      <c r="JM71" s="43">
        <f t="shared" si="573"/>
        <v>0</v>
      </c>
      <c r="JN71" s="43">
        <f t="shared" si="574"/>
        <v>0</v>
      </c>
      <c r="JO71" s="43">
        <f t="shared" si="575"/>
        <v>0</v>
      </c>
      <c r="JP71" s="43">
        <f t="shared" si="576"/>
        <v>1860.7682269572849</v>
      </c>
      <c r="JQ71" s="43">
        <f t="shared" si="577"/>
        <v>2202.674797835517</v>
      </c>
      <c r="JR71" s="43">
        <f t="shared" si="578"/>
        <v>2465.0904929797075</v>
      </c>
      <c r="JS71" s="43">
        <f t="shared" si="579"/>
        <v>3834.8015314491186</v>
      </c>
      <c r="JT71" s="43">
        <f t="shared" si="580"/>
        <v>0</v>
      </c>
      <c r="JU71" s="43"/>
      <c r="JW71" s="43">
        <f t="shared" si="581"/>
        <v>6531.1322706378996</v>
      </c>
      <c r="JX71" s="43">
        <f t="shared" si="582"/>
        <v>404.04817836561176</v>
      </c>
      <c r="JY71" s="43">
        <f t="shared" si="583"/>
        <v>8737.4298443351854</v>
      </c>
      <c r="JZ71" s="43">
        <f t="shared" si="584"/>
        <v>814.81542682899931</v>
      </c>
      <c r="KA71" s="43">
        <f t="shared" si="585"/>
        <v>8076.5876222251809</v>
      </c>
      <c r="KB71" s="43">
        <f t="shared" si="586"/>
        <v>10460.603897858262</v>
      </c>
      <c r="KC71" s="43">
        <f t="shared" si="587"/>
        <v>255.08337645550367</v>
      </c>
      <c r="KD71" s="43">
        <f t="shared" si="588"/>
        <v>488.85675382369459</v>
      </c>
      <c r="KE71" s="43">
        <f t="shared" si="589"/>
        <v>804.71355548035433</v>
      </c>
      <c r="KF71" s="43">
        <f t="shared" si="590"/>
        <v>2207.3993074175187</v>
      </c>
      <c r="KG71" s="43">
        <f t="shared" si="591"/>
        <v>0</v>
      </c>
      <c r="KH71" s="43"/>
      <c r="KJ71" s="7">
        <f t="array" ref="KJ71">AVERAGE(EW71:EW72)/((1+discount_EFFECT)^($B71-1))</f>
        <v>0.21962368541167751</v>
      </c>
      <c r="KK71" s="7">
        <f t="array" ref="KK71">AVERAGE(EX71:EX72)/((1+discount_EFFECT)^($B71-1))</f>
        <v>1.3587008552173041E-2</v>
      </c>
      <c r="KL71" s="7">
        <f t="array" ref="KL71">AVERAGE(EY71:EY72)/((1+discount_EFFECT)^($B71-1))</f>
        <v>0.1803297243797167</v>
      </c>
      <c r="KM71" s="7">
        <f t="array" ref="KM71">AVERAGE(EZ71:EZ72)/((1+discount_EFFECT)^($B71-1))</f>
        <v>1.6816780673286732E-2</v>
      </c>
      <c r="KN71" s="7">
        <f t="array" ref="KN71">AVERAGE(FA71:FA72)/((1+discount_EFFECT)^($B71-1))</f>
        <v>0.11227931872020823</v>
      </c>
      <c r="KO71" s="7">
        <f t="array" ref="KO71">AVERAGE(FB71:FB72)/((1+discount_EFFECT)^($B71-1))</f>
        <v>8.2470581663425177E-2</v>
      </c>
      <c r="KP71" s="7">
        <f t="array" ref="KP71">AVERAGE(FC71:FC72)/((1+discount_EFFECT)^($B71-1))</f>
        <v>1.9191985876942187E-2</v>
      </c>
      <c r="KQ71" s="7">
        <f t="array" ref="KQ71">AVERAGE(FD71:FD72)/((1+discount_EFFECT)^($B71-1))</f>
        <v>2.2718414361944144E-2</v>
      </c>
      <c r="KR71" s="7">
        <f t="array" ref="KR71">AVERAGE(FE71:FE72)/((1+discount_EFFECT)^($B71-1))</f>
        <v>2.5424972998389996E-2</v>
      </c>
      <c r="KS71" s="7">
        <f t="array" ref="KS71">AVERAGE(FF71:FF72)/((1+discount_EFFECT)^($B71-1))</f>
        <v>3.9552189126097557E-2</v>
      </c>
      <c r="KT71" s="7">
        <f t="array" ref="KT71">AVERAGE(FG71:FG72)/((1+discount_EFFECT)^($B71-1))</f>
        <v>0.1831469975892982</v>
      </c>
      <c r="KU71" s="51">
        <f t="shared" si="592"/>
        <v>0.41418602848306935</v>
      </c>
      <c r="KV71" s="51">
        <f t="shared" si="593"/>
        <v>-4.1783946782411291E-2</v>
      </c>
      <c r="KW71" s="43"/>
      <c r="KX71" s="43">
        <f t="shared" si="594"/>
        <v>11413.510450557993</v>
      </c>
      <c r="KY71" s="43">
        <f t="shared" si="595"/>
        <v>7602.1058674769865</v>
      </c>
      <c r="KZ71" s="43">
        <f t="shared" si="596"/>
        <v>9483.919633377438</v>
      </c>
      <c r="LA71" s="43">
        <f t="shared" si="597"/>
        <v>35489.806908247177</v>
      </c>
      <c r="LB71" s="30">
        <f t="shared" si="598"/>
        <v>0.25240267984079273</v>
      </c>
      <c r="LC71" s="30">
        <f t="shared" si="599"/>
        <v>0.21986491941494757</v>
      </c>
      <c r="LD71" s="30">
        <f t="shared" si="600"/>
        <v>0.13770429171859822</v>
      </c>
      <c r="LE71" s="30">
        <f t="shared" si="601"/>
        <v>0.12202277078952273</v>
      </c>
      <c r="LF71" s="30">
        <f t="shared" si="602"/>
        <v>0.62510709940048736</v>
      </c>
      <c r="LG71" s="30">
        <f t="shared" si="603"/>
        <v>0.10688756236337388</v>
      </c>
      <c r="LH71" s="30">
        <f t="shared" si="604"/>
        <v>0.39995340979139421</v>
      </c>
      <c r="LI71" s="17">
        <f t="shared" si="605"/>
        <v>0.73199466176386119</v>
      </c>
      <c r="LJ71" s="30">
        <f t="shared" si="606"/>
        <v>0.37240208170065803</v>
      </c>
      <c r="LK71" s="31">
        <f t="shared" si="607"/>
        <v>63989.342859659591</v>
      </c>
      <c r="LL71">
        <f t="shared" si="608"/>
        <v>-0.2674913468959379</v>
      </c>
    </row>
    <row r="72" spans="2:324" s="19" customFormat="1" ht="15.6" thickTop="1" thickBot="1" x14ac:dyDescent="0.35">
      <c r="B72" s="19">
        <v>5</v>
      </c>
      <c r="C72" s="19">
        <f t="shared" si="609"/>
        <v>75</v>
      </c>
      <c r="E72" s="19">
        <f t="shared" si="398"/>
        <v>0</v>
      </c>
      <c r="G72" s="19">
        <f t="shared" si="399"/>
        <v>0.16501514101914139</v>
      </c>
      <c r="H72" s="19">
        <f t="shared" si="400"/>
        <v>0</v>
      </c>
      <c r="I72" s="19">
        <f t="shared" si="401"/>
        <v>0</v>
      </c>
      <c r="J72" s="19">
        <f t="shared" si="402"/>
        <v>0.25713445436768823</v>
      </c>
      <c r="K72" s="19">
        <f t="shared" si="403"/>
        <v>2.7774179821947742E-2</v>
      </c>
      <c r="L72" s="19">
        <f t="shared" si="404"/>
        <v>0.22999999999999998</v>
      </c>
      <c r="M72" s="19">
        <f t="shared" si="405"/>
        <v>0</v>
      </c>
      <c r="N72" s="19">
        <f t="shared" si="406"/>
        <v>0</v>
      </c>
      <c r="O72" s="19">
        <f t="shared" si="407"/>
        <v>0.35</v>
      </c>
      <c r="P72" s="19">
        <f t="shared" si="408"/>
        <v>4.0000000000000036E-2</v>
      </c>
      <c r="S72" s="35">
        <f t="shared" si="409"/>
        <v>0.7722239248061612</v>
      </c>
      <c r="T72" s="36">
        <v>0</v>
      </c>
      <c r="U72" s="37">
        <f t="shared" si="410"/>
        <v>2.6471421923995458E-2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8">
        <v>0</v>
      </c>
      <c r="AD72" s="35">
        <f t="shared" si="411"/>
        <v>0</v>
      </c>
      <c r="AE72" s="37">
        <f t="shared" si="412"/>
        <v>0.71212359805721359</v>
      </c>
      <c r="AF72" s="37">
        <f t="shared" si="413"/>
        <v>0</v>
      </c>
      <c r="AG72" s="37">
        <f t="shared" si="414"/>
        <v>2.6471421923995458E-2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8">
        <v>0</v>
      </c>
      <c r="AO72" s="35">
        <f t="shared" si="415"/>
        <v>0.1526119168265837</v>
      </c>
      <c r="AP72" s="36">
        <v>0</v>
      </c>
      <c r="AQ72" s="37">
        <f t="shared" si="416"/>
        <v>0.60451142002841551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8">
        <v>0</v>
      </c>
      <c r="AZ72" s="35">
        <f t="shared" si="417"/>
        <v>0</v>
      </c>
      <c r="BA72" s="37">
        <f t="shared" si="418"/>
        <v>0.21271224357553134</v>
      </c>
      <c r="BB72" s="37">
        <f t="shared" si="419"/>
        <v>0</v>
      </c>
      <c r="BC72" s="37">
        <f t="shared" si="420"/>
        <v>0.51178082386391222</v>
      </c>
      <c r="BD72" s="37">
        <f t="shared" si="421"/>
        <v>2.3825533950787108E-2</v>
      </c>
      <c r="BE72" s="37">
        <f t="shared" si="422"/>
        <v>0</v>
      </c>
      <c r="BF72" s="36">
        <v>0</v>
      </c>
      <c r="BG72" s="36">
        <v>0</v>
      </c>
      <c r="BH72" s="36">
        <v>0</v>
      </c>
      <c r="BI72" s="36">
        <v>0</v>
      </c>
      <c r="BJ72" s="38">
        <v>0</v>
      </c>
      <c r="BK72" s="35">
        <f t="shared" si="423"/>
        <v>0</v>
      </c>
      <c r="BL72" s="37">
        <f t="shared" si="424"/>
        <v>0</v>
      </c>
      <c r="BM72" s="37">
        <f t="shared" si="425"/>
        <v>0.22689048775878107</v>
      </c>
      <c r="BN72" s="37">
        <f t="shared" si="426"/>
        <v>0.30883325577994702</v>
      </c>
      <c r="BO72" s="37">
        <f t="shared" si="427"/>
        <v>0.43680145576443036</v>
      </c>
      <c r="BP72" s="37">
        <f t="shared" si="428"/>
        <v>1.1182162527139659E-2</v>
      </c>
      <c r="BQ72" s="36">
        <v>0</v>
      </c>
      <c r="BR72" s="36">
        <v>0</v>
      </c>
      <c r="BS72" s="36">
        <v>0</v>
      </c>
      <c r="BT72" s="36">
        <v>0</v>
      </c>
      <c r="BU72" s="38">
        <v>0</v>
      </c>
      <c r="BV72" s="35">
        <f t="shared" si="429"/>
        <v>0</v>
      </c>
      <c r="BW72" s="37">
        <f t="shared" si="430"/>
        <v>0</v>
      </c>
      <c r="BX72" s="37">
        <f t="shared" si="431"/>
        <v>2.450740108865666E-2</v>
      </c>
      <c r="BY72" s="37">
        <f t="shared" si="432"/>
        <v>3.5295229231993984E-2</v>
      </c>
      <c r="BZ72" s="37">
        <f t="shared" si="433"/>
        <v>0.33355747531101948</v>
      </c>
      <c r="CA72" s="37">
        <f t="shared" si="434"/>
        <v>0.54792596382984327</v>
      </c>
      <c r="CB72" s="36">
        <v>0</v>
      </c>
      <c r="CC72" s="36">
        <v>0</v>
      </c>
      <c r="CD72" s="36">
        <v>0</v>
      </c>
      <c r="CE72" s="36">
        <v>0</v>
      </c>
      <c r="CF72" s="38">
        <v>0</v>
      </c>
      <c r="CG72" s="37">
        <f t="shared" si="435"/>
        <v>1.8989112905069539E-2</v>
      </c>
      <c r="CH72" s="37">
        <f t="shared" si="436"/>
        <v>1.7511236017800334E-2</v>
      </c>
      <c r="CI72" s="37">
        <f t="shared" si="437"/>
        <v>1.0456486830684277E-3</v>
      </c>
      <c r="CJ72" s="37">
        <f t="shared" si="438"/>
        <v>1.0456486830684277E-3</v>
      </c>
      <c r="CK72" s="36">
        <v>0</v>
      </c>
      <c r="CL72" s="36">
        <v>0</v>
      </c>
      <c r="CM72" s="37">
        <f t="shared" si="439"/>
        <v>0.72963483407501395</v>
      </c>
      <c r="CN72" s="37">
        <f t="shared" si="440"/>
        <v>2.751707060706389E-2</v>
      </c>
      <c r="CO72" s="36">
        <v>0</v>
      </c>
      <c r="CP72" s="36">
        <v>0</v>
      </c>
      <c r="CQ72" s="38">
        <v>0</v>
      </c>
      <c r="CR72" s="37">
        <f t="shared" si="441"/>
        <v>3.752752053112715E-3</v>
      </c>
      <c r="CS72" s="37">
        <f t="shared" si="442"/>
        <v>5.2306289403819184E-3</v>
      </c>
      <c r="CT72" s="37">
        <f t="shared" si="443"/>
        <v>2.3878829481371919E-2</v>
      </c>
      <c r="CU72" s="37">
        <f t="shared" si="444"/>
        <v>2.0215874539322935E-2</v>
      </c>
      <c r="CV72" s="37">
        <f t="shared" si="445"/>
        <v>2.9447289152658225E-3</v>
      </c>
      <c r="CW72" s="37">
        <f t="shared" si="446"/>
        <v>0</v>
      </c>
      <c r="CX72" s="37">
        <f t="shared" si="447"/>
        <v>0.21794287251591324</v>
      </c>
      <c r="CY72" s="37">
        <f t="shared" si="448"/>
        <v>0.53199669840323516</v>
      </c>
      <c r="CZ72" s="37">
        <f t="shared" si="449"/>
        <v>2.677026286605293E-2</v>
      </c>
      <c r="DA72" s="37">
        <f t="shared" si="450"/>
        <v>0</v>
      </c>
      <c r="DB72" s="38">
        <v>0</v>
      </c>
      <c r="DC72" s="37">
        <f t="shared" si="451"/>
        <v>0</v>
      </c>
      <c r="DD72" s="37">
        <f t="shared" si="452"/>
        <v>0</v>
      </c>
      <c r="DE72" s="37">
        <f t="shared" si="453"/>
        <v>8.9624101193697316E-3</v>
      </c>
      <c r="DF72" s="37">
        <f t="shared" si="454"/>
        <v>1.2199234635798323E-2</v>
      </c>
      <c r="DG72" s="37">
        <f t="shared" si="455"/>
        <v>5.3986696779873417E-2</v>
      </c>
      <c r="DH72" s="37">
        <f t="shared" si="456"/>
        <v>3.9084751613079243E-3</v>
      </c>
      <c r="DI72" s="37">
        <f t="shared" si="457"/>
        <v>0</v>
      </c>
      <c r="DJ72" s="37">
        <f t="shared" si="458"/>
        <v>0.32103249041574533</v>
      </c>
      <c r="DK72" s="37">
        <f t="shared" si="459"/>
        <v>0.49078815254430375</v>
      </c>
      <c r="DL72" s="37">
        <f t="shared" si="460"/>
        <v>1.5090637688447584E-2</v>
      </c>
      <c r="DM72" s="38">
        <v>0</v>
      </c>
      <c r="DN72" s="37">
        <f t="shared" si="461"/>
        <v>0</v>
      </c>
      <c r="DO72" s="37">
        <f t="shared" si="462"/>
        <v>0</v>
      </c>
      <c r="DP72" s="37">
        <f t="shared" si="463"/>
        <v>9.6806781847084522E-4</v>
      </c>
      <c r="DQ72" s="37">
        <f t="shared" si="464"/>
        <v>1.3941982440912382E-3</v>
      </c>
      <c r="DR72" s="37">
        <f t="shared" si="465"/>
        <v>4.1226204813721509E-2</v>
      </c>
      <c r="DS72" s="37">
        <f t="shared" si="466"/>
        <v>0.19151528290408829</v>
      </c>
      <c r="DT72" s="37">
        <f t="shared" si="467"/>
        <v>0</v>
      </c>
      <c r="DU72" s="37">
        <f t="shared" si="468"/>
        <v>3.6689427476085217E-2</v>
      </c>
      <c r="DV72" s="37">
        <f t="shared" si="469"/>
        <v>0.374783680124741</v>
      </c>
      <c r="DW72" s="37">
        <f t="shared" si="470"/>
        <v>0.73944124673393152</v>
      </c>
      <c r="DX72" s="38">
        <v>0</v>
      </c>
      <c r="DY72" s="35">
        <f t="array" ref="DY72">1-EXP(-INDEX(m.r.mortality, C72) * hr.mort_mci)</f>
        <v>5.2422293409072784E-2</v>
      </c>
      <c r="DZ72" s="37">
        <f t="array" ref="DZ72">1-EXP(-INDEX(m.r.mortality, C72) * hr.mort_mci)</f>
        <v>5.2422293409072784E-2</v>
      </c>
      <c r="EA72" s="37">
        <f t="array" ref="EA72">1-EXP(-INDEX(m.r.mortality, C72) * hr.mort_mil)</f>
        <v>8.2764313097870357E-2</v>
      </c>
      <c r="EB72" s="37">
        <f t="array" ref="EB72">1-EXP(-INDEX(m.r.mortality, C72) * hr.mort_mil)</f>
        <v>8.2764313097870357E-2</v>
      </c>
      <c r="EC72" s="37">
        <f t="array" ref="EC72">1-EXP(-INDEX(m.r.mortality, C72) * hr.mort_mod)</f>
        <v>0.10765790446490231</v>
      </c>
      <c r="ED72" s="37">
        <f t="array" ref="ED72">1-EXP(-INDEX(m.r.mortality, C72) * hr.mort_sev)</f>
        <v>0.24546811557762083</v>
      </c>
      <c r="EE72" s="37">
        <f t="array" ref="EE72">1-EXP(-INDEX(m.r.mortality, C72) * hr.mort_mci)</f>
        <v>5.2422293409072784E-2</v>
      </c>
      <c r="EF72" s="37">
        <f t="array" ref="EF72">1-EXP(-INDEX(m.r.mortality, C72) * hr.mort_mil)</f>
        <v>8.2764313097870357E-2</v>
      </c>
      <c r="EG72" s="37">
        <f t="array" ref="EG72">1-EXP(-INDEX(m.r.mortality, C72) * hr.mort_mod)</f>
        <v>0.10765790446490231</v>
      </c>
      <c r="EH72" s="37">
        <f t="array" ref="EH72">1-EXP(-INDEX(m.r.mortality, C72) * hr.mort_sev)</f>
        <v>0.24546811557762083</v>
      </c>
      <c r="EI72" s="38">
        <v>1</v>
      </c>
      <c r="EJ72" s="39" t="b">
        <f t="shared" si="471"/>
        <v>1</v>
      </c>
      <c r="EK72" s="39" t="b">
        <f t="shared" si="472"/>
        <v>1</v>
      </c>
      <c r="EL72" s="39" t="b">
        <f t="shared" si="473"/>
        <v>1</v>
      </c>
      <c r="EM72" s="39" t="b">
        <f t="shared" si="474"/>
        <v>1</v>
      </c>
      <c r="EN72" s="39" t="b">
        <f t="shared" si="475"/>
        <v>1</v>
      </c>
      <c r="EO72" s="39" t="b">
        <f t="shared" si="476"/>
        <v>1</v>
      </c>
      <c r="EP72" s="39" t="b">
        <f t="shared" si="477"/>
        <v>1</v>
      </c>
      <c r="EQ72" s="39" t="b">
        <f t="shared" si="478"/>
        <v>1</v>
      </c>
      <c r="ER72" s="39" t="b">
        <f t="shared" si="479"/>
        <v>1</v>
      </c>
      <c r="ES72" s="39" t="b">
        <f t="shared" si="480"/>
        <v>1</v>
      </c>
      <c r="ET72" s="39" t="b">
        <f t="shared" si="481"/>
        <v>1</v>
      </c>
      <c r="EV72" s="19">
        <v>5</v>
      </c>
      <c r="EW72" s="37">
        <f t="array" ref="EW72">MMULT(EW71:FG71,TRANSPOSE(S71:AC71))</f>
        <v>0.21305490103123517</v>
      </c>
      <c r="EX72" s="37">
        <f t="array" ref="EX72">MMULT(EW71:FG71,TRANSPOSE(AD71:AN71))</f>
        <v>1.2695634204997881E-2</v>
      </c>
      <c r="EY72" s="37">
        <f t="array" ref="EY72">MMULT(EW71:FG71,TRANSPOSE(AO71:AY71))</f>
        <v>0.17469364966217216</v>
      </c>
      <c r="EZ72" s="37">
        <f t="array" ref="EZ72">MMULT(EW71:FG71,TRANSPOSE(AZ71:BJ71))</f>
        <v>1.6980609121809424E-2</v>
      </c>
      <c r="FA72" s="37">
        <f t="array" ref="FA72">MMULT(EW71:FG71,TRANSPOSE(BK71:BU71))</f>
        <v>0.1149256718958165</v>
      </c>
      <c r="FB72" s="37">
        <f t="array" ref="FB72">MMULT(EW71:FG71,TRANSPOSE(BV71:CF71))</f>
        <v>9.699067908558473E-2</v>
      </c>
      <c r="FC72" s="37">
        <f t="array" ref="FC72">MMULT(EW71:FG71,TRANSPOSE(CG71:CQ71))</f>
        <v>2.1392598227673334E-2</v>
      </c>
      <c r="FD72" s="37">
        <f t="array" ref="FD72">MMULT(EW71:FG71,TRANSPOSE(CR71:DB71))</f>
        <v>2.5374809448056517E-2</v>
      </c>
      <c r="FE72" s="37">
        <f t="array" ref="FE72">MMULT(EW71:FG71,TRANSPOSE(DC71:DM71))</f>
        <v>3.0468459836401746E-2</v>
      </c>
      <c r="FF72" s="37">
        <f t="array" ref="FF72">MMULT(EW71:FG71,TRANSPOSE(DN71:DX71))</f>
        <v>5.5771704971144767E-2</v>
      </c>
      <c r="FG72" s="37">
        <f t="array" ref="FG72">MMULT(EW71:FG71,TRANSPOSE(DY71:EI71))</f>
        <v>0.23765128251510767</v>
      </c>
      <c r="FH72" s="39" t="b">
        <f t="shared" si="482"/>
        <v>1</v>
      </c>
      <c r="FI72"/>
      <c r="FJ72" s="45">
        <f t="shared" si="483"/>
        <v>0.14509038760227114</v>
      </c>
      <c r="FK72" s="45">
        <f t="shared" si="484"/>
        <v>8.6457268936035551E-3</v>
      </c>
      <c r="FL72" s="45">
        <f t="shared" si="485"/>
        <v>0.11023169293683063</v>
      </c>
      <c r="FM72" s="45">
        <f t="shared" si="486"/>
        <v>1.0714764355861746E-2</v>
      </c>
      <c r="FN72" s="45">
        <f t="shared" si="487"/>
        <v>5.6428504900845902E-2</v>
      </c>
      <c r="FO72" s="45">
        <f t="shared" si="488"/>
        <v>3.1134007986472693E-2</v>
      </c>
      <c r="FP72" s="30">
        <f t="shared" si="489"/>
        <v>1.4568359393045538E-2</v>
      </c>
      <c r="FQ72" s="30">
        <f t="shared" si="490"/>
        <v>1.6772749045165358E-2</v>
      </c>
      <c r="FR72" s="30">
        <f t="shared" si="491"/>
        <v>1.3131906189489152E-2</v>
      </c>
      <c r="FS72" s="30">
        <f t="shared" si="492"/>
        <v>1.4556414997468785E-2</v>
      </c>
      <c r="FT72" s="46">
        <v>0</v>
      </c>
      <c r="FV72" s="30">
        <f t="shared" si="493"/>
        <v>-6.3916470309370553E-3</v>
      </c>
      <c r="FW72" s="30">
        <f t="shared" si="494"/>
        <v>-3.8086902614993643E-4</v>
      </c>
      <c r="FX72" s="30">
        <f t="shared" si="495"/>
        <v>-8.7346824831086075E-3</v>
      </c>
      <c r="FY72" s="30">
        <f t="shared" si="496"/>
        <v>-8.4903045609047124E-4</v>
      </c>
      <c r="FZ72" s="30">
        <f t="shared" si="497"/>
        <v>-9.1940537516653192E-3</v>
      </c>
      <c r="GA72" s="30">
        <f t="shared" si="498"/>
        <v>-9.6990679085584737E-3</v>
      </c>
      <c r="GB72" s="30">
        <f t="shared" si="499"/>
        <v>-6.4177794683020002E-4</v>
      </c>
      <c r="GC72" s="30">
        <f t="shared" si="500"/>
        <v>-1.268740472402826E-3</v>
      </c>
      <c r="GD72" s="30">
        <f t="shared" si="501"/>
        <v>-2.4374767869121397E-3</v>
      </c>
      <c r="GE72" s="30">
        <f t="shared" si="502"/>
        <v>-5.5771704971144774E-3</v>
      </c>
      <c r="GF72" s="41">
        <v>0</v>
      </c>
      <c r="GH72" s="31">
        <f t="shared" si="503"/>
        <v>6079.9690162184606</v>
      </c>
      <c r="GI72" s="31">
        <f t="shared" si="504"/>
        <v>4985.2501497743724</v>
      </c>
      <c r="GJ72" s="50"/>
      <c r="GK72" s="31">
        <f t="shared" si="505"/>
        <v>1539.756291948778</v>
      </c>
      <c r="GL72" s="31">
        <f t="shared" si="506"/>
        <v>91.751856224887888</v>
      </c>
      <c r="GM72" s="31">
        <f t="shared" si="507"/>
        <v>1819.616820013913</v>
      </c>
      <c r="GN72" s="31">
        <f t="shared" si="508"/>
        <v>176.87077940084245</v>
      </c>
      <c r="GO72" s="31">
        <f t="shared" si="509"/>
        <v>1526.8196958463514</v>
      </c>
      <c r="GP72" s="31">
        <f t="shared" si="510"/>
        <v>1318.2061388929271</v>
      </c>
      <c r="GQ72" s="31">
        <f t="shared" si="511"/>
        <v>154.60516309532431</v>
      </c>
      <c r="GR72" s="31">
        <f t="shared" si="512"/>
        <v>264.30514312123665</v>
      </c>
      <c r="GS72" s="31">
        <f t="shared" si="513"/>
        <v>404.78201095481342</v>
      </c>
      <c r="GT72" s="31">
        <f t="shared" si="514"/>
        <v>757.99658856512679</v>
      </c>
      <c r="GU72" s="42">
        <v>0</v>
      </c>
      <c r="GV72" s="50"/>
      <c r="GW72" s="31">
        <f t="shared" si="515"/>
        <v>0</v>
      </c>
      <c r="GX72" s="31">
        <f t="shared" si="516"/>
        <v>0</v>
      </c>
      <c r="GY72" s="31">
        <f t="shared" si="517"/>
        <v>0</v>
      </c>
      <c r="GZ72" s="31">
        <f t="shared" si="518"/>
        <v>0</v>
      </c>
      <c r="HA72" s="31">
        <f t="shared" si="519"/>
        <v>0</v>
      </c>
      <c r="HB72" s="31">
        <f t="shared" si="520"/>
        <v>0</v>
      </c>
      <c r="HC72" s="31">
        <f t="shared" si="521"/>
        <v>1898.1224555449996</v>
      </c>
      <c r="HD72" s="31">
        <f t="shared" si="522"/>
        <v>2251.4560927071589</v>
      </c>
      <c r="HE72" s="31">
        <f t="shared" si="523"/>
        <v>2703.4055043642543</v>
      </c>
      <c r="HF72" s="31">
        <f t="shared" si="524"/>
        <v>4948.511838679733</v>
      </c>
      <c r="HG72" s="42">
        <v>0</v>
      </c>
      <c r="HH72" s="50"/>
      <c r="HI72" s="31">
        <f t="shared" si="525"/>
        <v>5798.1461645678282</v>
      </c>
      <c r="HJ72" s="31">
        <f t="shared" si="526"/>
        <v>345.50316569189243</v>
      </c>
      <c r="HK72" s="31">
        <f t="shared" si="527"/>
        <v>7746.0773029399916</v>
      </c>
      <c r="HL72" s="31">
        <f t="shared" si="528"/>
        <v>752.93584605339947</v>
      </c>
      <c r="HM72" s="31">
        <f t="shared" si="529"/>
        <v>7565.4282641490772</v>
      </c>
      <c r="HN72" s="31">
        <f t="shared" si="530"/>
        <v>11258.383176590256</v>
      </c>
      <c r="HO72" s="31">
        <f t="shared" si="531"/>
        <v>260.20408016002995</v>
      </c>
      <c r="HP72" s="31">
        <f t="shared" si="532"/>
        <v>499.68316609376774</v>
      </c>
      <c r="HQ72" s="31">
        <f t="shared" si="533"/>
        <v>882.5100179963365</v>
      </c>
      <c r="HR72" s="31">
        <f t="shared" si="534"/>
        <v>2848.4763855096439</v>
      </c>
      <c r="HS72" s="42">
        <v>0</v>
      </c>
      <c r="HT72" s="50"/>
      <c r="HU72" s="45">
        <f t="shared" si="535"/>
        <v>0.13014093264332691</v>
      </c>
      <c r="HV72" s="45">
        <f t="shared" si="536"/>
        <v>7.5543315642031166E-3</v>
      </c>
      <c r="HW72" s="45">
        <f t="shared" si="537"/>
        <v>9.8692398244760615E-2</v>
      </c>
      <c r="HX72" s="45">
        <f t="shared" si="538"/>
        <v>9.8150919187456401E-3</v>
      </c>
      <c r="HY72" s="45">
        <f t="shared" si="539"/>
        <v>5.1822703609738632E-2</v>
      </c>
      <c r="HZ72" s="45">
        <f t="shared" si="540"/>
        <v>3.1032567337149097E-2</v>
      </c>
      <c r="IA72" s="45">
        <f t="shared" si="541"/>
        <v>1.4358233713076585E-2</v>
      </c>
      <c r="IB72" s="45">
        <f t="shared" si="542"/>
        <v>1.6548554185630719E-2</v>
      </c>
      <c r="IC72" s="45">
        <f t="shared" si="543"/>
        <v>1.3526106929118526E-2</v>
      </c>
      <c r="ID72" s="45">
        <f t="shared" si="544"/>
        <v>1.7339222978608897E-2</v>
      </c>
      <c r="IE72" s="45">
        <f t="shared" si="545"/>
        <v>0</v>
      </c>
      <c r="IF72" s="45"/>
      <c r="IH72" s="45">
        <f t="shared" si="546"/>
        <v>-5.7330807331862077E-3</v>
      </c>
      <c r="II72" s="45">
        <f t="shared" si="547"/>
        <v>-3.3278993674903598E-4</v>
      </c>
      <c r="IJ72" s="45">
        <f t="shared" si="548"/>
        <v>-7.8203168181268309E-3</v>
      </c>
      <c r="IK72" s="45">
        <f t="shared" si="549"/>
        <v>-7.7774103952025662E-4</v>
      </c>
      <c r="IL72" s="45">
        <f t="shared" si="550"/>
        <v>-8.4436176960877608E-3</v>
      </c>
      <c r="IM72" s="45">
        <f t="shared" si="551"/>
        <v>-9.6674664601710605E-3</v>
      </c>
      <c r="IN72" s="45">
        <f t="shared" si="552"/>
        <v>-6.3252130894610506E-4</v>
      </c>
      <c r="IO72" s="45">
        <f t="shared" si="553"/>
        <v>-1.251781708444079E-3</v>
      </c>
      <c r="IP72" s="45">
        <f t="shared" si="554"/>
        <v>-2.5106462977482185E-3</v>
      </c>
      <c r="IQ72" s="45">
        <f t="shared" si="555"/>
        <v>-6.6433804515742909E-3</v>
      </c>
      <c r="IR72" s="45">
        <f t="shared" si="556"/>
        <v>0</v>
      </c>
      <c r="IT72" s="47">
        <f t="shared" si="557"/>
        <v>5453.5166063669367</v>
      </c>
      <c r="IU72" s="47">
        <f t="shared" si="558"/>
        <v>4463.3832614113435</v>
      </c>
      <c r="IW72" s="47">
        <f t="shared" si="559"/>
        <v>1381.1067927322019</v>
      </c>
      <c r="IX72" s="47">
        <f t="shared" si="560"/>
        <v>80.169539482758438</v>
      </c>
      <c r="IY72" s="47">
        <f t="shared" si="561"/>
        <v>1629.135351813833</v>
      </c>
      <c r="IZ72" s="47">
        <f t="shared" si="562"/>
        <v>162.01970476464402</v>
      </c>
      <c r="JA72" s="47">
        <f t="shared" si="563"/>
        <v>1402.1977846549435</v>
      </c>
      <c r="JB72" s="47">
        <f t="shared" si="564"/>
        <v>1313.9111670817247</v>
      </c>
      <c r="JC72" s="47">
        <f t="shared" si="565"/>
        <v>152.37522668686199</v>
      </c>
      <c r="JD72" s="47">
        <f t="shared" si="566"/>
        <v>260.77227833700931</v>
      </c>
      <c r="JE72" s="47">
        <f t="shared" si="567"/>
        <v>416.932978666932</v>
      </c>
      <c r="JF72" s="47">
        <f t="shared" si="568"/>
        <v>902.90582320173269</v>
      </c>
      <c r="JG72" s="47">
        <f t="shared" si="569"/>
        <v>0</v>
      </c>
      <c r="JH72" s="47"/>
      <c r="JJ72" s="47">
        <f t="shared" si="570"/>
        <v>0</v>
      </c>
      <c r="JK72" s="47">
        <f t="shared" si="571"/>
        <v>0</v>
      </c>
      <c r="JL72" s="47">
        <f t="shared" si="572"/>
        <v>0</v>
      </c>
      <c r="JM72" s="47">
        <f t="shared" si="573"/>
        <v>0</v>
      </c>
      <c r="JN72" s="47">
        <f t="shared" si="574"/>
        <v>0</v>
      </c>
      <c r="JO72" s="47">
        <f t="shared" si="575"/>
        <v>0</v>
      </c>
      <c r="JP72" s="47">
        <f t="shared" si="576"/>
        <v>1870.7450233390005</v>
      </c>
      <c r="JQ72" s="47">
        <f t="shared" si="577"/>
        <v>2221.3617485365244</v>
      </c>
      <c r="JR72" s="47">
        <f t="shared" si="578"/>
        <v>2784.5578088325492</v>
      </c>
      <c r="JS72" s="47">
        <f t="shared" si="579"/>
        <v>5894.5386070728364</v>
      </c>
      <c r="JT72" s="47">
        <f t="shared" si="580"/>
        <v>0</v>
      </c>
      <c r="JU72" s="47"/>
      <c r="JW72" s="47">
        <f t="shared" si="581"/>
        <v>5200.7315021286386</v>
      </c>
      <c r="JX72" s="47">
        <f t="shared" si="582"/>
        <v>301.88849384652383</v>
      </c>
      <c r="JY72" s="47">
        <f t="shared" si="583"/>
        <v>6935.2009902864065</v>
      </c>
      <c r="JZ72" s="47">
        <f t="shared" si="584"/>
        <v>689.71507841791185</v>
      </c>
      <c r="KA72" s="47">
        <f t="shared" si="585"/>
        <v>6947.9237010204715</v>
      </c>
      <c r="KB72" s="47">
        <f t="shared" si="586"/>
        <v>11221.701175986178</v>
      </c>
      <c r="KC72" s="47">
        <f t="shared" si="587"/>
        <v>256.45104539480974</v>
      </c>
      <c r="KD72" s="47">
        <f t="shared" si="588"/>
        <v>493.00409416986588</v>
      </c>
      <c r="KE72" s="47">
        <f t="shared" si="589"/>
        <v>909.00168621301464</v>
      </c>
      <c r="KF72" s="47">
        <f t="shared" si="590"/>
        <v>3393.0309905455515</v>
      </c>
      <c r="KG72" s="47">
        <f t="shared" si="591"/>
        <v>0</v>
      </c>
      <c r="KH72" s="47"/>
      <c r="KJ72" s="7">
        <f t="array" ref="KJ72">AVERAGE(EW72:EW73)/((1+discount_EFFECT)^($B72-1))</f>
        <v>0.16979226586969759</v>
      </c>
      <c r="KK72" s="7">
        <f t="array" ref="KK72">AVERAGE(EX72:EX73)/((1+discount_EFFECT)^($B72-1))</f>
        <v>9.8559849492733283E-3</v>
      </c>
      <c r="KL72" s="7">
        <f t="array" ref="KL72">AVERAGE(EY72:EY73)/((1+discount_EFFECT)^($B72-1))</f>
        <v>0.13896500407005846</v>
      </c>
      <c r="KM72" s="7">
        <f t="array" ref="KM72">AVERAGE(EZ72:EZ73)/((1+discount_EFFECT)^($B72-1))</f>
        <v>1.3820256804924642E-2</v>
      </c>
      <c r="KN72" s="7">
        <f t="array" ref="KN72">AVERAGE(FA72:FA73)/((1+discount_EFFECT)^($B72-1))</f>
        <v>9.377556200657107E-2</v>
      </c>
      <c r="KO72" s="7">
        <f t="array" ref="KO72">AVERAGE(FB72:FB73)/((1+discount_EFFECT)^($B72-1))</f>
        <v>8.5894187360213203E-2</v>
      </c>
      <c r="KP72" s="7">
        <f t="array" ref="KP72">AVERAGE(FC72:FC73)/((1+discount_EFFECT)^($B72-1))</f>
        <v>1.8732899684309745E-2</v>
      </c>
      <c r="KQ72" s="7">
        <f t="array" ref="KQ72">AVERAGE(FD72:FD73)/((1+discount_EFFECT)^($B72-1))</f>
        <v>2.2243836695406746E-2</v>
      </c>
      <c r="KR72" s="7">
        <f t="array" ref="KR72">AVERAGE(FE72:FE73)/((1+discount_EFFECT)^($B72-1))</f>
        <v>2.7883458968084609E-2</v>
      </c>
      <c r="KS72" s="7">
        <f t="array" ref="KS72">AVERAGE(FF72:FF73)/((1+discount_EFFECT)^($B72-1))</f>
        <v>5.9025574856000379E-2</v>
      </c>
      <c r="KT72" s="7">
        <f t="array" ref="KT72">AVERAGE(FG72:FG73)/((1+discount_EFFECT)^($B72-1))</f>
        <v>0.24849801665114915</v>
      </c>
      <c r="KU72" s="51">
        <f t="shared" si="592"/>
        <v>0.34724752010102772</v>
      </c>
      <c r="KV72" s="51">
        <f t="shared" si="593"/>
        <v>-3.8927587293211725E-2</v>
      </c>
      <c r="KW72" s="43"/>
      <c r="KX72" s="43">
        <f t="shared" si="594"/>
        <v>8811.0370879978109</v>
      </c>
      <c r="KY72" s="43">
        <f t="shared" si="595"/>
        <v>6842.7066754125553</v>
      </c>
      <c r="KZ72" s="43">
        <f t="shared" si="596"/>
        <v>11347.048618642897</v>
      </c>
      <c r="LA72" s="43">
        <f t="shared" si="597"/>
        <v>32295.303630728024</v>
      </c>
      <c r="LB72" s="30">
        <f t="shared" si="598"/>
        <v>0.19838115050328067</v>
      </c>
      <c r="LC72" s="30">
        <f t="shared" si="599"/>
        <v>0.17502909757038984</v>
      </c>
      <c r="LD72" s="30">
        <f t="shared" si="600"/>
        <v>0.12165902097465568</v>
      </c>
      <c r="LE72" s="30">
        <f t="shared" si="601"/>
        <v>0.14491976221621358</v>
      </c>
      <c r="LF72" s="30">
        <f t="shared" si="602"/>
        <v>0.51210326106073834</v>
      </c>
      <c r="LG72" s="30">
        <f t="shared" si="603"/>
        <v>0.12788577020380149</v>
      </c>
      <c r="LH72" s="30">
        <f t="shared" si="604"/>
        <v>0.30875726993975605</v>
      </c>
      <c r="LI72" s="17">
        <f t="shared" si="605"/>
        <v>0.63998903126453976</v>
      </c>
      <c r="LJ72" s="30">
        <f t="shared" si="606"/>
        <v>0.308319932807816</v>
      </c>
      <c r="LK72" s="31">
        <f t="shared" si="607"/>
        <v>59296.096012781287</v>
      </c>
      <c r="LL72">
        <f t="shared" si="608"/>
        <v>-0.28464102731999685</v>
      </c>
    </row>
    <row r="73" spans="2:324" ht="15.6" thickTop="1" thickBot="1" x14ac:dyDescent="0.35">
      <c r="B73">
        <v>6</v>
      </c>
      <c r="C73">
        <f t="shared" si="609"/>
        <v>76</v>
      </c>
      <c r="E73">
        <f t="shared" si="398"/>
        <v>0</v>
      </c>
      <c r="G73">
        <f t="shared" si="399"/>
        <v>0.16501514101914139</v>
      </c>
      <c r="H73">
        <f t="shared" si="400"/>
        <v>0</v>
      </c>
      <c r="I73">
        <f t="shared" si="401"/>
        <v>0</v>
      </c>
      <c r="J73">
        <f t="shared" si="402"/>
        <v>0.25713445436768823</v>
      </c>
      <c r="K73" s="19">
        <f t="shared" si="403"/>
        <v>2.7774179821947742E-2</v>
      </c>
      <c r="L73">
        <f t="shared" si="404"/>
        <v>0.22999999999999998</v>
      </c>
      <c r="M73">
        <f t="shared" si="405"/>
        <v>0</v>
      </c>
      <c r="N73">
        <f t="shared" si="406"/>
        <v>0</v>
      </c>
      <c r="O73">
        <f t="shared" si="407"/>
        <v>0.35</v>
      </c>
      <c r="P73">
        <f t="shared" si="408"/>
        <v>4.0000000000000036E-2</v>
      </c>
      <c r="S73" s="35">
        <f t="shared" si="409"/>
        <v>0.76762268081070628</v>
      </c>
      <c r="T73" s="36">
        <v>0</v>
      </c>
      <c r="U73" s="37">
        <f t="shared" si="410"/>
        <v>2.6218819553696059E-2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8">
        <v>0</v>
      </c>
      <c r="AD73" s="35">
        <f t="shared" si="411"/>
        <v>0</v>
      </c>
      <c r="AE73" s="37">
        <f t="shared" si="412"/>
        <v>0.70788045779138331</v>
      </c>
      <c r="AF73" s="37">
        <f t="shared" si="413"/>
        <v>0</v>
      </c>
      <c r="AG73" s="37">
        <f t="shared" si="414"/>
        <v>2.6218819553696059E-2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8">
        <v>0</v>
      </c>
      <c r="AO73" s="35">
        <f t="shared" si="415"/>
        <v>0.15170258904823308</v>
      </c>
      <c r="AP73" s="36">
        <v>0</v>
      </c>
      <c r="AQ73" s="37">
        <f t="shared" si="416"/>
        <v>0.59874289659923707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8">
        <v>0</v>
      </c>
      <c r="AZ73" s="35">
        <f t="shared" si="417"/>
        <v>0</v>
      </c>
      <c r="BA73" s="37">
        <f t="shared" si="418"/>
        <v>0.21144481206755603</v>
      </c>
      <c r="BB73" s="37">
        <f t="shared" si="419"/>
        <v>0</v>
      </c>
      <c r="BC73" s="37">
        <f t="shared" si="420"/>
        <v>0.50689717803812373</v>
      </c>
      <c r="BD73" s="37">
        <f t="shared" si="421"/>
        <v>2.3526225640133722E-2</v>
      </c>
      <c r="BE73" s="37">
        <f t="shared" si="422"/>
        <v>0</v>
      </c>
      <c r="BF73" s="36">
        <v>0</v>
      </c>
      <c r="BG73" s="36">
        <v>0</v>
      </c>
      <c r="BH73" s="36">
        <v>0</v>
      </c>
      <c r="BI73" s="36">
        <v>0</v>
      </c>
      <c r="BJ73" s="38">
        <v>0</v>
      </c>
      <c r="BK73" s="35">
        <f t="shared" si="423"/>
        <v>0</v>
      </c>
      <c r="BL73" s="37">
        <f t="shared" si="424"/>
        <v>0</v>
      </c>
      <c r="BM73" s="37">
        <f t="shared" si="425"/>
        <v>0.22472539533681704</v>
      </c>
      <c r="BN73" s="37">
        <f t="shared" si="426"/>
        <v>0.305886228126454</v>
      </c>
      <c r="BO73" s="37">
        <f t="shared" si="427"/>
        <v>0.431314136735785</v>
      </c>
      <c r="BP73" s="37">
        <f t="shared" si="428"/>
        <v>1.0838010743938059E-2</v>
      </c>
      <c r="BQ73" s="36">
        <v>0</v>
      </c>
      <c r="BR73" s="36">
        <v>0</v>
      </c>
      <c r="BS73" s="36">
        <v>0</v>
      </c>
      <c r="BT73" s="36">
        <v>0</v>
      </c>
      <c r="BU73" s="38">
        <v>0</v>
      </c>
      <c r="BV73" s="35">
        <f t="shared" si="429"/>
        <v>0</v>
      </c>
      <c r="BW73" s="37">
        <f t="shared" si="430"/>
        <v>0</v>
      </c>
      <c r="BX73" s="37">
        <f t="shared" si="431"/>
        <v>2.4273540300118468E-2</v>
      </c>
      <c r="BY73" s="37">
        <f t="shared" si="432"/>
        <v>3.4958426071594779E-2</v>
      </c>
      <c r="BZ73" s="37">
        <f t="shared" si="433"/>
        <v>0.32936715896187213</v>
      </c>
      <c r="CA73" s="37">
        <f t="shared" si="434"/>
        <v>0.53106252645296481</v>
      </c>
      <c r="CB73" s="36">
        <v>0</v>
      </c>
      <c r="CC73" s="36">
        <v>0</v>
      </c>
      <c r="CD73" s="36">
        <v>0</v>
      </c>
      <c r="CE73" s="36">
        <v>0</v>
      </c>
      <c r="CF73" s="38">
        <v>0</v>
      </c>
      <c r="CG73" s="37">
        <f t="shared" si="435"/>
        <v>1.8875967560919006E-2</v>
      </c>
      <c r="CH73" s="37">
        <f t="shared" si="436"/>
        <v>1.7406896503066802E-2</v>
      </c>
      <c r="CI73" s="37">
        <f t="shared" si="437"/>
        <v>1.035670626861175E-3</v>
      </c>
      <c r="CJ73" s="37">
        <f t="shared" si="438"/>
        <v>1.035670626861175E-3</v>
      </c>
      <c r="CK73" s="36">
        <v>0</v>
      </c>
      <c r="CL73" s="36">
        <v>0</v>
      </c>
      <c r="CM73" s="37">
        <f t="shared" si="439"/>
        <v>0.72528735429445013</v>
      </c>
      <c r="CN73" s="37">
        <f t="shared" si="440"/>
        <v>2.7254490180557235E-2</v>
      </c>
      <c r="CO73" s="36">
        <v>0</v>
      </c>
      <c r="CP73" s="36">
        <v>0</v>
      </c>
      <c r="CQ73" s="38">
        <v>0</v>
      </c>
      <c r="CR73" s="37">
        <f t="shared" si="441"/>
        <v>3.7303915339729453E-3</v>
      </c>
      <c r="CS73" s="37">
        <f t="shared" si="442"/>
        <v>5.199462591825149E-3</v>
      </c>
      <c r="CT73" s="37">
        <f t="shared" si="443"/>
        <v>2.3650966809533273E-2</v>
      </c>
      <c r="CU73" s="37">
        <f t="shared" si="444"/>
        <v>2.002296545264938E-2</v>
      </c>
      <c r="CV73" s="37">
        <f t="shared" si="445"/>
        <v>2.9077357532749548E-3</v>
      </c>
      <c r="CW73" s="37">
        <f t="shared" si="446"/>
        <v>0</v>
      </c>
      <c r="CX73" s="37">
        <f t="shared" si="447"/>
        <v>0.21664427465938119</v>
      </c>
      <c r="CY73" s="37">
        <f t="shared" si="448"/>
        <v>0.52692014349077321</v>
      </c>
      <c r="CZ73" s="37">
        <f t="shared" si="449"/>
        <v>2.643396139340868E-2</v>
      </c>
      <c r="DA73" s="37">
        <f t="shared" si="450"/>
        <v>0</v>
      </c>
      <c r="DB73" s="38">
        <v>0</v>
      </c>
      <c r="DC73" s="37">
        <f t="shared" si="451"/>
        <v>0</v>
      </c>
      <c r="DD73" s="37">
        <f t="shared" si="452"/>
        <v>0</v>
      </c>
      <c r="DE73" s="37">
        <f t="shared" si="453"/>
        <v>8.8768867180863287E-3</v>
      </c>
      <c r="DF73" s="37">
        <f t="shared" si="454"/>
        <v>1.2082823980047041E-2</v>
      </c>
      <c r="DG73" s="37">
        <f t="shared" si="455"/>
        <v>5.3308488810040841E-2</v>
      </c>
      <c r="DH73" s="37">
        <f t="shared" si="456"/>
        <v>3.788184592010739E-3</v>
      </c>
      <c r="DI73" s="37">
        <f t="shared" si="457"/>
        <v>0</v>
      </c>
      <c r="DJ73" s="37">
        <f t="shared" si="458"/>
        <v>0.31796905210650106</v>
      </c>
      <c r="DK73" s="37">
        <f t="shared" si="459"/>
        <v>0.4846226255458258</v>
      </c>
      <c r="DL73" s="37">
        <f t="shared" si="460"/>
        <v>1.4626195335948798E-2</v>
      </c>
      <c r="DM73" s="38">
        <v>0</v>
      </c>
      <c r="DN73" s="37">
        <f t="shared" si="461"/>
        <v>0</v>
      </c>
      <c r="DO73" s="37">
        <f t="shared" si="462"/>
        <v>0</v>
      </c>
      <c r="DP73" s="37">
        <f t="shared" si="463"/>
        <v>9.5883007422505387E-4</v>
      </c>
      <c r="DQ73" s="37">
        <f t="shared" si="464"/>
        <v>1.3808941691482346E-3</v>
      </c>
      <c r="DR73" s="37">
        <f t="shared" si="465"/>
        <v>4.0708300545849362E-2</v>
      </c>
      <c r="DS73" s="37">
        <f t="shared" si="466"/>
        <v>0.18562104500852619</v>
      </c>
      <c r="DT73" s="37">
        <f t="shared" si="467"/>
        <v>0</v>
      </c>
      <c r="DU73" s="37">
        <f t="shared" si="468"/>
        <v>3.6339320240743017E-2</v>
      </c>
      <c r="DV73" s="37">
        <f t="shared" si="469"/>
        <v>0.37007545950772147</v>
      </c>
      <c r="DW73" s="37">
        <f t="shared" si="470"/>
        <v>0.71668357146149109</v>
      </c>
      <c r="DX73" s="38">
        <v>0</v>
      </c>
      <c r="DY73" s="35">
        <f t="array" ref="DY73">1-EXP(-INDEX(m.r.mortality, C73) * hr.mort_mci)</f>
        <v>5.8068371046168687E-2</v>
      </c>
      <c r="DZ73" s="37">
        <f t="array" ref="DZ73">1-EXP(-INDEX(m.r.mortality, C73) * hr.mort_mci)</f>
        <v>5.8068371046168687E-2</v>
      </c>
      <c r="EA73" s="37">
        <f t="array" ref="EA73">1-EXP(-INDEX(m.r.mortality, C73) * hr.mort_mil)</f>
        <v>9.1516993981425432E-2</v>
      </c>
      <c r="EB73" s="37">
        <f t="array" ref="EB73">1-EXP(-INDEX(m.r.mortality, C73) * hr.mort_mil)</f>
        <v>9.1516993981425432E-2</v>
      </c>
      <c r="EC73" s="37">
        <f t="array" ref="EC73">1-EXP(-INDEX(m.r.mortality, C73) * hr.mort_mod)</f>
        <v>0.11886795355304403</v>
      </c>
      <c r="ED73" s="37">
        <f t="array" ref="ED73">1-EXP(-INDEX(m.r.mortality, C73) * hr.mort_sev)</f>
        <v>0.26869023320256014</v>
      </c>
      <c r="EE73" s="37">
        <f t="array" ref="EE73">1-EXP(-INDEX(m.r.mortality, C73) * hr.mort_mci)</f>
        <v>5.8068371046168687E-2</v>
      </c>
      <c r="EF73" s="37">
        <f t="array" ref="EF73">1-EXP(-INDEX(m.r.mortality, C73) * hr.mort_mil)</f>
        <v>9.1516993981425432E-2</v>
      </c>
      <c r="EG73" s="37">
        <f t="array" ref="EG73">1-EXP(-INDEX(m.r.mortality, C73) * hr.mort_mod)</f>
        <v>0.11886795355304403</v>
      </c>
      <c r="EH73" s="37">
        <f t="array" ref="EH73">1-EXP(-INDEX(m.r.mortality, C73) * hr.mort_sev)</f>
        <v>0.26869023320256014</v>
      </c>
      <c r="EI73" s="38">
        <v>1</v>
      </c>
      <c r="EJ73" s="39" t="b">
        <f t="shared" si="471"/>
        <v>1</v>
      </c>
      <c r="EK73" s="39" t="b">
        <f t="shared" si="472"/>
        <v>1</v>
      </c>
      <c r="EL73" s="39" t="b">
        <f t="shared" si="473"/>
        <v>1</v>
      </c>
      <c r="EM73" s="39" t="b">
        <f t="shared" si="474"/>
        <v>1</v>
      </c>
      <c r="EN73" s="39" t="b">
        <f t="shared" si="475"/>
        <v>1</v>
      </c>
      <c r="EO73" s="39" t="b">
        <f t="shared" si="476"/>
        <v>1</v>
      </c>
      <c r="EP73" s="39" t="b">
        <f t="shared" si="477"/>
        <v>1</v>
      </c>
      <c r="EQ73" s="39" t="b">
        <f t="shared" si="478"/>
        <v>1</v>
      </c>
      <c r="ER73" s="39" t="b">
        <f t="shared" si="479"/>
        <v>1</v>
      </c>
      <c r="ES73" s="39" t="b">
        <f t="shared" si="480"/>
        <v>1</v>
      </c>
      <c r="ET73" s="39" t="b">
        <f t="shared" si="481"/>
        <v>1</v>
      </c>
      <c r="EV73">
        <v>6</v>
      </c>
      <c r="EW73" s="7">
        <f t="array" ref="EW73">MMULT(EW72:FG72,TRANSPOSE(S72:AC72))</f>
        <v>0.16915048118117867</v>
      </c>
      <c r="EX73" s="7">
        <f t="array" ref="EX73">MMULT(EW72:FG72,TRANSPOSE(AD72:AN72))</f>
        <v>9.4903615782711871E-3</v>
      </c>
      <c r="EY73" s="7">
        <f t="array" ref="EY73">MMULT(EW72:FG72,TRANSPOSE(AO72:AY72))</f>
        <v>0.13811902306290111</v>
      </c>
      <c r="EZ73" s="7">
        <f t="array" ref="EZ73">MMULT(EW72:FG72,TRANSPOSE(AZ72:BJ72))</f>
        <v>1.4129032459000842E-2</v>
      </c>
      <c r="FA73" s="7">
        <f t="array" ref="FA73">MMULT(EW72:FG72,TRANSPOSE(BK72:BU72))</f>
        <v>9.616477050637752E-2</v>
      </c>
      <c r="FB73" s="7">
        <f t="array" ref="FB73">MMULT(EW72:FG72,TRANSPOSE(BV72:CF72))</f>
        <v>9.6358650117836453E-2</v>
      </c>
      <c r="FC73" s="7">
        <f t="array" ref="FC73">MMULT(EW72:FG72,TRANSPOSE(CG72:CQ72))</f>
        <v>2.077548903540034E-2</v>
      </c>
      <c r="FD73" s="7">
        <f t="array" ref="FD73">MMULT(EW72:FG72,TRANSPOSE(CR72:DB72))</f>
        <v>2.4696458889706632E-2</v>
      </c>
      <c r="FE73" s="7">
        <f t="array" ref="FE73">MMULT(EW72:FG72,TRANSPOSE(DC72:DM72))</f>
        <v>3.2297697607303714E-2</v>
      </c>
      <c r="FF73" s="7">
        <f t="array" ref="FF73">MMULT(EW72:FG72,TRANSPOSE(DN72:DX72))</f>
        <v>7.7095904060341031E-2</v>
      </c>
      <c r="FG73" s="7">
        <f t="array" ref="FG73">MMULT(EW72:FG72,TRANSPOSE(DY72:EI72))</f>
        <v>0.32172213150168238</v>
      </c>
      <c r="FH73" s="39" t="b">
        <f t="shared" si="482"/>
        <v>1</v>
      </c>
      <c r="FJ73" s="30">
        <f t="shared" si="483"/>
        <v>0.11519147768438266</v>
      </c>
      <c r="FK73" s="30">
        <f t="shared" si="484"/>
        <v>6.462936234802678E-3</v>
      </c>
      <c r="FL73" s="30">
        <f t="shared" si="485"/>
        <v>8.7153103552690597E-2</v>
      </c>
      <c r="FM73" s="30">
        <f t="shared" si="486"/>
        <v>8.9154194816295322E-3</v>
      </c>
      <c r="FN73" s="30">
        <f t="shared" si="487"/>
        <v>4.7216902318631362E-2</v>
      </c>
      <c r="FO73" s="30">
        <f t="shared" si="488"/>
        <v>3.0931126687825498E-2</v>
      </c>
      <c r="FP73" s="30">
        <f t="shared" si="489"/>
        <v>1.4148108033107631E-2</v>
      </c>
      <c r="FQ73" s="30">
        <f t="shared" si="490"/>
        <v>1.6324359326096084E-2</v>
      </c>
      <c r="FR73" s="30">
        <f t="shared" si="491"/>
        <v>1.3920307668747901E-2</v>
      </c>
      <c r="FS73" s="30">
        <f t="shared" si="492"/>
        <v>2.0122030959749009E-2</v>
      </c>
      <c r="FT73" s="41">
        <v>0</v>
      </c>
      <c r="FV73" s="30">
        <f t="shared" si="493"/>
        <v>-5.0745144354353601E-3</v>
      </c>
      <c r="FW73" s="30">
        <f t="shared" si="494"/>
        <v>-2.8471084734813559E-4</v>
      </c>
      <c r="FX73" s="30">
        <f t="shared" si="495"/>
        <v>-6.9059511531450561E-3</v>
      </c>
      <c r="FY73" s="30">
        <f t="shared" si="496"/>
        <v>-7.0645162295004211E-4</v>
      </c>
      <c r="FZ73" s="30">
        <f t="shared" si="497"/>
        <v>-7.6931816405102016E-3</v>
      </c>
      <c r="GA73" s="30">
        <f t="shared" si="498"/>
        <v>-9.6358650117836456E-3</v>
      </c>
      <c r="GB73" s="30">
        <f t="shared" si="499"/>
        <v>-6.2326467106201021E-4</v>
      </c>
      <c r="GC73" s="30">
        <f t="shared" si="500"/>
        <v>-1.2348229444853317E-3</v>
      </c>
      <c r="GD73" s="30">
        <f t="shared" si="501"/>
        <v>-2.5838158085842973E-3</v>
      </c>
      <c r="GE73" s="30">
        <f t="shared" si="502"/>
        <v>-7.7095904060341036E-3</v>
      </c>
      <c r="GF73" s="41">
        <v>0</v>
      </c>
      <c r="GH73" s="31">
        <f t="shared" si="503"/>
        <v>4827.0641965154136</v>
      </c>
      <c r="GI73" s="31">
        <f t="shared" si="504"/>
        <v>3941.516373048315</v>
      </c>
      <c r="GJ73" s="18"/>
      <c r="GK73" s="31">
        <f t="shared" si="505"/>
        <v>1222.4572935156257</v>
      </c>
      <c r="GL73" s="31">
        <f t="shared" si="506"/>
        <v>68.587222740629002</v>
      </c>
      <c r="GM73" s="31">
        <f t="shared" si="507"/>
        <v>1438.6538836137534</v>
      </c>
      <c r="GN73" s="31">
        <f t="shared" si="508"/>
        <v>147.16863012844559</v>
      </c>
      <c r="GO73" s="31">
        <f t="shared" si="509"/>
        <v>1277.5758734635358</v>
      </c>
      <c r="GP73" s="31">
        <f t="shared" si="510"/>
        <v>1309.6161952705222</v>
      </c>
      <c r="GQ73" s="31">
        <f t="shared" si="511"/>
        <v>150.1452902783997</v>
      </c>
      <c r="GR73" s="31">
        <f t="shared" si="512"/>
        <v>257.23941355278197</v>
      </c>
      <c r="GS73" s="31">
        <f t="shared" si="513"/>
        <v>429.08394637905059</v>
      </c>
      <c r="GT73" s="31">
        <f t="shared" si="514"/>
        <v>1047.8150578383386</v>
      </c>
      <c r="GU73" s="42">
        <v>0</v>
      </c>
      <c r="GV73" s="18"/>
      <c r="GW73" s="31">
        <f t="shared" si="515"/>
        <v>0</v>
      </c>
      <c r="GX73" s="31">
        <f t="shared" si="516"/>
        <v>0</v>
      </c>
      <c r="GY73" s="31">
        <f t="shared" si="517"/>
        <v>0</v>
      </c>
      <c r="GZ73" s="31">
        <f t="shared" si="518"/>
        <v>0</v>
      </c>
      <c r="HA73" s="31">
        <f t="shared" si="519"/>
        <v>0</v>
      </c>
      <c r="HB73" s="31">
        <f t="shared" si="520"/>
        <v>0</v>
      </c>
      <c r="HC73" s="31">
        <f t="shared" si="521"/>
        <v>1843.3675911330013</v>
      </c>
      <c r="HD73" s="31">
        <f t="shared" si="522"/>
        <v>2191.2674043658899</v>
      </c>
      <c r="HE73" s="31">
        <f t="shared" si="523"/>
        <v>2865.7101133008441</v>
      </c>
      <c r="HF73" s="31">
        <f t="shared" si="524"/>
        <v>6840.5653754659388</v>
      </c>
      <c r="HG73" s="42">
        <v>0</v>
      </c>
      <c r="HH73" s="18"/>
      <c r="HI73" s="31">
        <f t="shared" si="525"/>
        <v>4603.3168396894489</v>
      </c>
      <c r="HJ73" s="31">
        <f t="shared" si="526"/>
        <v>258.27382200115517</v>
      </c>
      <c r="HK73" s="31">
        <f t="shared" si="527"/>
        <v>6124.3246776328206</v>
      </c>
      <c r="HL73" s="31">
        <f t="shared" si="528"/>
        <v>626.49431078242435</v>
      </c>
      <c r="HM73" s="31">
        <f t="shared" si="529"/>
        <v>6330.4191378918658</v>
      </c>
      <c r="HN73" s="31">
        <f t="shared" si="530"/>
        <v>11185.019175382098</v>
      </c>
      <c r="HO73" s="31">
        <f t="shared" si="531"/>
        <v>252.69801062958948</v>
      </c>
      <c r="HP73" s="31">
        <f t="shared" si="532"/>
        <v>486.32502224596408</v>
      </c>
      <c r="HQ73" s="31">
        <f t="shared" si="533"/>
        <v>935.49335442969266</v>
      </c>
      <c r="HR73" s="31">
        <f t="shared" si="534"/>
        <v>3937.5855955814595</v>
      </c>
      <c r="HS73" s="42">
        <v>0</v>
      </c>
      <c r="HT73" s="18"/>
      <c r="HU73" s="45">
        <f t="shared" si="535"/>
        <v>0.10304059298686932</v>
      </c>
      <c r="HV73" s="45">
        <f t="shared" si="536"/>
        <v>5.6450982988156054E-3</v>
      </c>
      <c r="HW73" s="45">
        <f t="shared" si="537"/>
        <v>7.7763611162878749E-2</v>
      </c>
      <c r="HX73" s="45">
        <f t="shared" si="538"/>
        <v>8.0642055399814516E-3</v>
      </c>
      <c r="HY73" s="45">
        <f t="shared" si="539"/>
        <v>4.272855324823685E-2</v>
      </c>
      <c r="HZ73" s="45">
        <f t="shared" si="540"/>
        <v>2.937971791427977E-2</v>
      </c>
      <c r="IA73" s="45">
        <f t="shared" si="541"/>
        <v>1.3631077651616429E-2</v>
      </c>
      <c r="IB73" s="45">
        <f t="shared" si="542"/>
        <v>1.5723102892306329E-2</v>
      </c>
      <c r="IC73" s="45">
        <f t="shared" si="543"/>
        <v>1.37528717676795E-2</v>
      </c>
      <c r="ID73" s="45">
        <f t="shared" si="544"/>
        <v>2.1813355682099016E-2</v>
      </c>
      <c r="IE73" s="45">
        <f t="shared" si="545"/>
        <v>0</v>
      </c>
      <c r="IF73" s="45"/>
      <c r="IH73" s="45">
        <f t="shared" si="546"/>
        <v>-4.5392331712277249E-3</v>
      </c>
      <c r="II73" s="45">
        <f t="shared" si="547"/>
        <v>-2.486827444412161E-4</v>
      </c>
      <c r="IJ73" s="45">
        <f t="shared" si="548"/>
        <v>-6.161934323524465E-3</v>
      </c>
      <c r="IK73" s="45">
        <f t="shared" si="549"/>
        <v>-6.3900202377032106E-4</v>
      </c>
      <c r="IL73" s="45">
        <f t="shared" si="550"/>
        <v>-6.9618824029713811E-3</v>
      </c>
      <c r="IM73" s="45">
        <f t="shared" si="551"/>
        <v>-9.1525600979064717E-3</v>
      </c>
      <c r="IN73" s="45">
        <f t="shared" si="552"/>
        <v>-6.004880022738515E-4</v>
      </c>
      <c r="IO73" s="45">
        <f t="shared" si="553"/>
        <v>-1.1893421249853501E-3</v>
      </c>
      <c r="IP73" s="45">
        <f t="shared" si="554"/>
        <v>-2.5527372190588399E-3</v>
      </c>
      <c r="IQ73" s="45">
        <f t="shared" si="555"/>
        <v>-8.3576075410341059E-3</v>
      </c>
      <c r="IR73" s="45">
        <f t="shared" si="556"/>
        <v>0</v>
      </c>
      <c r="IT73" s="43">
        <f t="shared" si="557"/>
        <v>4317.8850310214229</v>
      </c>
      <c r="IU73" s="43">
        <f t="shared" si="558"/>
        <v>3516.8747196769996</v>
      </c>
      <c r="IW73" s="43">
        <f t="shared" si="559"/>
        <v>1093.507323259654</v>
      </c>
      <c r="IX73" s="43">
        <f t="shared" si="560"/>
        <v>59.908004712881549</v>
      </c>
      <c r="IY73" s="43">
        <f t="shared" si="561"/>
        <v>1283.6596362362302</v>
      </c>
      <c r="IZ73" s="43">
        <f t="shared" si="562"/>
        <v>133.11746966463241</v>
      </c>
      <c r="JA73" s="43">
        <f t="shared" si="563"/>
        <v>1156.1319370247861</v>
      </c>
      <c r="JB73" s="43">
        <f t="shared" si="564"/>
        <v>1243.9299344425272</v>
      </c>
      <c r="JC73" s="43">
        <f t="shared" si="565"/>
        <v>144.65836039844055</v>
      </c>
      <c r="JD73" s="43">
        <f t="shared" si="566"/>
        <v>247.76480880209726</v>
      </c>
      <c r="JE73" s="43">
        <f t="shared" si="567"/>
        <v>423.92284944746075</v>
      </c>
      <c r="JF73" s="43">
        <f t="shared" si="568"/>
        <v>1135.8874554664699</v>
      </c>
      <c r="JG73" s="43">
        <f t="shared" si="569"/>
        <v>0</v>
      </c>
      <c r="JH73" s="43"/>
      <c r="JJ73" s="43">
        <f t="shared" si="570"/>
        <v>0</v>
      </c>
      <c r="JK73" s="43">
        <f t="shared" si="571"/>
        <v>0</v>
      </c>
      <c r="JL73" s="43">
        <f t="shared" si="572"/>
        <v>0</v>
      </c>
      <c r="JM73" s="43">
        <f t="shared" si="573"/>
        <v>0</v>
      </c>
      <c r="JN73" s="43">
        <f t="shared" si="574"/>
        <v>0</v>
      </c>
      <c r="JO73" s="43">
        <f t="shared" si="575"/>
        <v>0</v>
      </c>
      <c r="JP73" s="43">
        <f t="shared" si="576"/>
        <v>1776.0033155251431</v>
      </c>
      <c r="JQ73" s="43">
        <f t="shared" si="577"/>
        <v>2110.5589613140028</v>
      </c>
      <c r="JR73" s="43">
        <f t="shared" si="578"/>
        <v>2831.2408496581593</v>
      </c>
      <c r="JS73" s="43">
        <f t="shared" si="579"/>
        <v>7415.5380190087408</v>
      </c>
      <c r="JT73" s="43">
        <f t="shared" si="580"/>
        <v>0</v>
      </c>
      <c r="JU73" s="43"/>
      <c r="JW73" s="43">
        <f t="shared" si="581"/>
        <v>4117.7394925662129</v>
      </c>
      <c r="JX73" s="43">
        <f t="shared" si="582"/>
        <v>225.5911338496812</v>
      </c>
      <c r="JY73" s="43">
        <f t="shared" si="583"/>
        <v>5464.5168496923652</v>
      </c>
      <c r="JZ73" s="43">
        <f t="shared" si="584"/>
        <v>566.6787639312588</v>
      </c>
      <c r="KA73" s="43">
        <f t="shared" si="585"/>
        <v>5728.6615159914336</v>
      </c>
      <c r="KB73" s="43">
        <f t="shared" si="586"/>
        <v>10624.013523822856</v>
      </c>
      <c r="KC73" s="43">
        <f t="shared" si="587"/>
        <v>243.46338020888953</v>
      </c>
      <c r="KD73" s="43">
        <f t="shared" si="588"/>
        <v>468.41276959964478</v>
      </c>
      <c r="KE73" s="43">
        <f t="shared" si="589"/>
        <v>924.24107635726955</v>
      </c>
      <c r="KF73" s="43">
        <f t="shared" si="590"/>
        <v>4268.552975439783</v>
      </c>
      <c r="KG73" s="43">
        <f t="shared" si="591"/>
        <v>0</v>
      </c>
      <c r="KH73" s="43"/>
      <c r="KJ73" s="7">
        <f t="array" ref="KJ73">AVERAGE(EW73:EW74)/((1+discount_EFFECT)^($B73-1))</f>
        <v>0.13051941359563404</v>
      </c>
      <c r="KK73" s="7">
        <f t="array" ref="KK73">AVERAGE(EX73:EX74)/((1+discount_EFFECT)^($B73-1))</f>
        <v>7.1505306626585066E-3</v>
      </c>
      <c r="KL73" s="7">
        <f t="array" ref="KL73">AVERAGE(EY73:EY74)/((1+discount_EFFECT)^($B73-1))</f>
        <v>0.10630677352540989</v>
      </c>
      <c r="KM73" s="7">
        <f t="array" ref="KM73">AVERAGE(EZ73:EZ74)/((1+discount_EFFECT)^($B73-1))</f>
        <v>1.1024175178870747E-2</v>
      </c>
      <c r="KN73" s="7">
        <f t="array" ref="KN73">AVERAGE(FA73:FA74)/((1+discount_EFFECT)^($B73-1))</f>
        <v>7.5067261458158063E-2</v>
      </c>
      <c r="KO73" s="7">
        <f t="array" ref="KO73">AVERAGE(FB73:FB74)/((1+discount_EFFECT)^($B73-1))</f>
        <v>7.8950787400581063E-2</v>
      </c>
      <c r="KP73" s="7">
        <f t="array" ref="KP73">AVERAGE(FC73:FC74)/((1+discount_EFFECT)^($B73-1))</f>
        <v>1.7266207522624071E-2</v>
      </c>
      <c r="KQ73" s="7">
        <f t="array" ref="KQ73">AVERAGE(FD73:FD74)/((1+discount_EFFECT)^($B73-1))</f>
        <v>2.0518739293009826E-2</v>
      </c>
      <c r="KR73" s="7">
        <f t="array" ref="KR73">AVERAGE(FE73:FE74)/((1+discount_EFFECT)^($B73-1))</f>
        <v>2.7525169367306968E-2</v>
      </c>
      <c r="KS73" s="7">
        <f t="array" ref="KS73">AVERAGE(FF73:FF74)/((1+discount_EFFECT)^($B73-1))</f>
        <v>7.2093456813313528E-2</v>
      </c>
      <c r="KT73" s="7">
        <f t="array" ref="KT73">AVERAGE(FG73:FG74)/((1+discount_EFFECT)^($B73-1))</f>
        <v>0.31618626956659729</v>
      </c>
      <c r="KU73" s="51">
        <f t="shared" si="592"/>
        <v>0.28599120302501102</v>
      </c>
      <c r="KV73" s="51">
        <f t="shared" si="593"/>
        <v>-3.4852387840718681E-2</v>
      </c>
      <c r="KW73" s="43"/>
      <c r="KX73" s="43">
        <f t="shared" si="594"/>
        <v>6758.3325844919427</v>
      </c>
      <c r="KY73" s="43">
        <f t="shared" si="595"/>
        <v>5971.3987683500645</v>
      </c>
      <c r="KZ73" s="43">
        <f t="shared" si="596"/>
        <v>12191.54422481166</v>
      </c>
      <c r="LA73" s="43">
        <f t="shared" si="597"/>
        <v>28148.538990801957</v>
      </c>
      <c r="LB73" s="30">
        <f t="shared" si="598"/>
        <v>0.1549361517809166</v>
      </c>
      <c r="LC73" s="30">
        <f t="shared" si="599"/>
        <v>0.13784968799729047</v>
      </c>
      <c r="LD73" s="30">
        <f t="shared" si="600"/>
        <v>0.10259243082546503</v>
      </c>
      <c r="LE73" s="30">
        <f t="shared" si="601"/>
        <v>0.15104424421389459</v>
      </c>
      <c r="LF73" s="30">
        <f t="shared" si="602"/>
        <v>0.40901894182131227</v>
      </c>
      <c r="LG73" s="30">
        <f t="shared" si="603"/>
        <v>0.13740357299625439</v>
      </c>
      <c r="LH73" s="30">
        <f t="shared" si="604"/>
        <v>0.23682618712104392</v>
      </c>
      <c r="LI73" s="17">
        <f t="shared" si="605"/>
        <v>0.54642251481756676</v>
      </c>
      <c r="LJ73" s="30">
        <f t="shared" si="606"/>
        <v>0.25113881518429232</v>
      </c>
      <c r="LK73" s="31">
        <f t="shared" si="607"/>
        <v>53069.814568455622</v>
      </c>
      <c r="LL73">
        <f t="shared" si="608"/>
        <v>-0.27955933050026388</v>
      </c>
    </row>
    <row r="74" spans="2:324" ht="15.6" thickTop="1" thickBot="1" x14ac:dyDescent="0.35">
      <c r="B74">
        <v>7</v>
      </c>
      <c r="C74">
        <f t="shared" si="609"/>
        <v>77</v>
      </c>
      <c r="E74">
        <f t="shared" si="398"/>
        <v>0</v>
      </c>
      <c r="G74">
        <f t="shared" si="399"/>
        <v>0.16501514101914139</v>
      </c>
      <c r="H74">
        <f t="shared" si="400"/>
        <v>0</v>
      </c>
      <c r="I74">
        <f t="shared" si="401"/>
        <v>0</v>
      </c>
      <c r="J74">
        <f t="shared" si="402"/>
        <v>0.25713445436768823</v>
      </c>
      <c r="K74" s="19">
        <f t="shared" si="403"/>
        <v>2.7774179821947742E-2</v>
      </c>
      <c r="L74">
        <f t="shared" si="404"/>
        <v>0.22999999999999998</v>
      </c>
      <c r="M74">
        <f t="shared" si="405"/>
        <v>0</v>
      </c>
      <c r="N74">
        <f t="shared" si="406"/>
        <v>0</v>
      </c>
      <c r="O74">
        <f t="shared" si="407"/>
        <v>0.35</v>
      </c>
      <c r="P74">
        <f t="shared" si="408"/>
        <v>4.0000000000000036E-2</v>
      </c>
      <c r="S74" s="35">
        <f t="shared" si="409"/>
        <v>0.76263420210946398</v>
      </c>
      <c r="T74" s="36">
        <v>0</v>
      </c>
      <c r="U74" s="37">
        <f t="shared" si="410"/>
        <v>2.5945990602324123E-2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8">
        <v>0</v>
      </c>
      <c r="AD74" s="35">
        <f t="shared" si="411"/>
        <v>0</v>
      </c>
      <c r="AE74" s="37">
        <f t="shared" si="412"/>
        <v>0.70328022036355164</v>
      </c>
      <c r="AF74" s="37">
        <f t="shared" si="413"/>
        <v>0</v>
      </c>
      <c r="AG74" s="37">
        <f t="shared" si="414"/>
        <v>2.5945990602324123E-2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8">
        <v>0</v>
      </c>
      <c r="AO74" s="35">
        <f t="shared" si="415"/>
        <v>0.15071673342761596</v>
      </c>
      <c r="AP74" s="36">
        <v>0</v>
      </c>
      <c r="AQ74" s="37">
        <f t="shared" si="416"/>
        <v>0.59251247130163676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8">
        <v>0</v>
      </c>
      <c r="AZ74" s="35">
        <f t="shared" si="417"/>
        <v>0</v>
      </c>
      <c r="BA74" s="37">
        <f t="shared" si="418"/>
        <v>0.21007071517352841</v>
      </c>
      <c r="BB74" s="37">
        <f t="shared" si="419"/>
        <v>0</v>
      </c>
      <c r="BC74" s="37">
        <f t="shared" si="420"/>
        <v>0.50162248497826634</v>
      </c>
      <c r="BD74" s="37">
        <f t="shared" si="421"/>
        <v>2.3203981165428031E-2</v>
      </c>
      <c r="BE74" s="37">
        <f t="shared" si="422"/>
        <v>0</v>
      </c>
      <c r="BF74" s="36">
        <v>0</v>
      </c>
      <c r="BG74" s="36">
        <v>0</v>
      </c>
      <c r="BH74" s="36">
        <v>0</v>
      </c>
      <c r="BI74" s="36">
        <v>0</v>
      </c>
      <c r="BJ74" s="38">
        <v>0</v>
      </c>
      <c r="BK74" s="35">
        <f t="shared" si="423"/>
        <v>0</v>
      </c>
      <c r="BL74" s="37">
        <f t="shared" si="424"/>
        <v>0</v>
      </c>
      <c r="BM74" s="37">
        <f t="shared" si="425"/>
        <v>0.22238693788525934</v>
      </c>
      <c r="BN74" s="37">
        <f t="shared" si="426"/>
        <v>0.30270322369378144</v>
      </c>
      <c r="BO74" s="37">
        <f t="shared" si="427"/>
        <v>0.42540632136618067</v>
      </c>
      <c r="BP74" s="37">
        <f t="shared" si="428"/>
        <v>1.0474626590349376E-2</v>
      </c>
      <c r="BQ74" s="36">
        <v>0</v>
      </c>
      <c r="BR74" s="36">
        <v>0</v>
      </c>
      <c r="BS74" s="36">
        <v>0</v>
      </c>
      <c r="BT74" s="36">
        <v>0</v>
      </c>
      <c r="BU74" s="38">
        <v>0</v>
      </c>
      <c r="BV74" s="35">
        <f t="shared" si="429"/>
        <v>0</v>
      </c>
      <c r="BW74" s="37">
        <f t="shared" si="430"/>
        <v>0</v>
      </c>
      <c r="BX74" s="37">
        <f t="shared" si="431"/>
        <v>2.4020953621583883E-2</v>
      </c>
      <c r="BY74" s="37">
        <f t="shared" si="432"/>
        <v>3.4594654136432201E-2</v>
      </c>
      <c r="BZ74" s="37">
        <f t="shared" si="433"/>
        <v>0.32485573631599246</v>
      </c>
      <c r="CA74" s="37">
        <f t="shared" si="434"/>
        <v>0.51325670292711933</v>
      </c>
      <c r="CB74" s="36">
        <v>0</v>
      </c>
      <c r="CC74" s="36">
        <v>0</v>
      </c>
      <c r="CD74" s="36">
        <v>0</v>
      </c>
      <c r="CE74" s="36">
        <v>0</v>
      </c>
      <c r="CF74" s="38">
        <v>0</v>
      </c>
      <c r="CG74" s="37">
        <f t="shared" si="435"/>
        <v>1.8753300051872066E-2</v>
      </c>
      <c r="CH74" s="37">
        <f t="shared" si="436"/>
        <v>1.7293775910579137E-2</v>
      </c>
      <c r="CI74" s="37">
        <f t="shared" si="437"/>
        <v>1.0248935996760051E-3</v>
      </c>
      <c r="CJ74" s="37">
        <f t="shared" si="438"/>
        <v>1.0248935996760051E-3</v>
      </c>
      <c r="CK74" s="36">
        <v>0</v>
      </c>
      <c r="CL74" s="36">
        <v>0</v>
      </c>
      <c r="CM74" s="37">
        <f t="shared" si="439"/>
        <v>0.72057399627413077</v>
      </c>
      <c r="CN74" s="37">
        <f t="shared" si="440"/>
        <v>2.6970884202000129E-2</v>
      </c>
      <c r="CO74" s="36">
        <v>0</v>
      </c>
      <c r="CP74" s="36">
        <v>0</v>
      </c>
      <c r="CQ74" s="38">
        <v>0</v>
      </c>
      <c r="CR74" s="37">
        <f t="shared" si="441"/>
        <v>3.706149182646295E-3</v>
      </c>
      <c r="CS74" s="37">
        <f t="shared" si="442"/>
        <v>5.1656733239392226E-3</v>
      </c>
      <c r="CT74" s="37">
        <f t="shared" si="443"/>
        <v>2.340485853374449E-2</v>
      </c>
      <c r="CU74" s="37">
        <f t="shared" si="444"/>
        <v>1.9814609593736095E-2</v>
      </c>
      <c r="CV74" s="37">
        <f t="shared" si="445"/>
        <v>2.8679077844911052E-3</v>
      </c>
      <c r="CW74" s="37">
        <f t="shared" si="446"/>
        <v>0</v>
      </c>
      <c r="CX74" s="37">
        <f t="shared" si="447"/>
        <v>0.21523638849746762</v>
      </c>
      <c r="CY74" s="37">
        <f t="shared" si="448"/>
        <v>0.52143709457200249</v>
      </c>
      <c r="CZ74" s="37">
        <f t="shared" si="449"/>
        <v>2.6071888949919138E-2</v>
      </c>
      <c r="DA74" s="37">
        <f t="shared" si="450"/>
        <v>0</v>
      </c>
      <c r="DB74" s="38">
        <v>0</v>
      </c>
      <c r="DC74" s="37">
        <f t="shared" si="451"/>
        <v>0</v>
      </c>
      <c r="DD74" s="37">
        <f t="shared" si="452"/>
        <v>0</v>
      </c>
      <c r="DE74" s="37">
        <f t="shared" si="453"/>
        <v>8.7845152179208477E-3</v>
      </c>
      <c r="DF74" s="37">
        <f t="shared" si="454"/>
        <v>1.1957091996220057E-2</v>
      </c>
      <c r="DG74" s="37">
        <f t="shared" si="455"/>
        <v>5.2578309382336937E-2</v>
      </c>
      <c r="DH74" s="37">
        <f t="shared" si="456"/>
        <v>3.6611717771936419E-3</v>
      </c>
      <c r="DI74" s="37">
        <f t="shared" si="457"/>
        <v>0</v>
      </c>
      <c r="DJ74" s="37">
        <f t="shared" si="458"/>
        <v>0.31466031569000152</v>
      </c>
      <c r="DK74" s="37">
        <f t="shared" si="459"/>
        <v>0.4779846307485176</v>
      </c>
      <c r="DL74" s="37">
        <f t="shared" si="460"/>
        <v>1.4135798367543018E-2</v>
      </c>
      <c r="DM74" s="38">
        <v>0</v>
      </c>
      <c r="DN74" s="37">
        <f t="shared" si="461"/>
        <v>0</v>
      </c>
      <c r="DO74" s="37">
        <f t="shared" si="462"/>
        <v>0</v>
      </c>
      <c r="DP74" s="37">
        <f t="shared" si="463"/>
        <v>9.4885263785882276E-4</v>
      </c>
      <c r="DQ74" s="37">
        <f t="shared" si="464"/>
        <v>1.366524799568008E-3</v>
      </c>
      <c r="DR74" s="37">
        <f t="shared" si="465"/>
        <v>4.0150708982875469E-2</v>
      </c>
      <c r="DS74" s="37">
        <f t="shared" si="466"/>
        <v>0.17939741708248844</v>
      </c>
      <c r="DT74" s="37">
        <f t="shared" si="467"/>
        <v>0</v>
      </c>
      <c r="DU74" s="37">
        <f t="shared" si="468"/>
        <v>3.5961178936000204E-2</v>
      </c>
      <c r="DV74" s="37">
        <f t="shared" si="469"/>
        <v>0.36500644529886794</v>
      </c>
      <c r="DW74" s="37">
        <f t="shared" si="470"/>
        <v>0.6926541200096078</v>
      </c>
      <c r="DX74" s="38">
        <v>0</v>
      </c>
      <c r="DY74" s="35">
        <f t="array" ref="DY74">1-EXP(-INDEX(m.r.mortality, C74) * hr.mort_mci)</f>
        <v>6.4189615228401609E-2</v>
      </c>
      <c r="DZ74" s="37">
        <f t="array" ref="DZ74">1-EXP(-INDEX(m.r.mortality, C74) * hr.mort_mci)</f>
        <v>6.4189615228401609E-2</v>
      </c>
      <c r="EA74" s="37">
        <f t="array" ref="EA74">1-EXP(-INDEX(m.r.mortality, C74) * hr.mort_mil)</f>
        <v>0.10097052659999561</v>
      </c>
      <c r="EB74" s="37">
        <f t="array" ref="EB74">1-EXP(-INDEX(m.r.mortality, C74) * hr.mort_mil)</f>
        <v>0.10097052659999561</v>
      </c>
      <c r="EC74" s="37">
        <f t="array" ref="EC74">1-EXP(-INDEX(m.r.mortality, C74) * hr.mort_mod)</f>
        <v>0.13093703500269538</v>
      </c>
      <c r="ED74" s="37">
        <f t="array" ref="ED74">1-EXP(-INDEX(m.r.mortality, C74) * hr.mort_sev)</f>
        <v>0.29321008162284912</v>
      </c>
      <c r="EE74" s="37">
        <f t="array" ref="EE74">1-EXP(-INDEX(m.r.mortality, C74) * hr.mort_mci)</f>
        <v>6.4189615228401609E-2</v>
      </c>
      <c r="EF74" s="37">
        <f t="array" ref="EF74">1-EXP(-INDEX(m.r.mortality, C74) * hr.mort_mil)</f>
        <v>0.10097052659999561</v>
      </c>
      <c r="EG74" s="37">
        <f t="array" ref="EG74">1-EXP(-INDEX(m.r.mortality, C74) * hr.mort_mod)</f>
        <v>0.13093703500269538</v>
      </c>
      <c r="EH74" s="37">
        <f t="array" ref="EH74">1-EXP(-INDEX(m.r.mortality, C74) * hr.mort_sev)</f>
        <v>0.29321008162284912</v>
      </c>
      <c r="EI74" s="38">
        <v>1</v>
      </c>
      <c r="EJ74" s="39" t="b">
        <f t="shared" si="471"/>
        <v>1</v>
      </c>
      <c r="EK74" s="39" t="b">
        <f t="shared" si="472"/>
        <v>1</v>
      </c>
      <c r="EL74" s="39" t="b">
        <f t="shared" si="473"/>
        <v>1</v>
      </c>
      <c r="EM74" s="39" t="b">
        <f t="shared" si="474"/>
        <v>1</v>
      </c>
      <c r="EN74" s="39" t="b">
        <f t="shared" si="475"/>
        <v>1</v>
      </c>
      <c r="EO74" s="39" t="b">
        <f t="shared" si="476"/>
        <v>1</v>
      </c>
      <c r="EP74" s="39" t="b">
        <f t="shared" si="477"/>
        <v>1</v>
      </c>
      <c r="EQ74" s="39" t="b">
        <f t="shared" si="478"/>
        <v>1</v>
      </c>
      <c r="ER74" s="39" t="b">
        <f t="shared" si="479"/>
        <v>1</v>
      </c>
      <c r="ES74" s="39" t="b">
        <f t="shared" si="480"/>
        <v>1</v>
      </c>
      <c r="ET74" s="39" t="b">
        <f t="shared" si="481"/>
        <v>1</v>
      </c>
      <c r="EV74">
        <v>7</v>
      </c>
      <c r="EW74" s="7">
        <f t="array" ref="EW74">MMULT(EW73:FG73,TRANSPOSE(S73:AC73))</f>
        <v>0.13346506356733628</v>
      </c>
      <c r="EX74" s="7">
        <f t="array" ref="EX74">MMULT(EW73:FG73,TRANSPOSE(AD73:AN73))</f>
        <v>7.0884880511432203E-3</v>
      </c>
      <c r="EY74" s="7">
        <f t="array" ref="EY74">MMULT(EW73:FG73,TRANSPOSE(AO73:AY73))</f>
        <v>0.10835834987807746</v>
      </c>
      <c r="EZ74" s="7">
        <f t="array" ref="EZ74">MMULT(EW73:FG73,TRANSPOSE(AZ73:BJ73))</f>
        <v>1.1431048491811998E-2</v>
      </c>
      <c r="FA74" s="7">
        <f t="array" ref="FA74">MMULT(EW73:FG73,TRANSPOSE(BK73:BU73))</f>
        <v>7.7882289567906993E-2</v>
      </c>
      <c r="FB74" s="7">
        <f t="array" ref="FB74">MMULT(EW73:FG73,TRANSPOSE(BV73:CF73))</f>
        <v>8.6692551840292967E-2</v>
      </c>
      <c r="FC74" s="7">
        <f t="array" ref="FC74">MMULT(EW73:FG73,TRANSPOSE(CG73:CQ73))</f>
        <v>1.9257044449523093E-2</v>
      </c>
      <c r="FD74" s="7">
        <f t="array" ref="FD74">MMULT(EW73:FG73,TRANSPOSE(CR73:DB73))</f>
        <v>2.2877226109707369E-2</v>
      </c>
      <c r="FE74" s="7">
        <f t="array" ref="FE74">MMULT(EW73:FG73,TRANSPOSE(DC73:DM73))</f>
        <v>3.1520732869167283E-2</v>
      </c>
      <c r="FF74" s="7">
        <f t="array" ref="FF74">MMULT(EW73:FG73,TRANSPOSE(DN73:DX73))</f>
        <v>9.0056246760341074E-2</v>
      </c>
      <c r="FG74" s="7">
        <f t="array" ref="FG74">MMULT(EW73:FG73,TRANSPOSE(DY73:EI73))</f>
        <v>0.41137095841469212</v>
      </c>
      <c r="FH74" s="39" t="b">
        <f t="shared" si="482"/>
        <v>1</v>
      </c>
      <c r="FJ74" s="30">
        <f t="shared" si="483"/>
        <v>9.0889708289355997E-2</v>
      </c>
      <c r="FK74" s="30">
        <f t="shared" si="484"/>
        <v>4.8272603628285327E-3</v>
      </c>
      <c r="FL74" s="30">
        <f t="shared" si="485"/>
        <v>6.8374118773066886E-2</v>
      </c>
      <c r="FM74" s="30">
        <f t="shared" si="486"/>
        <v>7.2129915983333709E-3</v>
      </c>
      <c r="FN74" s="30">
        <f t="shared" si="487"/>
        <v>3.8240204177842331E-2</v>
      </c>
      <c r="FO74" s="30">
        <f t="shared" si="488"/>
        <v>2.7828309140734038E-2</v>
      </c>
      <c r="FP74" s="30">
        <f t="shared" si="489"/>
        <v>1.3114047270125226E-2</v>
      </c>
      <c r="FQ74" s="30">
        <f t="shared" si="490"/>
        <v>1.5121846458516571E-2</v>
      </c>
      <c r="FR74" s="30">
        <f t="shared" si="491"/>
        <v>1.3585435866611099E-2</v>
      </c>
      <c r="FS74" s="30">
        <f t="shared" si="492"/>
        <v>2.3504680404449023E-2</v>
      </c>
      <c r="FT74" s="41">
        <v>0</v>
      </c>
      <c r="FV74" s="30">
        <f t="shared" si="493"/>
        <v>-4.0039519070200888E-3</v>
      </c>
      <c r="FW74" s="30">
        <f t="shared" si="494"/>
        <v>-2.1265464153429661E-4</v>
      </c>
      <c r="FX74" s="30">
        <f t="shared" si="495"/>
        <v>-5.4179174939038739E-3</v>
      </c>
      <c r="FY74" s="30">
        <f t="shared" si="496"/>
        <v>-5.7155242459059989E-4</v>
      </c>
      <c r="FZ74" s="30">
        <f t="shared" si="497"/>
        <v>-6.2305831654325596E-3</v>
      </c>
      <c r="GA74" s="30">
        <f t="shared" si="498"/>
        <v>-8.6692551840292977E-3</v>
      </c>
      <c r="GB74" s="30">
        <f t="shared" si="499"/>
        <v>-5.7771133348569279E-4</v>
      </c>
      <c r="GC74" s="30">
        <f t="shared" si="500"/>
        <v>-1.1438613054853685E-3</v>
      </c>
      <c r="GD74" s="30">
        <f t="shared" si="501"/>
        <v>-2.5216586295333829E-3</v>
      </c>
      <c r="GE74" s="30">
        <f t="shared" si="502"/>
        <v>-9.0056246760341074E-3</v>
      </c>
      <c r="GF74" s="41">
        <v>0</v>
      </c>
      <c r="GH74" s="31">
        <f t="shared" si="503"/>
        <v>3808.7058655274323</v>
      </c>
      <c r="GI74" s="31">
        <f t="shared" si="504"/>
        <v>3092.2330663056841</v>
      </c>
      <c r="GJ74" s="18"/>
      <c r="GK74" s="31">
        <f t="shared" si="505"/>
        <v>964.55735300368212</v>
      </c>
      <c r="GL74" s="31">
        <f t="shared" si="506"/>
        <v>51.228786685134104</v>
      </c>
      <c r="GM74" s="31">
        <f t="shared" si="507"/>
        <v>1128.665388858707</v>
      </c>
      <c r="GN74" s="31">
        <f t="shared" si="508"/>
        <v>119.06630920081925</v>
      </c>
      <c r="GO74" s="31">
        <f t="shared" si="509"/>
        <v>1034.6880005860364</v>
      </c>
      <c r="GP74" s="31">
        <f t="shared" si="510"/>
        <v>1178.2436736145321</v>
      </c>
      <c r="GQ74" s="31">
        <f t="shared" si="511"/>
        <v>139.1714305184814</v>
      </c>
      <c r="GR74" s="31">
        <f t="shared" si="512"/>
        <v>238.29020405141256</v>
      </c>
      <c r="GS74" s="31">
        <f t="shared" si="513"/>
        <v>418.76175251587085</v>
      </c>
      <c r="GT74" s="31">
        <f t="shared" si="514"/>
        <v>1223.9598530946012</v>
      </c>
      <c r="GU74" s="42">
        <v>0</v>
      </c>
      <c r="GV74" s="18"/>
      <c r="GW74" s="31">
        <f t="shared" si="515"/>
        <v>0</v>
      </c>
      <c r="GX74" s="31">
        <f t="shared" si="516"/>
        <v>0</v>
      </c>
      <c r="GY74" s="31">
        <f t="shared" si="517"/>
        <v>0</v>
      </c>
      <c r="GZ74" s="31">
        <f t="shared" si="518"/>
        <v>0</v>
      </c>
      <c r="HA74" s="31">
        <f t="shared" si="519"/>
        <v>0</v>
      </c>
      <c r="HB74" s="31">
        <f t="shared" si="520"/>
        <v>0</v>
      </c>
      <c r="HC74" s="31">
        <f t="shared" si="521"/>
        <v>1708.6390399172851</v>
      </c>
      <c r="HD74" s="31">
        <f t="shared" si="522"/>
        <v>2029.8505182621154</v>
      </c>
      <c r="HE74" s="31">
        <f t="shared" si="523"/>
        <v>2796.7715860154744</v>
      </c>
      <c r="HF74" s="31">
        <f t="shared" si="524"/>
        <v>7990.5106625515427</v>
      </c>
      <c r="HG74" s="42">
        <v>0</v>
      </c>
      <c r="HH74" s="18"/>
      <c r="HI74" s="31">
        <f t="shared" si="525"/>
        <v>3632.1621454429774</v>
      </c>
      <c r="HJ74" s="31">
        <f t="shared" si="526"/>
        <v>192.90844569820723</v>
      </c>
      <c r="HK74" s="31">
        <f t="shared" si="527"/>
        <v>4804.7090217519108</v>
      </c>
      <c r="HL74" s="31">
        <f t="shared" si="528"/>
        <v>506.86321708009331</v>
      </c>
      <c r="HM74" s="31">
        <f t="shared" si="529"/>
        <v>5126.9038940910013</v>
      </c>
      <c r="HN74" s="31">
        <f t="shared" si="530"/>
        <v>10063.007872263614</v>
      </c>
      <c r="HO74" s="31">
        <f t="shared" si="531"/>
        <v>234.22874978818962</v>
      </c>
      <c r="HP74" s="31">
        <f t="shared" si="532"/>
        <v>450.50051695332542</v>
      </c>
      <c r="HQ74" s="31">
        <f t="shared" si="533"/>
        <v>912.98879828484633</v>
      </c>
      <c r="HR74" s="31">
        <f t="shared" si="534"/>
        <v>4599.5203552981066</v>
      </c>
      <c r="HS74" s="42">
        <v>0</v>
      </c>
      <c r="HT74" s="18"/>
      <c r="HU74" s="45">
        <f t="shared" si="535"/>
        <v>8.1059957965040064E-2</v>
      </c>
      <c r="HV74" s="45">
        <f t="shared" si="536"/>
        <v>4.2120774003064926E-3</v>
      </c>
      <c r="HW74" s="45">
        <f t="shared" si="537"/>
        <v>6.0789732937775065E-2</v>
      </c>
      <c r="HX74" s="45">
        <f t="shared" si="538"/>
        <v>6.4555661398925752E-3</v>
      </c>
      <c r="HY74" s="45">
        <f t="shared" si="539"/>
        <v>3.4242260662652284E-2</v>
      </c>
      <c r="HZ74" s="45">
        <f t="shared" si="540"/>
        <v>2.5597650299783677E-2</v>
      </c>
      <c r="IA74" s="45">
        <f t="shared" si="541"/>
        <v>1.2427724757071205E-2</v>
      </c>
      <c r="IB74" s="45">
        <f t="shared" si="542"/>
        <v>1.4307382432107683E-2</v>
      </c>
      <c r="IC74" s="45">
        <f t="shared" si="543"/>
        <v>1.3050594657390923E-2</v>
      </c>
      <c r="ID74" s="45">
        <f t="shared" si="544"/>
        <v>2.3954570308044008E-2</v>
      </c>
      <c r="IE74" s="45">
        <f t="shared" si="545"/>
        <v>0</v>
      </c>
      <c r="IF74" s="45"/>
      <c r="IH74" s="45">
        <f t="shared" si="546"/>
        <v>-3.5709232583718093E-3</v>
      </c>
      <c r="II74" s="45">
        <f t="shared" si="547"/>
        <v>-1.8555407049808338E-4</v>
      </c>
      <c r="IJ74" s="45">
        <f t="shared" si="548"/>
        <v>-4.8169360489520655E-3</v>
      </c>
      <c r="IK74" s="45">
        <f t="shared" si="549"/>
        <v>-5.1153455942096475E-4</v>
      </c>
      <c r="IL74" s="45">
        <f t="shared" si="550"/>
        <v>-5.5791870733445676E-3</v>
      </c>
      <c r="IM74" s="45">
        <f t="shared" si="551"/>
        <v>-7.9743458877830787E-3</v>
      </c>
      <c r="IN74" s="45">
        <f t="shared" si="552"/>
        <v>-5.4747686154498713E-4</v>
      </c>
      <c r="IO74" s="45">
        <f t="shared" si="553"/>
        <v>-1.082252831475619E-3</v>
      </c>
      <c r="IP74" s="45">
        <f t="shared" si="554"/>
        <v>-2.4223841591444872E-3</v>
      </c>
      <c r="IQ74" s="45">
        <f t="shared" si="555"/>
        <v>-9.1779962866069004E-3</v>
      </c>
      <c r="IR74" s="45">
        <f t="shared" si="556"/>
        <v>0</v>
      </c>
      <c r="IT74" s="43">
        <f t="shared" si="557"/>
        <v>3396.793137216072</v>
      </c>
      <c r="IU74" s="43">
        <f t="shared" si="558"/>
        <v>2749.227714450999</v>
      </c>
      <c r="IW74" s="43">
        <f t="shared" si="559"/>
        <v>860.24017417278014</v>
      </c>
      <c r="IX74" s="43">
        <f t="shared" si="560"/>
        <v>44.700222988415625</v>
      </c>
      <c r="IY74" s="43">
        <f t="shared" si="561"/>
        <v>1003.4683999738418</v>
      </c>
      <c r="IZ74" s="43">
        <f t="shared" si="562"/>
        <v>106.5633341727987</v>
      </c>
      <c r="JA74" s="43">
        <f t="shared" si="563"/>
        <v>926.51325960008739</v>
      </c>
      <c r="JB74" s="43">
        <f t="shared" si="564"/>
        <v>1083.7981342161306</v>
      </c>
      <c r="JC74" s="43">
        <f t="shared" si="565"/>
        <v>131.88790591533615</v>
      </c>
      <c r="JD74" s="43">
        <f t="shared" si="566"/>
        <v>225.45587197576816</v>
      </c>
      <c r="JE74" s="43">
        <f t="shared" si="567"/>
        <v>402.27563868854776</v>
      </c>
      <c r="JF74" s="43">
        <f t="shared" si="568"/>
        <v>1247.3869821105159</v>
      </c>
      <c r="JG74" s="43">
        <f t="shared" si="569"/>
        <v>0</v>
      </c>
      <c r="JH74" s="43"/>
      <c r="JJ74" s="43">
        <f t="shared" si="570"/>
        <v>0</v>
      </c>
      <c r="JK74" s="43">
        <f t="shared" si="571"/>
        <v>0</v>
      </c>
      <c r="JL74" s="43">
        <f t="shared" si="572"/>
        <v>0</v>
      </c>
      <c r="JM74" s="43">
        <f t="shared" si="573"/>
        <v>0</v>
      </c>
      <c r="JN74" s="43">
        <f t="shared" si="574"/>
        <v>0</v>
      </c>
      <c r="JO74" s="43">
        <f t="shared" si="575"/>
        <v>0</v>
      </c>
      <c r="JP74" s="43">
        <f t="shared" si="576"/>
        <v>1619.2175657054538</v>
      </c>
      <c r="JQ74" s="43">
        <f t="shared" si="577"/>
        <v>1920.5225846233743</v>
      </c>
      <c r="JR74" s="43">
        <f t="shared" si="578"/>
        <v>2686.6662709071506</v>
      </c>
      <c r="JS74" s="43">
        <f t="shared" si="579"/>
        <v>8143.4525451805694</v>
      </c>
      <c r="JT74" s="43">
        <f t="shared" si="580"/>
        <v>0</v>
      </c>
      <c r="JU74" s="43"/>
      <c r="JW74" s="43">
        <f t="shared" si="581"/>
        <v>3239.3426755699802</v>
      </c>
      <c r="JX74" s="43">
        <f t="shared" si="582"/>
        <v>168.32431718631395</v>
      </c>
      <c r="JY74" s="43">
        <f t="shared" si="583"/>
        <v>4271.747607386621</v>
      </c>
      <c r="JZ74" s="43">
        <f t="shared" si="584"/>
        <v>453.63826882805699</v>
      </c>
      <c r="KA74" s="43">
        <f t="shared" si="585"/>
        <v>4590.8954543593845</v>
      </c>
      <c r="KB74" s="43">
        <f t="shared" si="586"/>
        <v>9256.3782864236091</v>
      </c>
      <c r="KC74" s="43">
        <f t="shared" si="587"/>
        <v>221.97040872285379</v>
      </c>
      <c r="KD74" s="43">
        <f t="shared" si="588"/>
        <v>426.23651811273112</v>
      </c>
      <c r="KE74" s="43">
        <f t="shared" si="589"/>
        <v>877.04559869422837</v>
      </c>
      <c r="KF74" s="43">
        <f t="shared" si="590"/>
        <v>4687.5571944987187</v>
      </c>
      <c r="KG74" s="43">
        <f t="shared" si="591"/>
        <v>0</v>
      </c>
      <c r="KH74" s="43"/>
      <c r="KJ74" s="7">
        <f t="array" ref="KJ74">AVERAGE(EW74:EW75)/((1+discount_EFFECT)^($B74-1))</f>
        <v>9.9686400357062929E-2</v>
      </c>
      <c r="KK74" s="7">
        <f t="array" ref="KK74">AVERAGE(EX74:EX75)/((1+discount_EFFECT)^($B74-1))</f>
        <v>5.1799537601904585E-3</v>
      </c>
      <c r="KL74" s="7">
        <f t="array" ref="KL74">AVERAGE(EY74:EY75)/((1+discount_EFFECT)^($B74-1))</f>
        <v>8.0682162128986379E-2</v>
      </c>
      <c r="KM74" s="7">
        <f t="array" ref="KM74">AVERAGE(EZ74:EZ75)/((1+discount_EFFECT)^($B74-1))</f>
        <v>8.5680428052933456E-3</v>
      </c>
      <c r="KN74" s="7">
        <f t="array" ref="KN74">AVERAGE(FA74:FA75)/((1+discount_EFFECT)^($B74-1))</f>
        <v>5.8406016737737848E-2</v>
      </c>
      <c r="KO74" s="7">
        <f t="array" ref="KO74">AVERAGE(FB74:FB75)/((1+discount_EFFECT)^($B74-1))</f>
        <v>6.6783891383683666E-2</v>
      </c>
      <c r="KP74" s="7">
        <f t="array" ref="KP74">AVERAGE(FC74:FC75)/((1+discount_EFFECT)^($B74-1))</f>
        <v>1.5283441748083448E-2</v>
      </c>
      <c r="KQ74" s="7">
        <f t="array" ref="KQ74">AVERAGE(FD74:FD75)/((1+discount_EFFECT)^($B74-1))</f>
        <v>1.812739416224278E-2</v>
      </c>
      <c r="KR74" s="7">
        <f t="array" ref="KR74">AVERAGE(FE74:FE75)/((1+discount_EFFECT)^($B74-1))</f>
        <v>2.5358857461542247E-2</v>
      </c>
      <c r="KS74" s="7">
        <f t="array" ref="KS74">AVERAGE(FF74:FF75)/((1+discount_EFFECT)^($B74-1))</f>
        <v>7.6864273979343201E-2</v>
      </c>
      <c r="KT74" s="7">
        <f t="array" ref="KT74">AVERAGE(FG74:FG75)/((1+discount_EFFECT)^($B74-1))</f>
        <v>0.38254382215948796</v>
      </c>
      <c r="KU74" s="51">
        <f t="shared" si="592"/>
        <v>0.23122732426599238</v>
      </c>
      <c r="KV74" s="51">
        <f t="shared" si="593"/>
        <v>-3.0039380303031323E-2</v>
      </c>
      <c r="KW74" s="43"/>
      <c r="KX74" s="43">
        <f t="shared" si="594"/>
        <v>5147.1957045206373</v>
      </c>
      <c r="KY74" s="43">
        <f t="shared" si="595"/>
        <v>5051.9478429458522</v>
      </c>
      <c r="KZ74" s="43">
        <f t="shared" si="596"/>
        <v>12034.530655138309</v>
      </c>
      <c r="LA74" s="43">
        <f t="shared" si="597"/>
        <v>23611.307822728832</v>
      </c>
      <c r="LB74" s="30">
        <f t="shared" si="598"/>
        <v>0.12014979586533683</v>
      </c>
      <c r="LC74" s="30">
        <f t="shared" si="599"/>
        <v>0.1073775990965225</v>
      </c>
      <c r="LD74" s="30">
        <f t="shared" si="600"/>
        <v>8.3764874199280095E-2</v>
      </c>
      <c r="LE74" s="30">
        <f t="shared" si="601"/>
        <v>0.14364816536302688</v>
      </c>
      <c r="LF74" s="30">
        <f t="shared" si="602"/>
        <v>0.31930646717295463</v>
      </c>
      <c r="LG74" s="30">
        <f t="shared" si="603"/>
        <v>0.13563396735121169</v>
      </c>
      <c r="LH74" s="30">
        <f t="shared" si="604"/>
        <v>0.18036856248604932</v>
      </c>
      <c r="LI74" s="17">
        <f t="shared" si="605"/>
        <v>0.45494043452416633</v>
      </c>
      <c r="LJ74" s="30">
        <f t="shared" si="606"/>
        <v>0.20118794396296105</v>
      </c>
      <c r="LK74" s="31">
        <f t="shared" si="607"/>
        <v>45844.982025333637</v>
      </c>
      <c r="LL74">
        <f t="shared" si="608"/>
        <v>-0.25726187629037534</v>
      </c>
    </row>
    <row r="75" spans="2:324" ht="15.6" thickTop="1" thickBot="1" x14ac:dyDescent="0.35">
      <c r="B75">
        <v>8</v>
      </c>
      <c r="C75">
        <f t="shared" si="609"/>
        <v>78</v>
      </c>
      <c r="E75">
        <f t="shared" si="398"/>
        <v>0</v>
      </c>
      <c r="G75">
        <f t="shared" si="399"/>
        <v>0.16501514101914139</v>
      </c>
      <c r="H75">
        <f t="shared" si="400"/>
        <v>0</v>
      </c>
      <c r="I75">
        <f t="shared" si="401"/>
        <v>0</v>
      </c>
      <c r="J75">
        <f t="shared" si="402"/>
        <v>0.25713445436768823</v>
      </c>
      <c r="K75" s="19">
        <f t="shared" si="403"/>
        <v>2.7774179821947742E-2</v>
      </c>
      <c r="L75">
        <f t="shared" si="404"/>
        <v>0.22999999999999998</v>
      </c>
      <c r="M75">
        <f t="shared" si="405"/>
        <v>0</v>
      </c>
      <c r="N75">
        <f t="shared" si="406"/>
        <v>0</v>
      </c>
      <c r="O75">
        <f t="shared" si="407"/>
        <v>0.35</v>
      </c>
      <c r="P75">
        <f t="shared" si="408"/>
        <v>4.0000000000000036E-2</v>
      </c>
      <c r="S75" s="35">
        <f t="shared" si="409"/>
        <v>0.7572849487221297</v>
      </c>
      <c r="T75" s="36">
        <v>0</v>
      </c>
      <c r="U75" s="37">
        <f t="shared" si="410"/>
        <v>2.5654626382287896E-2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8">
        <v>0</v>
      </c>
      <c r="AD75" s="35">
        <f t="shared" si="411"/>
        <v>0</v>
      </c>
      <c r="AE75" s="37">
        <f t="shared" si="412"/>
        <v>0.69834728647385835</v>
      </c>
      <c r="AF75" s="37">
        <f t="shared" si="413"/>
        <v>0</v>
      </c>
      <c r="AG75" s="37">
        <f t="shared" si="414"/>
        <v>2.5654626382287896E-2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8">
        <v>0</v>
      </c>
      <c r="AO75" s="35">
        <f t="shared" si="415"/>
        <v>0.14965957916599801</v>
      </c>
      <c r="AP75" s="36">
        <v>0</v>
      </c>
      <c r="AQ75" s="37">
        <f t="shared" si="416"/>
        <v>0.58585876758654043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8">
        <v>0</v>
      </c>
      <c r="AZ75" s="35">
        <f t="shared" si="417"/>
        <v>0</v>
      </c>
      <c r="BA75" s="37">
        <f t="shared" si="418"/>
        <v>0.20859724141426939</v>
      </c>
      <c r="BB75" s="37">
        <f t="shared" si="419"/>
        <v>0</v>
      </c>
      <c r="BC75" s="37">
        <f t="shared" si="420"/>
        <v>0.49598944339089929</v>
      </c>
      <c r="BD75" s="37">
        <f t="shared" si="421"/>
        <v>2.2861034160786747E-2</v>
      </c>
      <c r="BE75" s="37">
        <f t="shared" si="422"/>
        <v>0</v>
      </c>
      <c r="BF75" s="36">
        <v>0</v>
      </c>
      <c r="BG75" s="36">
        <v>0</v>
      </c>
      <c r="BH75" s="36">
        <v>0</v>
      </c>
      <c r="BI75" s="36">
        <v>0</v>
      </c>
      <c r="BJ75" s="38">
        <v>0</v>
      </c>
      <c r="BK75" s="35">
        <f t="shared" si="423"/>
        <v>0</v>
      </c>
      <c r="BL75" s="37">
        <f t="shared" si="424"/>
        <v>0</v>
      </c>
      <c r="BM75" s="37">
        <f t="shared" si="425"/>
        <v>0.21988961189388326</v>
      </c>
      <c r="BN75" s="37">
        <f t="shared" si="426"/>
        <v>0.29930397446002543</v>
      </c>
      <c r="BO75" s="37">
        <f t="shared" si="427"/>
        <v>0.4191189596144238</v>
      </c>
      <c r="BP75" s="37">
        <f t="shared" si="428"/>
        <v>1.0095976552504264E-2</v>
      </c>
      <c r="BQ75" s="36">
        <v>0</v>
      </c>
      <c r="BR75" s="36">
        <v>0</v>
      </c>
      <c r="BS75" s="36">
        <v>0</v>
      </c>
      <c r="BT75" s="36">
        <v>0</v>
      </c>
      <c r="BU75" s="38">
        <v>0</v>
      </c>
      <c r="BV75" s="35">
        <f t="shared" si="429"/>
        <v>0</v>
      </c>
      <c r="BW75" s="37">
        <f t="shared" si="430"/>
        <v>0</v>
      </c>
      <c r="BX75" s="37">
        <f t="shared" si="431"/>
        <v>2.3751206880218291E-2</v>
      </c>
      <c r="BY75" s="37">
        <f t="shared" si="432"/>
        <v>3.4206168509717229E-2</v>
      </c>
      <c r="BZ75" s="37">
        <f t="shared" si="433"/>
        <v>0.32005447825101446</v>
      </c>
      <c r="CA75" s="37">
        <f t="shared" si="434"/>
        <v>0.49470285107270889</v>
      </c>
      <c r="CB75" s="36">
        <v>0</v>
      </c>
      <c r="CC75" s="36">
        <v>0</v>
      </c>
      <c r="CD75" s="36">
        <v>0</v>
      </c>
      <c r="CE75" s="36">
        <v>0</v>
      </c>
      <c r="CF75" s="38">
        <v>0</v>
      </c>
      <c r="CG75" s="37">
        <f t="shared" si="435"/>
        <v>1.8621761034150735E-2</v>
      </c>
      <c r="CH75" s="37">
        <f t="shared" si="436"/>
        <v>1.7172474257553895E-2</v>
      </c>
      <c r="CI75" s="37">
        <f t="shared" si="437"/>
        <v>1.0133844101111642E-3</v>
      </c>
      <c r="CJ75" s="37">
        <f t="shared" si="438"/>
        <v>1.0133844101111642E-3</v>
      </c>
      <c r="CK75" s="36">
        <v>0</v>
      </c>
      <c r="CL75" s="36">
        <v>0</v>
      </c>
      <c r="CM75" s="37">
        <f t="shared" si="439"/>
        <v>0.71551976073141232</v>
      </c>
      <c r="CN75" s="37">
        <f t="shared" si="440"/>
        <v>2.6668010792399062E-2</v>
      </c>
      <c r="CO75" s="36">
        <v>0</v>
      </c>
      <c r="CP75" s="36">
        <v>0</v>
      </c>
      <c r="CQ75" s="38">
        <v>0</v>
      </c>
      <c r="CR75" s="37">
        <f t="shared" si="441"/>
        <v>3.6801535860491318E-3</v>
      </c>
      <c r="CS75" s="37">
        <f t="shared" si="442"/>
        <v>5.1294403626459687E-3</v>
      </c>
      <c r="CT75" s="37">
        <f t="shared" si="443"/>
        <v>2.3142030320466252E-2</v>
      </c>
      <c r="CU75" s="37">
        <f t="shared" si="444"/>
        <v>1.9592098595482509E-2</v>
      </c>
      <c r="CV75" s="37">
        <f t="shared" si="445"/>
        <v>2.8255210760522948E-3</v>
      </c>
      <c r="CW75" s="37">
        <f t="shared" si="446"/>
        <v>0</v>
      </c>
      <c r="CX75" s="37">
        <f t="shared" si="447"/>
        <v>0.21372668177691534</v>
      </c>
      <c r="CY75" s="37">
        <f t="shared" si="448"/>
        <v>0.51558154198638184</v>
      </c>
      <c r="CZ75" s="37">
        <f t="shared" si="449"/>
        <v>2.5686555236839045E-2</v>
      </c>
      <c r="DA75" s="37">
        <f t="shared" si="450"/>
        <v>0</v>
      </c>
      <c r="DB75" s="38">
        <v>0</v>
      </c>
      <c r="DC75" s="37">
        <f t="shared" si="451"/>
        <v>0</v>
      </c>
      <c r="DD75" s="37">
        <f t="shared" si="452"/>
        <v>0</v>
      </c>
      <c r="DE75" s="37">
        <f t="shared" si="453"/>
        <v>8.6858682452885284E-3</v>
      </c>
      <c r="DF75" s="37">
        <f t="shared" si="454"/>
        <v>1.1822818117963584E-2</v>
      </c>
      <c r="DG75" s="37">
        <f t="shared" si="455"/>
        <v>5.1801219727625414E-2</v>
      </c>
      <c r="DH75" s="37">
        <f t="shared" si="456"/>
        <v>3.5288231134933939E-3</v>
      </c>
      <c r="DI75" s="37">
        <f t="shared" si="457"/>
        <v>0</v>
      </c>
      <c r="DJ75" s="37">
        <f t="shared" si="458"/>
        <v>0.31112679257798903</v>
      </c>
      <c r="DK75" s="37">
        <f t="shared" si="459"/>
        <v>0.47092017934204922</v>
      </c>
      <c r="DL75" s="37">
        <f t="shared" si="460"/>
        <v>1.3624799665997658E-2</v>
      </c>
      <c r="DM75" s="38">
        <v>0</v>
      </c>
      <c r="DN75" s="37">
        <f t="shared" si="461"/>
        <v>0</v>
      </c>
      <c r="DO75" s="37">
        <f t="shared" si="462"/>
        <v>0</v>
      </c>
      <c r="DP75" s="37">
        <f t="shared" si="463"/>
        <v>9.3819736117286385E-4</v>
      </c>
      <c r="DQ75" s="37">
        <f t="shared" si="464"/>
        <v>1.3511792134815537E-3</v>
      </c>
      <c r="DR75" s="37">
        <f t="shared" si="465"/>
        <v>3.9557295064732129E-2</v>
      </c>
      <c r="DS75" s="37">
        <f t="shared" si="466"/>
        <v>0.17291233256117627</v>
      </c>
      <c r="DT75" s="37">
        <f t="shared" si="467"/>
        <v>0</v>
      </c>
      <c r="DU75" s="37">
        <f t="shared" si="468"/>
        <v>3.5557347723198782E-2</v>
      </c>
      <c r="DV75" s="37">
        <f t="shared" si="469"/>
        <v>0.35961177331574662</v>
      </c>
      <c r="DW75" s="37">
        <f t="shared" si="470"/>
        <v>0.66761518363388517</v>
      </c>
      <c r="DX75" s="38">
        <v>0</v>
      </c>
      <c r="DY75" s="35">
        <f t="array" ref="DY75">1-EXP(-INDEX(m.r.mortality, C75) * hr.mort_mci)</f>
        <v>7.0753557491672336E-2</v>
      </c>
      <c r="DZ75" s="37">
        <f t="array" ref="DZ75">1-EXP(-INDEX(m.r.mortality, C75) * hr.mort_mci)</f>
        <v>7.0753557491672336E-2</v>
      </c>
      <c r="EA75" s="37">
        <f t="array" ref="EA75">1-EXP(-INDEX(m.r.mortality, C75) * hr.mort_mil)</f>
        <v>0.11106630692003128</v>
      </c>
      <c r="EB75" s="37">
        <f t="array" ref="EB75">1-EXP(-INDEX(m.r.mortality, C75) * hr.mort_mil)</f>
        <v>0.11106630692003128</v>
      </c>
      <c r="EC75" s="37">
        <f t="array" ref="EC75">1-EXP(-INDEX(m.r.mortality, C75) * hr.mort_mod)</f>
        <v>0.14378149210536517</v>
      </c>
      <c r="ED75" s="37">
        <f t="array" ref="ED75">1-EXP(-INDEX(m.r.mortality, C75) * hr.mort_sev)</f>
        <v>0.31876001670011711</v>
      </c>
      <c r="EE75" s="37">
        <f t="array" ref="EE75">1-EXP(-INDEX(m.r.mortality, C75) * hr.mort_mci)</f>
        <v>7.0753557491672336E-2</v>
      </c>
      <c r="EF75" s="37">
        <f t="array" ref="EF75">1-EXP(-INDEX(m.r.mortality, C75) * hr.mort_mil)</f>
        <v>0.11106630692003128</v>
      </c>
      <c r="EG75" s="37">
        <f t="array" ref="EG75">1-EXP(-INDEX(m.r.mortality, C75) * hr.mort_mod)</f>
        <v>0.14378149210536517</v>
      </c>
      <c r="EH75" s="37">
        <f t="array" ref="EH75">1-EXP(-INDEX(m.r.mortality, C75) * hr.mort_sev)</f>
        <v>0.31876001670011711</v>
      </c>
      <c r="EI75" s="38">
        <v>1</v>
      </c>
      <c r="EJ75" s="39" t="b">
        <f t="shared" si="471"/>
        <v>1</v>
      </c>
      <c r="EK75" s="39" t="b">
        <f t="shared" si="472"/>
        <v>1</v>
      </c>
      <c r="EL75" s="39" t="b">
        <f t="shared" si="473"/>
        <v>1</v>
      </c>
      <c r="EM75" s="39" t="b">
        <f t="shared" si="474"/>
        <v>1</v>
      </c>
      <c r="EN75" s="39" t="b">
        <f t="shared" si="475"/>
        <v>1</v>
      </c>
      <c r="EO75" s="39" t="b">
        <f t="shared" si="476"/>
        <v>1</v>
      </c>
      <c r="EP75" s="39" t="b">
        <f t="shared" si="477"/>
        <v>1</v>
      </c>
      <c r="EQ75" s="39" t="b">
        <f t="shared" si="478"/>
        <v>1</v>
      </c>
      <c r="ER75" s="39" t="b">
        <f t="shared" si="479"/>
        <v>1</v>
      </c>
      <c r="ES75" s="39" t="b">
        <f t="shared" si="480"/>
        <v>1</v>
      </c>
      <c r="ET75" s="39" t="b">
        <f t="shared" si="481"/>
        <v>1</v>
      </c>
      <c r="EV75">
        <v>8</v>
      </c>
      <c r="EW75" s="7">
        <f t="array" ref="EW75">MMULT(EW74:FG74,TRANSPOSE(S74:AC74))</f>
        <v>0.10459648699078435</v>
      </c>
      <c r="EX75" s="7">
        <f t="array" ref="EX75">MMULT(EW74:FG74,TRANSPOSE(AD74:AN74))</f>
        <v>5.2817833153956722E-3</v>
      </c>
      <c r="EY75" s="7">
        <f t="array" ref="EY75">MMULT(EW74:FG74,TRANSPOSE(AO74:AY74))</f>
        <v>8.4319092080005126E-2</v>
      </c>
      <c r="EZ75" s="7">
        <f t="array" ref="EZ75">MMULT(EW74:FG74,TRANSPOSE(AZ74:BJ74))</f>
        <v>9.0303338850265917E-3</v>
      </c>
      <c r="FA75" s="7">
        <f t="array" ref="FA75">MMULT(EW74:FG74,TRANSPOSE(BK74:BU74))</f>
        <v>6.1597387265707196E-2</v>
      </c>
      <c r="FB75" s="7">
        <f t="array" ref="FB75">MMULT(EW74:FG74,TRANSPOSE(BV74:CF74))</f>
        <v>7.2794365915368586E-2</v>
      </c>
      <c r="FC75" s="7">
        <f t="array" ref="FC75">MMULT(EW74:FG74,TRANSPOSE(CG74:CQ74))</f>
        <v>1.7241412986809378E-2</v>
      </c>
      <c r="FD75" s="7">
        <f t="array" ref="FD75">MMULT(EW74:FG74,TRANSPOSE(CR74:DB74))</f>
        <v>2.0412887149317389E-2</v>
      </c>
      <c r="FE75" s="7">
        <f t="array" ref="FE75">MMULT(EW74:FG74,TRANSPOSE(DC74:DM74))</f>
        <v>2.9038871109444891E-2</v>
      </c>
      <c r="FF75" s="7">
        <f t="array" ref="FF75">MMULT(EW74:FG74,TRANSPOSE(DN74:DX74))</f>
        <v>9.3503678971796927E-2</v>
      </c>
      <c r="FG75" s="7">
        <f t="array" ref="FG75">MMULT(EW74:FG74,TRANSPOSE(DY74:EI74))</f>
        <v>0.50218370033034376</v>
      </c>
      <c r="FH75" s="39" t="b">
        <f t="shared" si="482"/>
        <v>1</v>
      </c>
      <c r="FJ75" s="30">
        <f t="shared" si="483"/>
        <v>7.123020764072413E-2</v>
      </c>
      <c r="FK75" s="30">
        <f t="shared" si="484"/>
        <v>3.5968944377844526E-3</v>
      </c>
      <c r="FL75" s="30">
        <f t="shared" si="485"/>
        <v>5.3205347102483237E-2</v>
      </c>
      <c r="FM75" s="30">
        <f t="shared" si="486"/>
        <v>5.6981406814517795E-3</v>
      </c>
      <c r="FN75" s="30">
        <f t="shared" si="487"/>
        <v>3.0244317147462233E-2</v>
      </c>
      <c r="FO75" s="30">
        <f t="shared" si="488"/>
        <v>2.3366991458833312E-2</v>
      </c>
      <c r="FP75" s="30">
        <f t="shared" si="489"/>
        <v>1.1741402244017186E-2</v>
      </c>
      <c r="FQ75" s="30">
        <f t="shared" si="490"/>
        <v>1.3492918405698795E-2</v>
      </c>
      <c r="FR75" s="30">
        <f t="shared" si="491"/>
        <v>1.2515753448170748E-2</v>
      </c>
      <c r="FS75" s="30">
        <f t="shared" si="492"/>
        <v>2.4404460211638997E-2</v>
      </c>
      <c r="FT75" s="41">
        <v>0</v>
      </c>
      <c r="FV75" s="30">
        <f t="shared" si="493"/>
        <v>-3.1378946097235304E-3</v>
      </c>
      <c r="FW75" s="30">
        <f t="shared" si="494"/>
        <v>-1.5845349946187016E-4</v>
      </c>
      <c r="FX75" s="30">
        <f t="shared" si="495"/>
        <v>-4.2159546040002561E-3</v>
      </c>
      <c r="FY75" s="30">
        <f t="shared" si="496"/>
        <v>-4.5151669425132961E-4</v>
      </c>
      <c r="FZ75" s="30">
        <f t="shared" si="497"/>
        <v>-4.9277909812565756E-3</v>
      </c>
      <c r="GA75" s="30">
        <f t="shared" si="498"/>
        <v>-7.2794365915368588E-3</v>
      </c>
      <c r="GB75" s="30">
        <f t="shared" si="499"/>
        <v>-5.1724238960428135E-4</v>
      </c>
      <c r="GC75" s="30">
        <f t="shared" si="500"/>
        <v>-1.0206443574658694E-3</v>
      </c>
      <c r="GD75" s="30">
        <f t="shared" si="501"/>
        <v>-2.3231096887555915E-3</v>
      </c>
      <c r="GE75" s="30">
        <f t="shared" si="502"/>
        <v>-9.3503678971796934E-3</v>
      </c>
      <c r="GF75" s="41">
        <v>0</v>
      </c>
      <c r="GH75" s="31">
        <f t="shared" si="503"/>
        <v>2984.8804089047117</v>
      </c>
      <c r="GI75" s="31">
        <f t="shared" si="504"/>
        <v>2406.2223625963143</v>
      </c>
      <c r="GJ75" s="18"/>
      <c r="GK75" s="31">
        <f t="shared" si="505"/>
        <v>755.92299534187816</v>
      </c>
      <c r="GL75" s="31">
        <f t="shared" si="506"/>
        <v>38.171659291697146</v>
      </c>
      <c r="GM75" s="31">
        <f t="shared" si="507"/>
        <v>878.27141108897649</v>
      </c>
      <c r="GN75" s="31">
        <f t="shared" si="508"/>
        <v>94.060359144778175</v>
      </c>
      <c r="GO75" s="31">
        <f t="shared" si="509"/>
        <v>818.33851861413825</v>
      </c>
      <c r="GP75" s="31">
        <f t="shared" si="510"/>
        <v>989.35259481772937</v>
      </c>
      <c r="GQ75" s="31">
        <f t="shared" si="511"/>
        <v>124.60438131219087</v>
      </c>
      <c r="GR75" s="31">
        <f t="shared" si="512"/>
        <v>212.62153990012374</v>
      </c>
      <c r="GS75" s="31">
        <f t="shared" si="513"/>
        <v>385.78952486122466</v>
      </c>
      <c r="GT75" s="31">
        <f t="shared" si="514"/>
        <v>1270.8141111264304</v>
      </c>
      <c r="GU75" s="42">
        <v>0</v>
      </c>
      <c r="GV75" s="18"/>
      <c r="GW75" s="31">
        <f t="shared" si="515"/>
        <v>0</v>
      </c>
      <c r="GX75" s="31">
        <f t="shared" si="516"/>
        <v>0</v>
      </c>
      <c r="GY75" s="31">
        <f t="shared" si="517"/>
        <v>0</v>
      </c>
      <c r="GZ75" s="31">
        <f t="shared" si="518"/>
        <v>0</v>
      </c>
      <c r="HA75" s="31">
        <f t="shared" si="519"/>
        <v>0</v>
      </c>
      <c r="HB75" s="31">
        <f t="shared" si="520"/>
        <v>0</v>
      </c>
      <c r="HC75" s="31">
        <f t="shared" si="521"/>
        <v>1529.7960914936225</v>
      </c>
      <c r="HD75" s="31">
        <f t="shared" si="522"/>
        <v>1811.1946509846334</v>
      </c>
      <c r="HE75" s="31">
        <f t="shared" si="523"/>
        <v>2576.5609557988264</v>
      </c>
      <c r="HF75" s="31">
        <f t="shared" si="524"/>
        <v>8296.3944278095969</v>
      </c>
      <c r="HG75" s="42">
        <v>0</v>
      </c>
      <c r="HH75" s="18"/>
      <c r="HI75" s="31">
        <f t="shared" si="525"/>
        <v>2846.523205696983</v>
      </c>
      <c r="HJ75" s="31">
        <f t="shared" si="526"/>
        <v>143.74018867442066</v>
      </c>
      <c r="HK75" s="31">
        <f t="shared" si="527"/>
        <v>3738.7861930213317</v>
      </c>
      <c r="HL75" s="31">
        <f t="shared" si="528"/>
        <v>400.41332057602074</v>
      </c>
      <c r="HM75" s="31">
        <f t="shared" si="529"/>
        <v>4054.8870146277673</v>
      </c>
      <c r="HN75" s="31">
        <f t="shared" si="530"/>
        <v>8449.7487005836028</v>
      </c>
      <c r="HO75" s="31">
        <f t="shared" si="531"/>
        <v>209.71206765751793</v>
      </c>
      <c r="HP75" s="31">
        <f t="shared" si="532"/>
        <v>401.97251927213682</v>
      </c>
      <c r="HQ75" s="31">
        <f t="shared" si="533"/>
        <v>841.10239910361042</v>
      </c>
      <c r="HR75" s="31">
        <f t="shared" si="534"/>
        <v>4775.5940336993299</v>
      </c>
      <c r="HS75" s="42">
        <v>0</v>
      </c>
      <c r="HT75" s="18"/>
      <c r="HU75" s="45">
        <f t="shared" si="535"/>
        <v>6.3322446911530508E-2</v>
      </c>
      <c r="HV75" s="45">
        <f t="shared" si="536"/>
        <v>3.1332715352484419E-3</v>
      </c>
      <c r="HW75" s="45">
        <f t="shared" si="537"/>
        <v>4.7126877886555736E-2</v>
      </c>
      <c r="HX75" s="45">
        <f t="shared" si="538"/>
        <v>5.0540669281143001E-3</v>
      </c>
      <c r="HY75" s="45">
        <f t="shared" si="539"/>
        <v>2.6855897440338353E-2</v>
      </c>
      <c r="HZ75" s="45">
        <f t="shared" si="540"/>
        <v>2.0998542298212221E-2</v>
      </c>
      <c r="IA75" s="45">
        <f t="shared" si="541"/>
        <v>1.0982972792488003E-2</v>
      </c>
      <c r="IB75" s="45">
        <f t="shared" si="542"/>
        <v>1.2586286132297363E-2</v>
      </c>
      <c r="IC75" s="45">
        <f t="shared" si="543"/>
        <v>1.1771832586032836E-2</v>
      </c>
      <c r="ID75" s="45">
        <f t="shared" si="544"/>
        <v>2.3778624503649291E-2</v>
      </c>
      <c r="IE75" s="45">
        <f t="shared" si="545"/>
        <v>0</v>
      </c>
      <c r="IF75" s="45"/>
      <c r="IH75" s="45">
        <f t="shared" si="546"/>
        <v>-2.7895351062348249E-3</v>
      </c>
      <c r="II75" s="45">
        <f t="shared" si="547"/>
        <v>-1.3802958305059214E-4</v>
      </c>
      <c r="IJ75" s="45">
        <f t="shared" si="548"/>
        <v>-3.7343009418823879E-3</v>
      </c>
      <c r="IK75" s="45">
        <f t="shared" si="549"/>
        <v>-4.0048073915327259E-4</v>
      </c>
      <c r="IL75" s="45">
        <f t="shared" si="550"/>
        <v>-4.3757063039247821E-3</v>
      </c>
      <c r="IM75" s="45">
        <f t="shared" si="551"/>
        <v>-6.5416019620598825E-3</v>
      </c>
      <c r="IN75" s="45">
        <f t="shared" si="552"/>
        <v>-4.8383140055013228E-4</v>
      </c>
      <c r="IO75" s="45">
        <f t="shared" si="553"/>
        <v>-9.5206400395592746E-4</v>
      </c>
      <c r="IP75" s="45">
        <f t="shared" si="554"/>
        <v>-2.185026930122104E-3</v>
      </c>
      <c r="IQ75" s="45">
        <f t="shared" si="555"/>
        <v>-9.1105841010150554E-3</v>
      </c>
      <c r="IR75" s="45">
        <f t="shared" si="556"/>
        <v>0</v>
      </c>
      <c r="IT75" s="43">
        <f t="shared" si="557"/>
        <v>2653.5080760044602</v>
      </c>
      <c r="IU75" s="43">
        <f t="shared" si="558"/>
        <v>2131.3223881718377</v>
      </c>
      <c r="IW75" s="43">
        <f t="shared" si="559"/>
        <v>672.00272647211091</v>
      </c>
      <c r="IX75" s="43">
        <f t="shared" si="560"/>
        <v>33.25151059633172</v>
      </c>
      <c r="IY75" s="43">
        <f t="shared" si="561"/>
        <v>777.93289200647655</v>
      </c>
      <c r="IZ75" s="43">
        <f t="shared" si="562"/>
        <v>83.428503607786851</v>
      </c>
      <c r="JA75" s="43">
        <f t="shared" si="563"/>
        <v>726.65602665867414</v>
      </c>
      <c r="JB75" s="43">
        <f t="shared" si="564"/>
        <v>889.07304762473586</v>
      </c>
      <c r="JC75" s="43">
        <f t="shared" si="565"/>
        <v>116.55562950106095</v>
      </c>
      <c r="JD75" s="43">
        <f t="shared" si="566"/>
        <v>198.33481968899835</v>
      </c>
      <c r="JE75" s="43">
        <f t="shared" si="567"/>
        <v>362.85867398380628</v>
      </c>
      <c r="JF75" s="43">
        <f t="shared" si="568"/>
        <v>1238.2249515194167</v>
      </c>
      <c r="JG75" s="43">
        <f t="shared" si="569"/>
        <v>0</v>
      </c>
      <c r="JH75" s="43"/>
      <c r="JJ75" s="43">
        <f t="shared" si="570"/>
        <v>0</v>
      </c>
      <c r="JK75" s="43">
        <f t="shared" si="571"/>
        <v>0</v>
      </c>
      <c r="JL75" s="43">
        <f t="shared" si="572"/>
        <v>0</v>
      </c>
      <c r="JM75" s="43">
        <f t="shared" si="573"/>
        <v>0</v>
      </c>
      <c r="JN75" s="43">
        <f t="shared" si="574"/>
        <v>0</v>
      </c>
      <c r="JO75" s="43">
        <f t="shared" si="575"/>
        <v>0</v>
      </c>
      <c r="JP75" s="43">
        <f t="shared" si="576"/>
        <v>1430.9797502670713</v>
      </c>
      <c r="JQ75" s="43">
        <f t="shared" si="577"/>
        <v>1689.4946988600307</v>
      </c>
      <c r="JR75" s="43">
        <f t="shared" si="578"/>
        <v>2423.4133681984258</v>
      </c>
      <c r="JS75" s="43">
        <f t="shared" si="579"/>
        <v>8083.6390611486368</v>
      </c>
      <c r="JT75" s="43">
        <f t="shared" si="580"/>
        <v>0</v>
      </c>
      <c r="JU75" s="43"/>
      <c r="JW75" s="43">
        <f t="shared" si="581"/>
        <v>2530.5108681465363</v>
      </c>
      <c r="JX75" s="43">
        <f t="shared" si="582"/>
        <v>125.21274934112814</v>
      </c>
      <c r="JY75" s="43">
        <f t="shared" si="583"/>
        <v>3311.646854273286</v>
      </c>
      <c r="JZ75" s="43">
        <f t="shared" si="584"/>
        <v>355.15369560586043</v>
      </c>
      <c r="KA75" s="43">
        <f t="shared" si="585"/>
        <v>3600.5980649538506</v>
      </c>
      <c r="KB75" s="43">
        <f t="shared" si="586"/>
        <v>7593.2926928594652</v>
      </c>
      <c r="KC75" s="43">
        <f t="shared" si="587"/>
        <v>196.16583142891184</v>
      </c>
      <c r="KD75" s="43">
        <f t="shared" si="588"/>
        <v>374.96270211955732</v>
      </c>
      <c r="KE75" s="43">
        <f t="shared" si="589"/>
        <v>791.10831568877006</v>
      </c>
      <c r="KF75" s="43">
        <f t="shared" si="590"/>
        <v>4653.127187588706</v>
      </c>
      <c r="KG75" s="43">
        <f t="shared" si="591"/>
        <v>0</v>
      </c>
      <c r="KH75" s="43"/>
      <c r="KJ75" s="7">
        <f t="array" ref="KJ75">AVERAGE(EW75:EW76)/((1+discount_EFFECT)^($B75-1))</f>
        <v>7.5604910515793877E-2</v>
      </c>
      <c r="KK75" s="7">
        <f t="array" ref="KK75">AVERAGE(EX75:EX76)/((1+discount_EFFECT)^($B75-1))</f>
        <v>3.7410227430899651E-3</v>
      </c>
      <c r="KL75" s="7">
        <f t="array" ref="KL75">AVERAGE(EY75:EY76)/((1+discount_EFFECT)^($B75-1))</f>
        <v>6.0726567932921201E-2</v>
      </c>
      <c r="KM75" s="7">
        <f t="array" ref="KM75">AVERAGE(EZ75:EZ76)/((1+discount_EFFECT)^($B75-1))</f>
        <v>6.5125497892407564E-3</v>
      </c>
      <c r="KN75" s="7">
        <f t="array" ref="KN75">AVERAGE(FA75:FA76)/((1+discount_EFFECT)^($B75-1))</f>
        <v>4.4473120648160523E-2</v>
      </c>
      <c r="KO75" s="7">
        <f t="array" ref="KO75">AVERAGE(FB75:FB76)/((1+discount_EFFECT)^($B75-1))</f>
        <v>5.3189210259379185E-2</v>
      </c>
      <c r="KP75" s="7">
        <f t="array" ref="KP75">AVERAGE(FC75:FC76)/((1+discount_EFFECT)^($B75-1))</f>
        <v>1.311330682362262E-2</v>
      </c>
      <c r="KQ75" s="7">
        <f t="array" ref="KQ75">AVERAGE(FD75:FD76)/((1+discount_EFFECT)^($B75-1))</f>
        <v>1.5482303197442596E-2</v>
      </c>
      <c r="KR75" s="7">
        <f t="array" ref="KR75">AVERAGE(FE75:FE76)/((1+discount_EFFECT)^($B75-1))</f>
        <v>2.2207835611736379E-2</v>
      </c>
      <c r="KS75" s="7">
        <f t="array" ref="KS75">AVERAGE(FF75:FF76)/((1+discount_EFFECT)^($B75-1))</f>
        <v>7.4077385959150602E-2</v>
      </c>
      <c r="KT75" s="7">
        <f t="array" ref="KT75">AVERAGE(FG75:FG76)/((1+discount_EFFECT)^($B75-1))</f>
        <v>0.44396329786281591</v>
      </c>
      <c r="KU75" s="51">
        <f t="shared" si="592"/>
        <v>0.18344224180788488</v>
      </c>
      <c r="KV75" s="51">
        <f t="shared" si="593"/>
        <v>-2.4970984371100152E-2</v>
      </c>
      <c r="KW75" s="43"/>
      <c r="KX75" s="43">
        <f t="shared" si="594"/>
        <v>3890.5050336388272</v>
      </c>
      <c r="KY75" s="43">
        <f t="shared" si="595"/>
        <v>4145.399723489646</v>
      </c>
      <c r="KZ75" s="43">
        <f t="shared" si="596"/>
        <v>11080.426425490734</v>
      </c>
      <c r="LA75" s="43">
        <f t="shared" si="597"/>
        <v>19133.489720815254</v>
      </c>
      <c r="LB75" s="30">
        <f t="shared" si="598"/>
        <v>9.2459240082506458E-2</v>
      </c>
      <c r="LC75" s="30">
        <f t="shared" si="599"/>
        <v>8.2721420919604549E-2</v>
      </c>
      <c r="LD75" s="30">
        <f t="shared" si="600"/>
        <v>6.6680956259896895E-2</v>
      </c>
      <c r="LE75" s="30">
        <f t="shared" si="601"/>
        <v>0.12726659621852979</v>
      </c>
      <c r="LF75" s="30">
        <f t="shared" si="602"/>
        <v>0.24424738188858552</v>
      </c>
      <c r="LG75" s="30">
        <f t="shared" si="603"/>
        <v>0.12488083159195219</v>
      </c>
      <c r="LH75" s="30">
        <f t="shared" si="604"/>
        <v>0.13633147844871507</v>
      </c>
      <c r="LI75" s="17">
        <f t="shared" si="605"/>
        <v>0.3691282134805377</v>
      </c>
      <c r="LJ75" s="30">
        <f t="shared" si="606"/>
        <v>0.15847125743678472</v>
      </c>
      <c r="LK75" s="31">
        <f t="shared" si="607"/>
        <v>38249.820903434462</v>
      </c>
      <c r="LL75">
        <f t="shared" si="608"/>
        <v>-0.22402695159755989</v>
      </c>
    </row>
    <row r="76" spans="2:324" ht="15.6" thickTop="1" thickBot="1" x14ac:dyDescent="0.35">
      <c r="B76">
        <v>9</v>
      </c>
      <c r="C76">
        <f t="shared" si="609"/>
        <v>79</v>
      </c>
      <c r="E76">
        <f t="shared" si="398"/>
        <v>0</v>
      </c>
      <c r="G76">
        <f t="shared" si="399"/>
        <v>0.16501514101914139</v>
      </c>
      <c r="H76">
        <f t="shared" si="400"/>
        <v>0</v>
      </c>
      <c r="I76">
        <f t="shared" si="401"/>
        <v>0</v>
      </c>
      <c r="J76">
        <f t="shared" si="402"/>
        <v>0.25713445436768823</v>
      </c>
      <c r="K76" s="19">
        <f t="shared" si="403"/>
        <v>2.7774179821947742E-2</v>
      </c>
      <c r="L76">
        <f t="shared" si="404"/>
        <v>0.22999999999999998</v>
      </c>
      <c r="M76">
        <f t="shared" si="405"/>
        <v>0</v>
      </c>
      <c r="N76">
        <f t="shared" si="406"/>
        <v>0</v>
      </c>
      <c r="O76">
        <f t="shared" si="407"/>
        <v>0.35</v>
      </c>
      <c r="P76">
        <f t="shared" si="408"/>
        <v>4.0000000000000036E-2</v>
      </c>
      <c r="S76" s="35">
        <f t="shared" si="409"/>
        <v>0.75139078658789482</v>
      </c>
      <c r="T76" s="36">
        <v>0</v>
      </c>
      <c r="U76" s="37">
        <f t="shared" si="410"/>
        <v>2.5335019477206559E-2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8">
        <v>0</v>
      </c>
      <c r="AD76" s="35">
        <f t="shared" si="411"/>
        <v>0</v>
      </c>
      <c r="AE76" s="37">
        <f t="shared" si="412"/>
        <v>0.69291185277162282</v>
      </c>
      <c r="AF76" s="37">
        <f t="shared" si="413"/>
        <v>0</v>
      </c>
      <c r="AG76" s="37">
        <f t="shared" si="414"/>
        <v>2.5335019477206559E-2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8">
        <v>0</v>
      </c>
      <c r="AO76" s="35">
        <f t="shared" si="415"/>
        <v>0.1484947364921349</v>
      </c>
      <c r="AP76" s="36">
        <v>0</v>
      </c>
      <c r="AQ76" s="37">
        <f t="shared" si="416"/>
        <v>0.57856010321572049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8">
        <v>0</v>
      </c>
      <c r="AZ76" s="35">
        <f t="shared" si="417"/>
        <v>0</v>
      </c>
      <c r="BA76" s="37">
        <f t="shared" si="418"/>
        <v>0.20697367030840683</v>
      </c>
      <c r="BB76" s="37">
        <f t="shared" si="419"/>
        <v>0</v>
      </c>
      <c r="BC76" s="37">
        <f t="shared" si="420"/>
        <v>0.48981037655932674</v>
      </c>
      <c r="BD76" s="37">
        <f t="shared" si="421"/>
        <v>2.2486268923293674E-2</v>
      </c>
      <c r="BE76" s="37">
        <f t="shared" si="422"/>
        <v>0</v>
      </c>
      <c r="BF76" s="36">
        <v>0</v>
      </c>
      <c r="BG76" s="36">
        <v>0</v>
      </c>
      <c r="BH76" s="36">
        <v>0</v>
      </c>
      <c r="BI76" s="36">
        <v>0</v>
      </c>
      <c r="BJ76" s="38">
        <v>0</v>
      </c>
      <c r="BK76" s="35">
        <f t="shared" si="423"/>
        <v>0</v>
      </c>
      <c r="BL76" s="37">
        <f t="shared" si="424"/>
        <v>0</v>
      </c>
      <c r="BM76" s="37">
        <f t="shared" si="425"/>
        <v>0.21715021365554207</v>
      </c>
      <c r="BN76" s="37">
        <f t="shared" si="426"/>
        <v>0.29557522723407648</v>
      </c>
      <c r="BO76" s="37">
        <f t="shared" si="427"/>
        <v>0.41224826359371747</v>
      </c>
      <c r="BP76" s="37">
        <f t="shared" si="428"/>
        <v>9.6916546223567261E-3</v>
      </c>
      <c r="BQ76" s="36">
        <v>0</v>
      </c>
      <c r="BR76" s="36">
        <v>0</v>
      </c>
      <c r="BS76" s="36">
        <v>0</v>
      </c>
      <c r="BT76" s="36">
        <v>0</v>
      </c>
      <c r="BU76" s="38">
        <v>0</v>
      </c>
      <c r="BV76" s="35">
        <f t="shared" si="429"/>
        <v>0</v>
      </c>
      <c r="BW76" s="37">
        <f t="shared" si="430"/>
        <v>0</v>
      </c>
      <c r="BX76" s="37">
        <f t="shared" si="431"/>
        <v>2.3455312891749448E-2</v>
      </c>
      <c r="BY76" s="37">
        <f t="shared" si="432"/>
        <v>3.378002596960878E-2</v>
      </c>
      <c r="BZ76" s="37">
        <f t="shared" si="433"/>
        <v>0.31480776492611146</v>
      </c>
      <c r="CA76" s="37">
        <f t="shared" si="434"/>
        <v>0.47489107649547951</v>
      </c>
      <c r="CB76" s="36">
        <v>0</v>
      </c>
      <c r="CC76" s="36">
        <v>0</v>
      </c>
      <c r="CD76" s="36">
        <v>0</v>
      </c>
      <c r="CE76" s="36">
        <v>0</v>
      </c>
      <c r="CF76" s="38">
        <v>0</v>
      </c>
      <c r="CG76" s="37">
        <f t="shared" si="435"/>
        <v>1.8476822621013807E-2</v>
      </c>
      <c r="CH76" s="37">
        <f t="shared" si="436"/>
        <v>1.7038816051761219E-2</v>
      </c>
      <c r="CI76" s="37">
        <f t="shared" si="437"/>
        <v>1.0007596051287415E-3</v>
      </c>
      <c r="CJ76" s="37">
        <f t="shared" si="438"/>
        <v>1.0007596051287415E-3</v>
      </c>
      <c r="CK76" s="36">
        <v>0</v>
      </c>
      <c r="CL76" s="36">
        <v>0</v>
      </c>
      <c r="CM76" s="37">
        <f t="shared" si="439"/>
        <v>0.70995066882338409</v>
      </c>
      <c r="CN76" s="37">
        <f t="shared" si="440"/>
        <v>2.6335779082335302E-2</v>
      </c>
      <c r="CO76" s="36">
        <v>0</v>
      </c>
      <c r="CP76" s="36">
        <v>0</v>
      </c>
      <c r="CQ76" s="38">
        <v>0</v>
      </c>
      <c r="CR76" s="37">
        <f t="shared" si="441"/>
        <v>3.6515099137410228E-3</v>
      </c>
      <c r="CS76" s="37">
        <f t="shared" si="442"/>
        <v>5.08951648299361E-3</v>
      </c>
      <c r="CT76" s="37">
        <f t="shared" si="443"/>
        <v>2.2853725490849668E-2</v>
      </c>
      <c r="CU76" s="37">
        <f t="shared" si="444"/>
        <v>1.9348019032488999E-2</v>
      </c>
      <c r="CV76" s="37">
        <f t="shared" si="445"/>
        <v>2.7792017770362971E-3</v>
      </c>
      <c r="CW76" s="37">
        <f t="shared" si="446"/>
        <v>0</v>
      </c>
      <c r="CX76" s="37">
        <f t="shared" si="447"/>
        <v>0.21206318679140043</v>
      </c>
      <c r="CY76" s="37">
        <f t="shared" si="448"/>
        <v>0.50915839559181586</v>
      </c>
      <c r="CZ76" s="37">
        <f t="shared" si="449"/>
        <v>2.5265470700329973E-2</v>
      </c>
      <c r="DA76" s="37">
        <f t="shared" si="450"/>
        <v>0</v>
      </c>
      <c r="DB76" s="38">
        <v>0</v>
      </c>
      <c r="DC76" s="37">
        <f t="shared" si="451"/>
        <v>0</v>
      </c>
      <c r="DD76" s="37">
        <f t="shared" si="452"/>
        <v>0</v>
      </c>
      <c r="DE76" s="37">
        <f t="shared" si="453"/>
        <v>8.5776591672667348E-3</v>
      </c>
      <c r="DF76" s="37">
        <f t="shared" si="454"/>
        <v>1.1675528726501983E-2</v>
      </c>
      <c r="DG76" s="37">
        <f t="shared" si="455"/>
        <v>5.0952032578998788E-2</v>
      </c>
      <c r="DH76" s="37">
        <f t="shared" si="456"/>
        <v>3.3875014132124051E-3</v>
      </c>
      <c r="DI76" s="37">
        <f t="shared" si="457"/>
        <v>0</v>
      </c>
      <c r="DJ76" s="37">
        <f t="shared" si="458"/>
        <v>0.30725075596057849</v>
      </c>
      <c r="DK76" s="37">
        <f t="shared" si="459"/>
        <v>0.46320029617271624</v>
      </c>
      <c r="DL76" s="37">
        <f t="shared" si="460"/>
        <v>1.3079156035569131E-2</v>
      </c>
      <c r="DM76" s="38">
        <v>0</v>
      </c>
      <c r="DN76" s="37">
        <f t="shared" si="461"/>
        <v>0</v>
      </c>
      <c r="DO76" s="37">
        <f t="shared" si="462"/>
        <v>0</v>
      </c>
      <c r="DP76" s="37">
        <f t="shared" si="463"/>
        <v>9.2650924104623598E-4</v>
      </c>
      <c r="DQ76" s="37">
        <f t="shared" si="464"/>
        <v>1.3343461401716565E-3</v>
      </c>
      <c r="DR76" s="37">
        <f t="shared" si="465"/>
        <v>3.8908824878508157E-2</v>
      </c>
      <c r="DS76" s="37">
        <f t="shared" si="466"/>
        <v>0.16598756924740782</v>
      </c>
      <c r="DT76" s="37">
        <f t="shared" si="467"/>
        <v>0</v>
      </c>
      <c r="DU76" s="37">
        <f t="shared" si="468"/>
        <v>3.5114372109780433E-2</v>
      </c>
      <c r="DV76" s="37">
        <f t="shared" si="469"/>
        <v>0.35371658980461962</v>
      </c>
      <c r="DW76" s="37">
        <f t="shared" si="470"/>
        <v>0.64087864574288733</v>
      </c>
      <c r="DX76" s="38">
        <v>0</v>
      </c>
      <c r="DY76" s="35">
        <f t="array" ref="DY76">1-EXP(-INDEX(m.r.mortality, C76) * hr.mort_mci)</f>
        <v>7.798614438521545E-2</v>
      </c>
      <c r="DZ76" s="37">
        <f t="array" ref="DZ76">1-EXP(-INDEX(m.r.mortality, C76) * hr.mort_mci)</f>
        <v>7.798614438521545E-2</v>
      </c>
      <c r="EA76" s="37">
        <f t="array" ref="EA76">1-EXP(-INDEX(m.r.mortality, C76) * hr.mort_mil)</f>
        <v>0.12214069725548993</v>
      </c>
      <c r="EB76" s="37">
        <f t="array" ref="EB76">1-EXP(-INDEX(m.r.mortality, C76) * hr.mort_mil)</f>
        <v>0.12214069725548993</v>
      </c>
      <c r="EC76" s="37">
        <f t="array" ref="EC76">1-EXP(-INDEX(m.r.mortality, C76) * hr.mort_mod)</f>
        <v>0.15781764332233417</v>
      </c>
      <c r="ED76" s="37">
        <f t="array" ref="ED76">1-EXP(-INDEX(m.r.mortality, C76) * hr.mort_sev)</f>
        <v>0.34604219822154347</v>
      </c>
      <c r="EE76" s="37">
        <f t="array" ref="EE76">1-EXP(-INDEX(m.r.mortality, C76) * hr.mort_mci)</f>
        <v>7.798614438521545E-2</v>
      </c>
      <c r="EF76" s="37">
        <f t="array" ref="EF76">1-EXP(-INDEX(m.r.mortality, C76) * hr.mort_mil)</f>
        <v>0.12214069725548993</v>
      </c>
      <c r="EG76" s="37">
        <f t="array" ref="EG76">1-EXP(-INDEX(m.r.mortality, C76) * hr.mort_mod)</f>
        <v>0.15781764332233417</v>
      </c>
      <c r="EH76" s="37">
        <f t="array" ref="EH76">1-EXP(-INDEX(m.r.mortality, C76) * hr.mort_sev)</f>
        <v>0.34604219822154347</v>
      </c>
      <c r="EI76" s="38">
        <v>1</v>
      </c>
      <c r="EJ76" s="39" t="b">
        <f t="shared" si="471"/>
        <v>1</v>
      </c>
      <c r="EK76" s="39" t="b">
        <f t="shared" si="472"/>
        <v>1</v>
      </c>
      <c r="EL76" s="39" t="b">
        <f t="shared" si="473"/>
        <v>1</v>
      </c>
      <c r="EM76" s="39" t="b">
        <f t="shared" si="474"/>
        <v>1</v>
      </c>
      <c r="EN76" s="39" t="b">
        <f t="shared" si="475"/>
        <v>1</v>
      </c>
      <c r="EO76" s="39" t="b">
        <f t="shared" si="476"/>
        <v>1</v>
      </c>
      <c r="EP76" s="39" t="b">
        <f t="shared" si="477"/>
        <v>1</v>
      </c>
      <c r="EQ76" s="39" t="b">
        <f t="shared" si="478"/>
        <v>1</v>
      </c>
      <c r="ER76" s="39" t="b">
        <f t="shared" si="479"/>
        <v>1</v>
      </c>
      <c r="ES76" s="39" t="b">
        <f t="shared" si="480"/>
        <v>1</v>
      </c>
      <c r="ET76" s="39" t="b">
        <f t="shared" si="481"/>
        <v>1</v>
      </c>
      <c r="EV76">
        <v>9</v>
      </c>
      <c r="EW76" s="7">
        <f t="array" ref="EW76">MMULT(EW75:FG75,TRANSPOSE(S75:AC75))</f>
        <v>8.1372520091537295E-2</v>
      </c>
      <c r="EX76" s="7">
        <f t="array" ref="EX76">MMULT(EW75:FG75,TRANSPOSE(AD75:AN75))</f>
        <v>3.9201888879771378E-3</v>
      </c>
      <c r="EY76" s="7">
        <f t="array" ref="EY76">MMULT(EW75:FG75,TRANSPOSE(AO75:AY75))</f>
        <v>6.5052945595290387E-2</v>
      </c>
      <c r="EZ76" s="7">
        <f t="array" ref="EZ76">MMULT(EW75:FG75,TRANSPOSE(AZ75:BJ75))</f>
        <v>6.9888956811043103E-3</v>
      </c>
      <c r="FA76" s="7">
        <f t="array" ref="FA76">MMULT(EW75:FG75,TRANSPOSE(BK75:BU75))</f>
        <v>4.7795270332412362E-2</v>
      </c>
      <c r="FB76" s="7">
        <f t="array" ref="FB76">MMULT(EW75:FG75,TRANSPOSE(BV75:CF75))</f>
        <v>5.8037673325829063E-2</v>
      </c>
      <c r="FC76" s="7">
        <f t="array" ref="FC76">MMULT(EW75:FG75,TRANSPOSE(CG75:CQ75))</f>
        <v>1.5014013716532774E-2</v>
      </c>
      <c r="FD76" s="7">
        <f t="array" ref="FD76">MMULT(EW75:FG75,TRANSPOSE(CR75:DB75))</f>
        <v>1.7669673008919709E-2</v>
      </c>
      <c r="FE76" s="7">
        <f t="array" ref="FE76">MMULT(EW75:FG75,TRANSPOSE(DC75:DM75))</f>
        <v>2.5586802143607711E-2</v>
      </c>
      <c r="FF76" s="7">
        <f t="array" ref="FF76">MMULT(EW75:FG75,TRANSPOSE(DN75:DX75))</f>
        <v>8.8708003048504153E-2</v>
      </c>
      <c r="FG76" s="7">
        <f t="array" ref="FG76">MMULT(EW75:FG75,TRANSPOSE(DY75:EI75))</f>
        <v>0.58985401416828498</v>
      </c>
      <c r="FH76" s="39" t="b">
        <f t="shared" si="482"/>
        <v>1</v>
      </c>
      <c r="FJ76" s="30">
        <f t="shared" si="483"/>
        <v>5.5414686182336893E-2</v>
      </c>
      <c r="FK76" s="30">
        <f t="shared" si="484"/>
        <v>2.6696486327124308E-3</v>
      </c>
      <c r="FL76" s="30">
        <f t="shared" si="485"/>
        <v>4.1048408670628235E-2</v>
      </c>
      <c r="FM76" s="30">
        <f t="shared" si="486"/>
        <v>4.4099931747768198E-3</v>
      </c>
      <c r="FN76" s="30">
        <f t="shared" si="487"/>
        <v>2.3467477733214469E-2</v>
      </c>
      <c r="FO76" s="30">
        <f t="shared" si="488"/>
        <v>1.8630093137591126E-2</v>
      </c>
      <c r="FP76" s="30">
        <f t="shared" si="489"/>
        <v>1.0224543340958818E-2</v>
      </c>
      <c r="FQ76" s="30">
        <f t="shared" si="490"/>
        <v>1.1679653858895928E-2</v>
      </c>
      <c r="FR76" s="30">
        <f t="shared" si="491"/>
        <v>1.1027911723894923E-2</v>
      </c>
      <c r="FS76" s="30">
        <f t="shared" si="492"/>
        <v>2.3152788795659584E-2</v>
      </c>
      <c r="FT76" s="41">
        <v>0</v>
      </c>
      <c r="FV76" s="30">
        <f t="shared" si="493"/>
        <v>-2.4411756027461189E-3</v>
      </c>
      <c r="FW76" s="30">
        <f t="shared" si="494"/>
        <v>-1.1760566663931413E-4</v>
      </c>
      <c r="FX76" s="30">
        <f t="shared" si="495"/>
        <v>-3.2526472797645197E-3</v>
      </c>
      <c r="FY76" s="30">
        <f t="shared" si="496"/>
        <v>-3.4944478405521552E-4</v>
      </c>
      <c r="FZ76" s="30">
        <f t="shared" si="497"/>
        <v>-3.823621626592989E-3</v>
      </c>
      <c r="GA76" s="30">
        <f t="shared" si="498"/>
        <v>-5.803767332582907E-3</v>
      </c>
      <c r="GB76" s="30">
        <f t="shared" si="499"/>
        <v>-4.5042041149598322E-4</v>
      </c>
      <c r="GC76" s="30">
        <f t="shared" si="500"/>
        <v>-8.834836504459855E-4</v>
      </c>
      <c r="GD76" s="30">
        <f t="shared" si="501"/>
        <v>-2.0469441714886169E-3</v>
      </c>
      <c r="GE76" s="30">
        <f t="shared" si="502"/>
        <v>-8.8708003048504156E-3</v>
      </c>
      <c r="GF76" s="41">
        <v>0</v>
      </c>
      <c r="GH76" s="31">
        <f t="shared" si="503"/>
        <v>2322.1357431042088</v>
      </c>
      <c r="GI76" s="31">
        <f t="shared" si="504"/>
        <v>1856.4224137473611</v>
      </c>
      <c r="GJ76" s="18"/>
      <c r="GK76" s="31">
        <f t="shared" si="505"/>
        <v>588.08245760234377</v>
      </c>
      <c r="GL76" s="31">
        <f t="shared" si="506"/>
        <v>28.331361900966296</v>
      </c>
      <c r="GM76" s="31">
        <f t="shared" si="507"/>
        <v>677.59437292397649</v>
      </c>
      <c r="GN76" s="31">
        <f t="shared" si="508"/>
        <v>72.796648070795527</v>
      </c>
      <c r="GO76" s="31">
        <f t="shared" si="509"/>
        <v>634.97353470321013</v>
      </c>
      <c r="GP76" s="31">
        <f t="shared" si="510"/>
        <v>788.79350043174236</v>
      </c>
      <c r="GQ76" s="31">
        <f t="shared" si="511"/>
        <v>108.50687768993103</v>
      </c>
      <c r="GR76" s="31">
        <f t="shared" si="512"/>
        <v>184.04809947787297</v>
      </c>
      <c r="GS76" s="31">
        <f t="shared" si="513"/>
        <v>339.92782310638796</v>
      </c>
      <c r="GT76" s="31">
        <f t="shared" si="514"/>
        <v>1205.6357919124027</v>
      </c>
      <c r="GU76" s="42">
        <v>0</v>
      </c>
      <c r="GV76" s="18"/>
      <c r="GW76" s="31">
        <f t="shared" si="515"/>
        <v>0</v>
      </c>
      <c r="GX76" s="31">
        <f t="shared" si="516"/>
        <v>0</v>
      </c>
      <c r="GY76" s="31">
        <f t="shared" si="517"/>
        <v>0</v>
      </c>
      <c r="GZ76" s="31">
        <f t="shared" si="518"/>
        <v>0</v>
      </c>
      <c r="HA76" s="31">
        <f t="shared" si="519"/>
        <v>0</v>
      </c>
      <c r="HB76" s="31">
        <f t="shared" si="520"/>
        <v>0</v>
      </c>
      <c r="HC76" s="31">
        <f t="shared" si="521"/>
        <v>1332.16340904052</v>
      </c>
      <c r="HD76" s="31">
        <f t="shared" si="522"/>
        <v>1567.7947467354279</v>
      </c>
      <c r="HE76" s="31">
        <f t="shared" si="523"/>
        <v>2270.2657805980252</v>
      </c>
      <c r="HF76" s="31">
        <f t="shared" si="524"/>
        <v>7870.8836944876766</v>
      </c>
      <c r="HG76" s="42">
        <v>0</v>
      </c>
      <c r="HH76" s="18"/>
      <c r="HI76" s="31">
        <f t="shared" si="525"/>
        <v>2214.4985305960895</v>
      </c>
      <c r="HJ76" s="31">
        <f t="shared" si="526"/>
        <v>106.68531000783562</v>
      </c>
      <c r="HK76" s="31">
        <f t="shared" si="527"/>
        <v>2884.5075155252403</v>
      </c>
      <c r="HL76" s="31">
        <f t="shared" si="528"/>
        <v>309.89407063570013</v>
      </c>
      <c r="HM76" s="31">
        <f t="shared" si="529"/>
        <v>3146.3091152799338</v>
      </c>
      <c r="HN76" s="31">
        <f t="shared" si="530"/>
        <v>6736.8366851353276</v>
      </c>
      <c r="HO76" s="31">
        <f t="shared" si="531"/>
        <v>182.61959520030575</v>
      </c>
      <c r="HP76" s="31">
        <f t="shared" si="532"/>
        <v>347.95288496697782</v>
      </c>
      <c r="HQ76" s="31">
        <f t="shared" si="533"/>
        <v>741.1142322739297</v>
      </c>
      <c r="HR76" s="31">
        <f t="shared" si="534"/>
        <v>4530.660341478082</v>
      </c>
      <c r="HS76" s="42">
        <v>0</v>
      </c>
      <c r="HT76" s="18"/>
      <c r="HU76" s="45">
        <f t="shared" si="535"/>
        <v>4.908756946838419E-2</v>
      </c>
      <c r="HV76" s="45">
        <f t="shared" si="536"/>
        <v>2.3200301332209983E-3</v>
      </c>
      <c r="HW76" s="45">
        <f t="shared" si="537"/>
        <v>3.621099995197688E-2</v>
      </c>
      <c r="HX76" s="45">
        <f t="shared" si="538"/>
        <v>3.8800955058483052E-3</v>
      </c>
      <c r="HY76" s="45">
        <f t="shared" si="539"/>
        <v>2.0684178787596985E-2</v>
      </c>
      <c r="HZ76" s="45">
        <f t="shared" si="540"/>
        <v>1.6436402303459257E-2</v>
      </c>
      <c r="IA76" s="45">
        <f t="shared" si="541"/>
        <v>9.4594185699232308E-3</v>
      </c>
      <c r="IB76" s="45">
        <f t="shared" si="542"/>
        <v>1.0763908465795308E-2</v>
      </c>
      <c r="IC76" s="45">
        <f t="shared" si="543"/>
        <v>1.0193006174572854E-2</v>
      </c>
      <c r="ID76" s="45">
        <f t="shared" si="544"/>
        <v>2.1766459312264615E-2</v>
      </c>
      <c r="IE76" s="45">
        <f t="shared" si="545"/>
        <v>0</v>
      </c>
      <c r="IF76" s="45"/>
      <c r="IH76" s="45">
        <f t="shared" si="546"/>
        <v>-2.162447994201947E-3</v>
      </c>
      <c r="II76" s="45">
        <f t="shared" si="547"/>
        <v>-1.0220397062647569E-4</v>
      </c>
      <c r="IJ76" s="45">
        <f t="shared" si="548"/>
        <v>-2.8693343860520509E-3</v>
      </c>
      <c r="IK76" s="45">
        <f t="shared" si="549"/>
        <v>-3.074560622700717E-4</v>
      </c>
      <c r="IL76" s="45">
        <f t="shared" si="550"/>
        <v>-3.3701309633559239E-3</v>
      </c>
      <c r="IM76" s="45">
        <f t="shared" si="551"/>
        <v>-5.1203745493642559E-3</v>
      </c>
      <c r="IN76" s="45">
        <f t="shared" si="552"/>
        <v>-4.1671447444595734E-4</v>
      </c>
      <c r="IO76" s="45">
        <f t="shared" si="553"/>
        <v>-8.1421395353973582E-4</v>
      </c>
      <c r="IP76" s="45">
        <f t="shared" si="554"/>
        <v>-1.8919733038650309E-3</v>
      </c>
      <c r="IQ76" s="45">
        <f t="shared" si="555"/>
        <v>-8.3396395832431476E-3</v>
      </c>
      <c r="IR76" s="45">
        <f t="shared" si="556"/>
        <v>0</v>
      </c>
      <c r="IT76" s="43">
        <f t="shared" si="557"/>
        <v>2056.999821844679</v>
      </c>
      <c r="IU76" s="43">
        <f t="shared" si="558"/>
        <v>1637.6496461641195</v>
      </c>
      <c r="IW76" s="43">
        <f t="shared" si="559"/>
        <v>520.93660506724132</v>
      </c>
      <c r="IX76" s="43">
        <f t="shared" si="560"/>
        <v>24.621072795878831</v>
      </c>
      <c r="IY76" s="43">
        <f t="shared" si="561"/>
        <v>597.74229014063258</v>
      </c>
      <c r="IZ76" s="43">
        <f t="shared" si="562"/>
        <v>64.0495202205407</v>
      </c>
      <c r="JA76" s="43">
        <f t="shared" si="563"/>
        <v>559.66415592267367</v>
      </c>
      <c r="JB76" s="43">
        <f t="shared" si="564"/>
        <v>695.91317722882559</v>
      </c>
      <c r="JC76" s="43">
        <f t="shared" si="565"/>
        <v>100.38707251333039</v>
      </c>
      <c r="JD76" s="43">
        <f t="shared" si="566"/>
        <v>169.61777463760248</v>
      </c>
      <c r="JE76" s="43">
        <f t="shared" si="567"/>
        <v>314.1924315847503</v>
      </c>
      <c r="JF76" s="43">
        <f t="shared" si="568"/>
        <v>1133.4454195423259</v>
      </c>
      <c r="JG76" s="43">
        <f t="shared" si="569"/>
        <v>0</v>
      </c>
      <c r="JH76" s="43"/>
      <c r="JJ76" s="43">
        <f t="shared" si="570"/>
        <v>0</v>
      </c>
      <c r="JK76" s="43">
        <f t="shared" si="571"/>
        <v>0</v>
      </c>
      <c r="JL76" s="43">
        <f t="shared" si="572"/>
        <v>0</v>
      </c>
      <c r="JM76" s="43">
        <f t="shared" si="573"/>
        <v>0</v>
      </c>
      <c r="JN76" s="43">
        <f t="shared" si="574"/>
        <v>0</v>
      </c>
      <c r="JO76" s="43">
        <f t="shared" si="575"/>
        <v>0</v>
      </c>
      <c r="JP76" s="43">
        <f t="shared" si="576"/>
        <v>1232.4747296213634</v>
      </c>
      <c r="JQ76" s="43">
        <f t="shared" si="577"/>
        <v>1444.8715133934734</v>
      </c>
      <c r="JR76" s="43">
        <f t="shared" si="578"/>
        <v>2098.3875913167058</v>
      </c>
      <c r="JS76" s="43">
        <f t="shared" si="579"/>
        <v>7399.5954094199806</v>
      </c>
      <c r="JT76" s="43">
        <f t="shared" si="580"/>
        <v>0</v>
      </c>
      <c r="JU76" s="43"/>
      <c r="JW76" s="43">
        <f t="shared" si="581"/>
        <v>1961.6523695647875</v>
      </c>
      <c r="JX76" s="43">
        <f t="shared" si="582"/>
        <v>92.713749276706409</v>
      </c>
      <c r="JY76" s="43">
        <f t="shared" si="583"/>
        <v>2544.5785814566834</v>
      </c>
      <c r="JZ76" s="43">
        <f t="shared" si="584"/>
        <v>272.65769880096673</v>
      </c>
      <c r="KA76" s="43">
        <f t="shared" si="585"/>
        <v>2773.1493346380194</v>
      </c>
      <c r="KB76" s="43">
        <f t="shared" si="586"/>
        <v>5943.5751175157275</v>
      </c>
      <c r="KC76" s="43">
        <f t="shared" si="587"/>
        <v>168.95377450741381</v>
      </c>
      <c r="KD76" s="43">
        <f t="shared" si="588"/>
        <v>320.67157549718667</v>
      </c>
      <c r="KE76" s="43">
        <f t="shared" si="589"/>
        <v>685.00565970834054</v>
      </c>
      <c r="KF76" s="43">
        <f t="shared" si="590"/>
        <v>4259.3760454015392</v>
      </c>
      <c r="KG76" s="43">
        <f t="shared" si="591"/>
        <v>0</v>
      </c>
      <c r="KH76" s="43"/>
      <c r="KJ76" s="7">
        <f t="array" ref="KJ76">AVERAGE(EW76:EW77)/((1+discount_EFFECT)^($B76-1))</f>
        <v>5.6901880511555508E-2</v>
      </c>
      <c r="KK76" s="7">
        <f t="array" ref="KK76">AVERAGE(EX76:EX77)/((1+discount_EFFECT)^($B76-1))</f>
        <v>2.6893586065363387E-3</v>
      </c>
      <c r="KL76" s="7">
        <f t="array" ref="KL76">AVERAGE(EY76:EY77)/((1+discount_EFFECT)^($B76-1))</f>
        <v>4.5301581213679928E-2</v>
      </c>
      <c r="KM76" s="7">
        <f t="array" ref="KM76">AVERAGE(EZ76:EZ77)/((1+discount_EFFECT)^($B76-1))</f>
        <v>4.8541730940359013E-3</v>
      </c>
      <c r="KN76" s="7">
        <f t="array" ref="KN76">AVERAGE(FA76:FA77)/((1+discount_EFFECT)^($B76-1))</f>
        <v>3.3255156291506084E-2</v>
      </c>
      <c r="KO76" s="7">
        <f t="array" ref="KO76">AVERAGE(FB76:FB77)/((1+discount_EFFECT)^($B76-1))</f>
        <v>4.0420709524142007E-2</v>
      </c>
      <c r="KP76" s="7">
        <f t="array" ref="KP76">AVERAGE(FC76:FC77)/((1+discount_EFFECT)^($B76-1))</f>
        <v>1.0965275139997245E-2</v>
      </c>
      <c r="KQ76" s="7">
        <f t="array" ref="KQ76">AVERAGE(FD76:FD77)/((1+discount_EFFECT)^($B76-1))</f>
        <v>1.2854960272630507E-2</v>
      </c>
      <c r="KR76" s="7">
        <f t="array" ref="KR76">AVERAGE(FE76:FE77)/((1+discount_EFFECT)^($B76-1))</f>
        <v>1.8669264964331269E-2</v>
      </c>
      <c r="KS76" s="7">
        <f t="array" ref="KS76">AVERAGE(FF76:FF77)/((1+discount_EFFECT)^($B76-1))</f>
        <v>6.5833884978621637E-2</v>
      </c>
      <c r="KT76" s="7">
        <f t="array" ref="KT76">AVERAGE(FG76:FG77)/((1+discount_EFFECT)^($B76-1))</f>
        <v>0.49766298971689932</v>
      </c>
      <c r="KU76" s="51">
        <f t="shared" si="592"/>
        <v>0.14272682259356223</v>
      </c>
      <c r="KV76" s="51">
        <f t="shared" si="593"/>
        <v>-2.0046644307503345E-2</v>
      </c>
      <c r="KW76" s="43"/>
      <c r="KX76" s="43">
        <f t="shared" si="594"/>
        <v>2916.5904075992157</v>
      </c>
      <c r="KY76" s="43">
        <f t="shared" si="595"/>
        <v>3300.180183506086</v>
      </c>
      <c r="KZ76" s="43">
        <f t="shared" si="596"/>
        <v>9611.3173358299609</v>
      </c>
      <c r="LA76" s="43">
        <f t="shared" si="597"/>
        <v>15016.406043889485</v>
      </c>
      <c r="LB76" s="30">
        <f t="shared" si="598"/>
        <v>7.0556514258089092E-2</v>
      </c>
      <c r="LC76" s="30">
        <f t="shared" si="599"/>
        <v>6.3010714580346336E-2</v>
      </c>
      <c r="LD76" s="30">
        <f t="shared" si="600"/>
        <v>5.192442125583735E-2</v>
      </c>
      <c r="LE76" s="30">
        <f t="shared" si="601"/>
        <v>0.10625459450276364</v>
      </c>
      <c r="LF76" s="30">
        <f t="shared" si="602"/>
        <v>0.18342285924145577</v>
      </c>
      <c r="LG76" s="30">
        <f t="shared" si="603"/>
        <v>0.10832338535558066</v>
      </c>
      <c r="LH76" s="30">
        <f t="shared" si="604"/>
        <v>0.10220346172523544</v>
      </c>
      <c r="LI76" s="17">
        <f t="shared" si="605"/>
        <v>0.29174624459703641</v>
      </c>
      <c r="LJ76" s="30">
        <f t="shared" si="606"/>
        <v>0.12268017828605889</v>
      </c>
      <c r="LK76" s="31">
        <f t="shared" si="607"/>
        <v>30844.493970824748</v>
      </c>
      <c r="LL76">
        <f t="shared" si="608"/>
        <v>-0.18576476142218862</v>
      </c>
    </row>
    <row r="77" spans="2:324" ht="15.6" thickTop="1" thickBot="1" x14ac:dyDescent="0.35">
      <c r="B77">
        <v>10</v>
      </c>
      <c r="C77">
        <f t="shared" si="609"/>
        <v>80</v>
      </c>
      <c r="E77">
        <f t="shared" si="398"/>
        <v>0</v>
      </c>
      <c r="G77">
        <f t="shared" si="399"/>
        <v>0.16501514101914139</v>
      </c>
      <c r="H77">
        <f t="shared" si="400"/>
        <v>0</v>
      </c>
      <c r="I77">
        <f t="shared" si="401"/>
        <v>0</v>
      </c>
      <c r="J77">
        <f t="shared" si="402"/>
        <v>0.25713445436768823</v>
      </c>
      <c r="K77" s="19">
        <f t="shared" si="403"/>
        <v>2.7774179821947742E-2</v>
      </c>
      <c r="L77">
        <f t="shared" si="404"/>
        <v>0.22999999999999998</v>
      </c>
      <c r="M77">
        <f t="shared" si="405"/>
        <v>0</v>
      </c>
      <c r="N77">
        <f t="shared" si="406"/>
        <v>0</v>
      </c>
      <c r="O77">
        <f t="shared" si="407"/>
        <v>0.35</v>
      </c>
      <c r="P77">
        <f t="shared" si="408"/>
        <v>4.0000000000000036E-2</v>
      </c>
      <c r="S77" s="35">
        <f t="shared" si="409"/>
        <v>0.74457684649380707</v>
      </c>
      <c r="T77" s="36">
        <v>0</v>
      </c>
      <c r="U77" s="37">
        <f t="shared" si="410"/>
        <v>2.4967422510885066E-2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8">
        <v>0</v>
      </c>
      <c r="AD77" s="35">
        <f t="shared" si="411"/>
        <v>0</v>
      </c>
      <c r="AE77" s="37">
        <f t="shared" si="412"/>
        <v>0.6866282252111765</v>
      </c>
      <c r="AF77" s="37">
        <f t="shared" si="413"/>
        <v>0</v>
      </c>
      <c r="AG77" s="37">
        <f t="shared" si="414"/>
        <v>2.4967422510885066E-2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8">
        <v>0</v>
      </c>
      <c r="AO77" s="35">
        <f t="shared" si="415"/>
        <v>0.14714812131291569</v>
      </c>
      <c r="AP77" s="36">
        <v>0</v>
      </c>
      <c r="AQ77" s="37">
        <f t="shared" si="416"/>
        <v>0.57016551962488937</v>
      </c>
      <c r="AR77" s="36">
        <v>0</v>
      </c>
      <c r="AS77" s="36">
        <v>0</v>
      </c>
      <c r="AT77" s="36">
        <v>0</v>
      </c>
      <c r="AU77" s="36">
        <v>0</v>
      </c>
      <c r="AV77" s="36">
        <v>0</v>
      </c>
      <c r="AW77" s="36">
        <v>0</v>
      </c>
      <c r="AX77" s="36">
        <v>0</v>
      </c>
      <c r="AY77" s="38">
        <v>0</v>
      </c>
      <c r="AZ77" s="35">
        <f t="shared" si="417"/>
        <v>0</v>
      </c>
      <c r="BA77" s="37">
        <f t="shared" si="418"/>
        <v>0.20509674259554625</v>
      </c>
      <c r="BB77" s="37">
        <f t="shared" si="419"/>
        <v>0</v>
      </c>
      <c r="BC77" s="37">
        <f t="shared" si="420"/>
        <v>0.48270350187711125</v>
      </c>
      <c r="BD77" s="37">
        <f t="shared" si="421"/>
        <v>2.2057090395019133E-2</v>
      </c>
      <c r="BE77" s="37">
        <f t="shared" si="422"/>
        <v>0</v>
      </c>
      <c r="BF77" s="36">
        <v>0</v>
      </c>
      <c r="BG77" s="36">
        <v>0</v>
      </c>
      <c r="BH77" s="36">
        <v>0</v>
      </c>
      <c r="BI77" s="36">
        <v>0</v>
      </c>
      <c r="BJ77" s="38">
        <v>0</v>
      </c>
      <c r="BK77" s="35">
        <f t="shared" si="423"/>
        <v>0</v>
      </c>
      <c r="BL77" s="37">
        <f t="shared" si="424"/>
        <v>0</v>
      </c>
      <c r="BM77" s="37">
        <f t="shared" si="425"/>
        <v>0.21399948547679895</v>
      </c>
      <c r="BN77" s="37">
        <f t="shared" si="426"/>
        <v>0.29128659596032574</v>
      </c>
      <c r="BO77" s="37">
        <f t="shared" si="427"/>
        <v>0.40437999057535085</v>
      </c>
      <c r="BP77" s="37">
        <f t="shared" si="428"/>
        <v>9.2406652125259486E-3</v>
      </c>
      <c r="BQ77" s="36">
        <v>0</v>
      </c>
      <c r="BR77" s="36">
        <v>0</v>
      </c>
      <c r="BS77" s="36">
        <v>0</v>
      </c>
      <c r="BT77" s="36">
        <v>0</v>
      </c>
      <c r="BU77" s="38">
        <v>0</v>
      </c>
      <c r="BV77" s="35">
        <f t="shared" si="429"/>
        <v>0</v>
      </c>
      <c r="BW77" s="37">
        <f t="shared" si="430"/>
        <v>0</v>
      </c>
      <c r="BX77" s="37">
        <f t="shared" si="431"/>
        <v>2.3114989416928931E-2</v>
      </c>
      <c r="BY77" s="37">
        <f t="shared" si="432"/>
        <v>3.3289896681180126E-2</v>
      </c>
      <c r="BZ77" s="37">
        <f t="shared" si="433"/>
        <v>0.30879926553026787</v>
      </c>
      <c r="CA77" s="37">
        <f t="shared" si="434"/>
        <v>0.45279259541377143</v>
      </c>
      <c r="CB77" s="36">
        <v>0</v>
      </c>
      <c r="CC77" s="36">
        <v>0</v>
      </c>
      <c r="CD77" s="36">
        <v>0</v>
      </c>
      <c r="CE77" s="36">
        <v>0</v>
      </c>
      <c r="CF77" s="38">
        <v>0</v>
      </c>
      <c r="CG77" s="37">
        <f t="shared" si="435"/>
        <v>1.8309266717060832E-2</v>
      </c>
      <c r="CH77" s="37">
        <f t="shared" si="436"/>
        <v>1.6884300619946967E-2</v>
      </c>
      <c r="CI77" s="37">
        <f t="shared" si="437"/>
        <v>9.8623914284161405E-4</v>
      </c>
      <c r="CJ77" s="37">
        <f t="shared" si="438"/>
        <v>9.8623914284161405E-4</v>
      </c>
      <c r="CK77" s="36">
        <v>0</v>
      </c>
      <c r="CL77" s="36">
        <v>0</v>
      </c>
      <c r="CM77" s="37">
        <f t="shared" si="439"/>
        <v>0.70351252583112356</v>
      </c>
      <c r="CN77" s="37">
        <f t="shared" si="440"/>
        <v>2.5953661653726683E-2</v>
      </c>
      <c r="CO77" s="36">
        <v>0</v>
      </c>
      <c r="CP77" s="36">
        <v>0</v>
      </c>
      <c r="CQ77" s="38">
        <v>0</v>
      </c>
      <c r="CR77" s="37">
        <f t="shared" si="441"/>
        <v>3.6183964257274354E-3</v>
      </c>
      <c r="CS77" s="37">
        <f t="shared" si="442"/>
        <v>5.0433625228413007E-3</v>
      </c>
      <c r="CT77" s="37">
        <f t="shared" si="443"/>
        <v>2.2522130712833467E-2</v>
      </c>
      <c r="CU77" s="37">
        <f t="shared" si="444"/>
        <v>1.9067290094937867E-2</v>
      </c>
      <c r="CV77" s="37">
        <f t="shared" si="445"/>
        <v>2.7261572398338259E-3</v>
      </c>
      <c r="CW77" s="37">
        <f t="shared" si="446"/>
        <v>0</v>
      </c>
      <c r="CX77" s="37">
        <f t="shared" si="447"/>
        <v>0.21014010511838754</v>
      </c>
      <c r="CY77" s="37">
        <f t="shared" si="448"/>
        <v>0.50177079197204921</v>
      </c>
      <c r="CZ77" s="37">
        <f t="shared" si="449"/>
        <v>2.478324763485296E-2</v>
      </c>
      <c r="DA77" s="37">
        <f t="shared" si="450"/>
        <v>0</v>
      </c>
      <c r="DB77" s="38">
        <v>0</v>
      </c>
      <c r="DC77" s="37">
        <f t="shared" si="451"/>
        <v>0</v>
      </c>
      <c r="DD77" s="37">
        <f t="shared" si="452"/>
        <v>0</v>
      </c>
      <c r="DE77" s="37">
        <f t="shared" si="453"/>
        <v>8.4532021290211652E-3</v>
      </c>
      <c r="DF77" s="37">
        <f t="shared" si="454"/>
        <v>1.1506123333152162E-2</v>
      </c>
      <c r="DG77" s="37">
        <f t="shared" si="455"/>
        <v>4.9979549396953475E-2</v>
      </c>
      <c r="DH77" s="37">
        <f t="shared" si="456"/>
        <v>3.2298681377114992E-3</v>
      </c>
      <c r="DI77" s="37">
        <f t="shared" si="457"/>
        <v>0</v>
      </c>
      <c r="DJ77" s="37">
        <f t="shared" si="458"/>
        <v>0.30279271929347795</v>
      </c>
      <c r="DK77" s="37">
        <f t="shared" si="459"/>
        <v>0.45435953997230433</v>
      </c>
      <c r="DL77" s="37">
        <f t="shared" si="460"/>
        <v>1.2470533350237447E-2</v>
      </c>
      <c r="DM77" s="38">
        <v>0</v>
      </c>
      <c r="DN77" s="37">
        <f t="shared" si="461"/>
        <v>0</v>
      </c>
      <c r="DO77" s="37">
        <f t="shared" si="462"/>
        <v>0</v>
      </c>
      <c r="DP77" s="37">
        <f t="shared" si="463"/>
        <v>9.1306611002421969E-4</v>
      </c>
      <c r="DQ77" s="37">
        <f t="shared" si="464"/>
        <v>1.3149855237888199E-3</v>
      </c>
      <c r="DR77" s="37">
        <f t="shared" si="465"/>
        <v>3.8166201357673561E-2</v>
      </c>
      <c r="DS77" s="37">
        <f t="shared" si="466"/>
        <v>0.15826353874786345</v>
      </c>
      <c r="DT77" s="37">
        <f t="shared" si="467"/>
        <v>0</v>
      </c>
      <c r="DU77" s="37">
        <f t="shared" si="468"/>
        <v>3.4604882204968941E-2</v>
      </c>
      <c r="DV77" s="37">
        <f t="shared" si="469"/>
        <v>0.34696546688794144</v>
      </c>
      <c r="DW77" s="37">
        <f t="shared" si="470"/>
        <v>0.61105613416163485</v>
      </c>
      <c r="DX77" s="38">
        <v>0</v>
      </c>
      <c r="DY77" s="35">
        <f t="array" ref="DY77">1-EXP(-INDEX(m.r.mortality, C77) * hr.mort_mci)</f>
        <v>8.6347369050488898E-2</v>
      </c>
      <c r="DZ77" s="37">
        <f t="array" ref="DZ77">1-EXP(-INDEX(m.r.mortality, C77) * hr.mort_mci)</f>
        <v>8.6347369050488898E-2</v>
      </c>
      <c r="EA77" s="37">
        <f t="array" ref="EA77">1-EXP(-INDEX(m.r.mortality, C77) * hr.mort_mil)</f>
        <v>0.1348779448757772</v>
      </c>
      <c r="EB77" s="37">
        <f t="array" ref="EB77">1-EXP(-INDEX(m.r.mortality, C77) * hr.mort_mil)</f>
        <v>0.1348779448757772</v>
      </c>
      <c r="EC77" s="37">
        <f t="array" ref="EC77">1-EXP(-INDEX(m.r.mortality, C77) * hr.mort_mod)</f>
        <v>0.17389174550490127</v>
      </c>
      <c r="ED77" s="37">
        <f t="array" ref="ED77">1-EXP(-INDEX(m.r.mortality, C77) * hr.mort_sev)</f>
        <v>0.37647333248812764</v>
      </c>
      <c r="EE77" s="37">
        <f t="array" ref="EE77">1-EXP(-INDEX(m.r.mortality, C77) * hr.mort_mci)</f>
        <v>8.6347369050488898E-2</v>
      </c>
      <c r="EF77" s="37">
        <f t="array" ref="EF77">1-EXP(-INDEX(m.r.mortality, C77) * hr.mort_mil)</f>
        <v>0.1348779448757772</v>
      </c>
      <c r="EG77" s="37">
        <f t="array" ref="EG77">1-EXP(-INDEX(m.r.mortality, C77) * hr.mort_mod)</f>
        <v>0.17389174550490127</v>
      </c>
      <c r="EH77" s="37">
        <f t="array" ref="EH77">1-EXP(-INDEX(m.r.mortality, C77) * hr.mort_sev)</f>
        <v>0.37647333248812764</v>
      </c>
      <c r="EI77" s="38">
        <v>1</v>
      </c>
      <c r="EJ77" s="39" t="b">
        <f t="shared" si="471"/>
        <v>1</v>
      </c>
      <c r="EK77" s="39" t="b">
        <f t="shared" si="472"/>
        <v>1</v>
      </c>
      <c r="EL77" s="39" t="b">
        <f t="shared" si="473"/>
        <v>1</v>
      </c>
      <c r="EM77" s="39" t="b">
        <f t="shared" si="474"/>
        <v>1</v>
      </c>
      <c r="EN77" s="39" t="b">
        <f t="shared" si="475"/>
        <v>1</v>
      </c>
      <c r="EO77" s="39" t="b">
        <f t="shared" si="476"/>
        <v>1</v>
      </c>
      <c r="EP77" s="39" t="b">
        <f t="shared" si="477"/>
        <v>1</v>
      </c>
      <c r="EQ77" s="39" t="b">
        <f t="shared" si="478"/>
        <v>1</v>
      </c>
      <c r="ER77" s="39" t="b">
        <f t="shared" si="479"/>
        <v>1</v>
      </c>
      <c r="ES77" s="39" t="b">
        <f t="shared" si="480"/>
        <v>1</v>
      </c>
      <c r="ET77" s="39" t="b">
        <f t="shared" si="481"/>
        <v>1</v>
      </c>
      <c r="EV77">
        <v>10</v>
      </c>
      <c r="EW77" s="7">
        <f t="array" ref="EW77">MMULT(EW76:FG76,TRANSPOSE(S76:AC76))</f>
        <v>6.2790679521925824E-2</v>
      </c>
      <c r="EX77" s="7">
        <f t="array" ref="EX77">MMULT(EW76:FG76,TRANSPOSE(AD76:AN76))</f>
        <v>2.8934091537879086E-3</v>
      </c>
      <c r="EY77" s="7">
        <f t="array" ref="EY77">MMULT(EW76:FG76,TRANSPOSE(AO76:AY76))</f>
        <v>4.9720429846791647E-2</v>
      </c>
      <c r="EZ77" s="7">
        <f t="array" ref="EZ77">MMULT(EW76:FG76,TRANSPOSE(AZ76:BJ76))</f>
        <v>5.3093468096985586E-3</v>
      </c>
      <c r="FA77" s="7">
        <f t="array" ref="FA77">MMULT(EW76:FG76,TRANSPOSE(BK76:BU76))</f>
        <v>3.6458003751485737E-2</v>
      </c>
      <c r="FB77" s="7">
        <f t="array" ref="FB77">MMULT(EW76:FG76,TRANSPOSE(BV76:CF76))</f>
        <v>4.4369817661456042E-2</v>
      </c>
      <c r="FC77" s="7">
        <f t="array" ref="FC77">MMULT(EW76:FG76,TRANSPOSE(CG76:CQ76))</f>
        <v>1.2766951246531048E-2</v>
      </c>
      <c r="FD77" s="7">
        <f t="array" ref="FD77">MMULT(EW76:FG76,TRANSPOSE(CR76:DB76))</f>
        <v>1.4898885132669721E-2</v>
      </c>
      <c r="FE77" s="7">
        <f t="array" ref="FE77">MMULT(EW76:FG76,TRANSPOSE(DC76:DM76))</f>
        <v>2.1712530453018061E-2</v>
      </c>
      <c r="FF77" s="7">
        <f t="array" ref="FF77">MMULT(EW76:FG76,TRANSPOSE(DN76:DX76))</f>
        <v>7.80847886163588E-2</v>
      </c>
      <c r="FG77" s="7">
        <f t="array" ref="FG77">MMULT(EW76:FG76,TRANSPOSE(DY76:EI76))</f>
        <v>0.6709951578062765</v>
      </c>
      <c r="FH77" s="39" t="b">
        <f t="shared" si="482"/>
        <v>1</v>
      </c>
      <c r="FJ77" s="30">
        <f t="shared" si="483"/>
        <v>4.276045275443148E-2</v>
      </c>
      <c r="FK77" s="30">
        <f t="shared" si="484"/>
        <v>1.9704116337295654E-3</v>
      </c>
      <c r="FL77" s="30">
        <f t="shared" si="485"/>
        <v>3.1373591233325532E-2</v>
      </c>
      <c r="FM77" s="30">
        <f t="shared" si="486"/>
        <v>3.3501978369197905E-3</v>
      </c>
      <c r="FN77" s="30">
        <f t="shared" si="487"/>
        <v>1.7900879841979498E-2</v>
      </c>
      <c r="FO77" s="30">
        <f t="shared" si="488"/>
        <v>1.4242711469327388E-2</v>
      </c>
      <c r="FP77" s="30">
        <f t="shared" si="489"/>
        <v>8.6942937988876423E-3</v>
      </c>
      <c r="FQ77" s="30">
        <f t="shared" si="490"/>
        <v>9.8481630726946854E-3</v>
      </c>
      <c r="FR77" s="30">
        <f t="shared" si="491"/>
        <v>9.3581006252507846E-3</v>
      </c>
      <c r="FS77" s="30">
        <f t="shared" si="492"/>
        <v>2.0380129828869647E-2</v>
      </c>
      <c r="FT77" s="41">
        <v>0</v>
      </c>
      <c r="FV77" s="30">
        <f t="shared" si="493"/>
        <v>-1.8837203856577746E-3</v>
      </c>
      <c r="FW77" s="30">
        <f t="shared" si="494"/>
        <v>-8.680227461363725E-5</v>
      </c>
      <c r="FX77" s="30">
        <f t="shared" si="495"/>
        <v>-2.4860214923395824E-3</v>
      </c>
      <c r="FY77" s="30">
        <f t="shared" si="496"/>
        <v>-2.6546734048492793E-4</v>
      </c>
      <c r="FZ77" s="30">
        <f t="shared" si="497"/>
        <v>-2.9166403001188589E-3</v>
      </c>
      <c r="GA77" s="30">
        <f t="shared" si="498"/>
        <v>-4.436981766145604E-3</v>
      </c>
      <c r="GB77" s="30">
        <f t="shared" si="499"/>
        <v>-3.8300853739593141E-4</v>
      </c>
      <c r="GC77" s="30">
        <f t="shared" si="500"/>
        <v>-7.4494425663348615E-4</v>
      </c>
      <c r="GD77" s="30">
        <f t="shared" si="501"/>
        <v>-1.737002436241445E-3</v>
      </c>
      <c r="GE77" s="30">
        <f t="shared" si="502"/>
        <v>-7.8084788616358805E-3</v>
      </c>
      <c r="GF77" s="41">
        <v>0</v>
      </c>
      <c r="GH77" s="31">
        <f t="shared" si="503"/>
        <v>1791.8639005851494</v>
      </c>
      <c r="GI77" s="31">
        <f t="shared" si="504"/>
        <v>1418.8768785808779</v>
      </c>
      <c r="GJ77" s="18"/>
      <c r="GK77" s="31">
        <f t="shared" si="505"/>
        <v>453.79075253213887</v>
      </c>
      <c r="GL77" s="31">
        <f t="shared" si="506"/>
        <v>20.910783690791369</v>
      </c>
      <c r="GM77" s="31">
        <f t="shared" si="507"/>
        <v>517.89020735728855</v>
      </c>
      <c r="GN77" s="31">
        <f t="shared" si="508"/>
        <v>55.302392370285887</v>
      </c>
      <c r="GO77" s="31">
        <f t="shared" si="509"/>
        <v>484.35477714213727</v>
      </c>
      <c r="GP77" s="31">
        <f t="shared" si="510"/>
        <v>603.0328540259087</v>
      </c>
      <c r="GQ77" s="31">
        <f t="shared" si="511"/>
        <v>92.267267336729759</v>
      </c>
      <c r="GR77" s="31">
        <f t="shared" si="512"/>
        <v>155.18744979733199</v>
      </c>
      <c r="GS77" s="31">
        <f t="shared" si="513"/>
        <v>288.45704006311263</v>
      </c>
      <c r="GT77" s="31">
        <f t="shared" si="514"/>
        <v>1061.2550471722493</v>
      </c>
      <c r="GU77" s="42">
        <v>0</v>
      </c>
      <c r="GV77" s="18"/>
      <c r="GW77" s="31">
        <f t="shared" si="515"/>
        <v>0</v>
      </c>
      <c r="GX77" s="31">
        <f t="shared" si="516"/>
        <v>0</v>
      </c>
      <c r="GY77" s="31">
        <f t="shared" si="517"/>
        <v>0</v>
      </c>
      <c r="GZ77" s="31">
        <f t="shared" si="518"/>
        <v>0</v>
      </c>
      <c r="HA77" s="31">
        <f t="shared" si="519"/>
        <v>0</v>
      </c>
      <c r="HB77" s="31">
        <f t="shared" si="520"/>
        <v>0</v>
      </c>
      <c r="HC77" s="31">
        <f t="shared" si="521"/>
        <v>1132.7860502022068</v>
      </c>
      <c r="HD77" s="31">
        <f t="shared" si="522"/>
        <v>1321.9482800515191</v>
      </c>
      <c r="HE77" s="31">
        <f t="shared" si="523"/>
        <v>1926.5094020353865</v>
      </c>
      <c r="HF77" s="31">
        <f t="shared" si="524"/>
        <v>6928.3071243522836</v>
      </c>
      <c r="HG77" s="42">
        <v>0</v>
      </c>
      <c r="HH77" s="18"/>
      <c r="HI77" s="31">
        <f t="shared" si="525"/>
        <v>1708.8062085334852</v>
      </c>
      <c r="HJ77" s="31">
        <f t="shared" si="526"/>
        <v>78.742188545577193</v>
      </c>
      <c r="HK77" s="31">
        <f t="shared" si="527"/>
        <v>2204.6496473881271</v>
      </c>
      <c r="HL77" s="31">
        <f t="shared" si="528"/>
        <v>235.42132696623338</v>
      </c>
      <c r="HM77" s="31">
        <f t="shared" si="529"/>
        <v>2399.9895539961044</v>
      </c>
      <c r="HN77" s="31">
        <f t="shared" si="530"/>
        <v>5150.3135498961265</v>
      </c>
      <c r="HO77" s="31">
        <f t="shared" si="531"/>
        <v>155.28795381452184</v>
      </c>
      <c r="HP77" s="31">
        <f t="shared" si="532"/>
        <v>293.39026602739551</v>
      </c>
      <c r="HQ77" s="31">
        <f t="shared" si="533"/>
        <v>628.8970871427515</v>
      </c>
      <c r="HR77" s="31">
        <f t="shared" si="534"/>
        <v>3988.0917493249963</v>
      </c>
      <c r="HS77" s="42">
        <v>0</v>
      </c>
      <c r="HT77" s="18"/>
      <c r="HU77" s="45">
        <f t="shared" si="535"/>
        <v>3.772214153897506E-2</v>
      </c>
      <c r="HV77" s="45">
        <f t="shared" si="536"/>
        <v>1.7068128584374546E-3</v>
      </c>
      <c r="HW77" s="45">
        <f t="shared" si="537"/>
        <v>2.7545937472148552E-2</v>
      </c>
      <c r="HX77" s="45">
        <f t="shared" si="538"/>
        <v>2.9246135027235004E-3</v>
      </c>
      <c r="HY77" s="45">
        <f t="shared" si="539"/>
        <v>1.5662307254814677E-2</v>
      </c>
      <c r="HZ77" s="45">
        <f t="shared" si="540"/>
        <v>1.2365623336043491E-2</v>
      </c>
      <c r="IA77" s="45">
        <f t="shared" si="541"/>
        <v>7.9636545185921993E-3</v>
      </c>
      <c r="IB77" s="45">
        <f t="shared" si="542"/>
        <v>8.9756843733941188E-3</v>
      </c>
      <c r="IC77" s="45">
        <f t="shared" si="543"/>
        <v>8.5143422481315182E-3</v>
      </c>
      <c r="ID77" s="45">
        <f t="shared" si="544"/>
        <v>1.8571979314899421E-2</v>
      </c>
      <c r="IE77" s="45">
        <f t="shared" si="545"/>
        <v>0</v>
      </c>
      <c r="IF77" s="45"/>
      <c r="IH77" s="45">
        <f t="shared" si="546"/>
        <v>-1.6617683497345843E-3</v>
      </c>
      <c r="II77" s="45">
        <f t="shared" si="547"/>
        <v>-7.5189993763764531E-5</v>
      </c>
      <c r="IJ77" s="45">
        <f t="shared" si="548"/>
        <v>-2.1827208773493303E-3</v>
      </c>
      <c r="IK77" s="45">
        <f t="shared" si="549"/>
        <v>-2.3174433460566564E-4</v>
      </c>
      <c r="IL77" s="45">
        <f t="shared" si="550"/>
        <v>-2.5519034223730631E-3</v>
      </c>
      <c r="IM77" s="45">
        <f t="shared" si="551"/>
        <v>-3.8522191078017116E-3</v>
      </c>
      <c r="IN77" s="45">
        <f t="shared" si="552"/>
        <v>-3.5082178496000874E-4</v>
      </c>
      <c r="IO77" s="45">
        <f t="shared" si="553"/>
        <v>-6.7894738074085633E-4</v>
      </c>
      <c r="IP77" s="45">
        <f t="shared" si="554"/>
        <v>-1.5803883523213956E-3</v>
      </c>
      <c r="IQ77" s="45">
        <f t="shared" si="555"/>
        <v>-7.1157008869346446E-3</v>
      </c>
      <c r="IR77" s="45">
        <f t="shared" si="556"/>
        <v>0</v>
      </c>
      <c r="IT77" s="43">
        <f t="shared" si="557"/>
        <v>1580.7349857736936</v>
      </c>
      <c r="IU77" s="43">
        <f t="shared" si="558"/>
        <v>1245.7704789801114</v>
      </c>
      <c r="IW77" s="43">
        <f t="shared" si="559"/>
        <v>400.32221114219442</v>
      </c>
      <c r="IX77" s="43">
        <f t="shared" si="560"/>
        <v>18.113369751015899</v>
      </c>
      <c r="IY77" s="43">
        <f t="shared" si="561"/>
        <v>454.70635360827254</v>
      </c>
      <c r="IZ77" s="43">
        <f t="shared" si="562"/>
        <v>48.27718580576574</v>
      </c>
      <c r="JA77" s="43">
        <f t="shared" si="563"/>
        <v>423.78438417016724</v>
      </c>
      <c r="JB77" s="43">
        <f t="shared" si="564"/>
        <v>523.55741027279521</v>
      </c>
      <c r="JC77" s="43">
        <f t="shared" si="565"/>
        <v>84.513435759246079</v>
      </c>
      <c r="JD77" s="43">
        <f t="shared" si="566"/>
        <v>141.43892194015666</v>
      </c>
      <c r="JE77" s="43">
        <f t="shared" si="567"/>
        <v>262.44876619014855</v>
      </c>
      <c r="JF77" s="43">
        <f t="shared" si="568"/>
        <v>967.09917696381967</v>
      </c>
      <c r="JG77" s="43">
        <f t="shared" si="569"/>
        <v>0</v>
      </c>
      <c r="JH77" s="43"/>
      <c r="JJ77" s="43">
        <f t="shared" si="570"/>
        <v>0</v>
      </c>
      <c r="JK77" s="43">
        <f t="shared" si="571"/>
        <v>0</v>
      </c>
      <c r="JL77" s="43">
        <f t="shared" si="572"/>
        <v>0</v>
      </c>
      <c r="JM77" s="43">
        <f t="shared" si="573"/>
        <v>0</v>
      </c>
      <c r="JN77" s="43">
        <f t="shared" si="574"/>
        <v>0</v>
      </c>
      <c r="JO77" s="43">
        <f t="shared" si="575"/>
        <v>0</v>
      </c>
      <c r="JP77" s="43">
        <f t="shared" si="576"/>
        <v>1037.590511197722</v>
      </c>
      <c r="JQ77" s="43">
        <f t="shared" si="577"/>
        <v>1204.8328639674939</v>
      </c>
      <c r="JR77" s="43">
        <f t="shared" si="578"/>
        <v>1752.8087215596597</v>
      </c>
      <c r="JS77" s="43">
        <f t="shared" si="579"/>
        <v>6313.6190829593706</v>
      </c>
      <c r="JT77" s="43">
        <f t="shared" si="580"/>
        <v>0</v>
      </c>
      <c r="JU77" s="43"/>
      <c r="JW77" s="43">
        <f t="shared" si="581"/>
        <v>1507.4636845209543</v>
      </c>
      <c r="JX77" s="43">
        <f t="shared" si="582"/>
        <v>68.20817417562175</v>
      </c>
      <c r="JY77" s="43">
        <f t="shared" si="583"/>
        <v>1935.677075770664</v>
      </c>
      <c r="JZ77" s="43">
        <f t="shared" si="584"/>
        <v>205.51514423624604</v>
      </c>
      <c r="KA77" s="43">
        <f t="shared" si="585"/>
        <v>2099.861802037321</v>
      </c>
      <c r="KB77" s="43">
        <f t="shared" si="586"/>
        <v>4471.5388328753497</v>
      </c>
      <c r="KC77" s="43">
        <f t="shared" si="587"/>
        <v>142.23807518859934</v>
      </c>
      <c r="KD77" s="43">
        <f t="shared" si="588"/>
        <v>267.3979306241813</v>
      </c>
      <c r="KE77" s="43">
        <f t="shared" si="589"/>
        <v>572.19357359099581</v>
      </c>
      <c r="KF77" s="43">
        <f t="shared" si="590"/>
        <v>3634.2632797885803</v>
      </c>
      <c r="KG77" s="43">
        <f t="shared" si="591"/>
        <v>0</v>
      </c>
      <c r="KH77" s="43"/>
      <c r="KJ77" s="7">
        <f t="array" ref="KJ77">AVERAGE(EW77:EW78)/((1+discount_EFFECT)^($B77-1))</f>
        <v>4.2453568950521388E-2</v>
      </c>
      <c r="KK77" s="7">
        <f t="array" ref="KK77">AVERAGE(EX77:EX78)/((1+discount_EFFECT)^($B77-1))</f>
        <v>1.920895644178737E-3</v>
      </c>
      <c r="KL77" s="7">
        <f t="array" ref="KL77">AVERAGE(EY77:EY78)/((1+discount_EFFECT)^($B77-1))</f>
        <v>3.3457476048725766E-2</v>
      </c>
      <c r="KM77" s="7">
        <f t="array" ref="KM77">AVERAGE(EZ77:EZ78)/((1+discount_EFFECT)^($B77-1))</f>
        <v>3.5522547133524469E-3</v>
      </c>
      <c r="KN77" s="7">
        <f t="array" ref="KN77">AVERAGE(FA77:FA78)/((1+discount_EFFECT)^($B77-1))</f>
        <v>2.4447768527896017E-2</v>
      </c>
      <c r="KO77" s="7">
        <f t="array" ref="KO77">AVERAGE(FB77:FB78)/((1+discount_EFFECT)^($B77-1))</f>
        <v>2.95240518087307E-2</v>
      </c>
      <c r="KP77" s="7">
        <f t="array" ref="KP77">AVERAGE(FC77:FC78)/((1+discount_EFFECT)^($B77-1))</f>
        <v>8.962522868800284E-3</v>
      </c>
      <c r="KQ77" s="7">
        <f t="array" ref="KQ77">AVERAGE(FD77:FD78)/((1+discount_EFFECT)^($B77-1))</f>
        <v>1.0407132659613428E-2</v>
      </c>
      <c r="KR77" s="7">
        <f t="array" ref="KR77">AVERAGE(FE77:FE78)/((1+discount_EFFECT)^($B77-1))</f>
        <v>1.514045096025116E-2</v>
      </c>
      <c r="KS77" s="7">
        <f t="array" ref="KS77">AVERAGE(FF77:FF78)/((1+discount_EFFECT)^($B77-1))</f>
        <v>5.4535922220990983E-2</v>
      </c>
      <c r="KT77" s="7">
        <f t="array" ref="KT77">AVERAGE(FG77:FG78)/((1+discount_EFFECT)^($B77-1))</f>
        <v>0.54201468794056595</v>
      </c>
      <c r="KU77" s="51">
        <f t="shared" si="592"/>
        <v>0.108795228302866</v>
      </c>
      <c r="KV77" s="51">
        <f t="shared" si="593"/>
        <v>-1.5544007757013537E-2</v>
      </c>
      <c r="KW77" s="43"/>
      <c r="KX77" s="43">
        <f t="shared" si="594"/>
        <v>2166.281082248016</v>
      </c>
      <c r="KY77" s="43">
        <f t="shared" si="595"/>
        <v>2547.7694183195504</v>
      </c>
      <c r="KZ77" s="43">
        <f t="shared" si="596"/>
        <v>7900.876035350344</v>
      </c>
      <c r="LA77" s="43">
        <f t="shared" si="597"/>
        <v>11422.949028632893</v>
      </c>
      <c r="LB77" s="30">
        <f t="shared" si="598"/>
        <v>5.3336987463500407E-2</v>
      </c>
      <c r="LC77" s="30">
        <f t="shared" si="599"/>
        <v>4.7416863421691637E-2</v>
      </c>
      <c r="LD77" s="30">
        <f t="shared" si="600"/>
        <v>3.9588219488147176E-2</v>
      </c>
      <c r="LE77" s="30">
        <f t="shared" si="601"/>
        <v>8.4059974029721679E-2</v>
      </c>
      <c r="LF77" s="30">
        <f t="shared" si="602"/>
        <v>0.13535601569340505</v>
      </c>
      <c r="LG77" s="30">
        <f t="shared" si="603"/>
        <v>8.9046028709655861E-2</v>
      </c>
      <c r="LH77" s="30">
        <f t="shared" si="604"/>
        <v>7.5911044999247154E-2</v>
      </c>
      <c r="LI77" s="17">
        <f t="shared" si="605"/>
        <v>0.22440204440306091</v>
      </c>
      <c r="LJ77" s="30">
        <f t="shared" si="606"/>
        <v>9.325122054585247E-2</v>
      </c>
      <c r="LK77" s="31">
        <f t="shared" si="607"/>
        <v>24037.875564550803</v>
      </c>
      <c r="LL77">
        <f t="shared" si="608"/>
        <v>-0.14712753509965557</v>
      </c>
    </row>
    <row r="78" spans="2:324" ht="15.6" thickTop="1" thickBot="1" x14ac:dyDescent="0.35">
      <c r="B78">
        <v>11</v>
      </c>
      <c r="C78">
        <f t="shared" si="609"/>
        <v>81</v>
      </c>
      <c r="E78">
        <f t="shared" si="398"/>
        <v>0</v>
      </c>
      <c r="G78">
        <f t="shared" si="399"/>
        <v>0.16501514101914139</v>
      </c>
      <c r="H78">
        <f t="shared" si="400"/>
        <v>0</v>
      </c>
      <c r="I78">
        <f t="shared" si="401"/>
        <v>0</v>
      </c>
      <c r="J78">
        <f t="shared" si="402"/>
        <v>0.25713445436768823</v>
      </c>
      <c r="K78" s="19">
        <f t="shared" si="403"/>
        <v>2.7774179821947742E-2</v>
      </c>
      <c r="L78">
        <f t="shared" si="404"/>
        <v>0.22999999999999998</v>
      </c>
      <c r="M78">
        <f t="shared" si="405"/>
        <v>0</v>
      </c>
      <c r="N78">
        <f t="shared" si="406"/>
        <v>0</v>
      </c>
      <c r="O78">
        <f t="shared" si="407"/>
        <v>0.35</v>
      </c>
      <c r="P78">
        <f t="shared" si="408"/>
        <v>4.0000000000000036E-2</v>
      </c>
      <c r="S78" s="35">
        <f t="shared" si="409"/>
        <v>0.73671550848262912</v>
      </c>
      <c r="T78" s="36">
        <v>0</v>
      </c>
      <c r="U78" s="37">
        <f t="shared" si="410"/>
        <v>2.4545840296989828E-2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38">
        <v>0</v>
      </c>
      <c r="AD78" s="35">
        <f t="shared" si="411"/>
        <v>0</v>
      </c>
      <c r="AE78" s="37">
        <f t="shared" si="412"/>
        <v>0.67937871618894663</v>
      </c>
      <c r="AF78" s="37">
        <f t="shared" si="413"/>
        <v>0</v>
      </c>
      <c r="AG78" s="37">
        <f t="shared" si="414"/>
        <v>2.4545840296989828E-2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  <c r="AN78" s="38">
        <v>0</v>
      </c>
      <c r="AO78" s="35">
        <f t="shared" si="415"/>
        <v>0.14559451254197697</v>
      </c>
      <c r="AP78" s="36">
        <v>0</v>
      </c>
      <c r="AQ78" s="37">
        <f t="shared" si="416"/>
        <v>0.56053810846759444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8">
        <v>0</v>
      </c>
      <c r="AZ78" s="35">
        <f t="shared" si="417"/>
        <v>0</v>
      </c>
      <c r="BA78" s="37">
        <f t="shared" si="418"/>
        <v>0.20293130483565938</v>
      </c>
      <c r="BB78" s="37">
        <f t="shared" si="419"/>
        <v>0</v>
      </c>
      <c r="BC78" s="37">
        <f t="shared" si="420"/>
        <v>0.47455291240846997</v>
      </c>
      <c r="BD78" s="37">
        <f t="shared" si="421"/>
        <v>2.1567355794371662E-2</v>
      </c>
      <c r="BE78" s="37">
        <f t="shared" si="422"/>
        <v>0</v>
      </c>
      <c r="BF78" s="36">
        <v>0</v>
      </c>
      <c r="BG78" s="36">
        <v>0</v>
      </c>
      <c r="BH78" s="36">
        <v>0</v>
      </c>
      <c r="BI78" s="36">
        <v>0</v>
      </c>
      <c r="BJ78" s="38">
        <v>0</v>
      </c>
      <c r="BK78" s="35">
        <f t="shared" si="423"/>
        <v>0</v>
      </c>
      <c r="BL78" s="37">
        <f t="shared" si="424"/>
        <v>0</v>
      </c>
      <c r="BM78" s="37">
        <f t="shared" si="425"/>
        <v>0.21038604172542982</v>
      </c>
      <c r="BN78" s="37">
        <f t="shared" si="426"/>
        <v>0.28636813679821466</v>
      </c>
      <c r="BO78" s="37">
        <f t="shared" si="427"/>
        <v>0.39540152289681391</v>
      </c>
      <c r="BP78" s="37">
        <f t="shared" si="428"/>
        <v>8.741599010216098E-3</v>
      </c>
      <c r="BQ78" s="36">
        <v>0</v>
      </c>
      <c r="BR78" s="36">
        <v>0</v>
      </c>
      <c r="BS78" s="36">
        <v>0</v>
      </c>
      <c r="BT78" s="36">
        <v>0</v>
      </c>
      <c r="BU78" s="38">
        <v>0</v>
      </c>
      <c r="BV78" s="35">
        <f t="shared" si="429"/>
        <v>0</v>
      </c>
      <c r="BW78" s="37">
        <f t="shared" si="430"/>
        <v>0</v>
      </c>
      <c r="BX78" s="37">
        <f t="shared" si="431"/>
        <v>2.2724686076313557E-2</v>
      </c>
      <c r="BY78" s="37">
        <f t="shared" si="432"/>
        <v>3.2727787062653141E-2</v>
      </c>
      <c r="BZ78" s="37">
        <f t="shared" si="433"/>
        <v>0.30194298112120327</v>
      </c>
      <c r="CA78" s="37">
        <f t="shared" si="434"/>
        <v>0.42833835150058874</v>
      </c>
      <c r="CB78" s="36">
        <v>0</v>
      </c>
      <c r="CC78" s="36">
        <v>0</v>
      </c>
      <c r="CD78" s="36">
        <v>0</v>
      </c>
      <c r="CE78" s="36">
        <v>0</v>
      </c>
      <c r="CF78" s="38">
        <v>0</v>
      </c>
      <c r="CG78" s="37">
        <f t="shared" si="435"/>
        <v>1.8115955126622028E-2</v>
      </c>
      <c r="CH78" s="37">
        <f t="shared" si="436"/>
        <v>1.6706034004646229E-2</v>
      </c>
      <c r="CI78" s="37">
        <f t="shared" si="437"/>
        <v>9.6958620715760242E-4</v>
      </c>
      <c r="CJ78" s="37">
        <f t="shared" si="438"/>
        <v>9.6958620715760242E-4</v>
      </c>
      <c r="CK78" s="36">
        <v>0</v>
      </c>
      <c r="CL78" s="36">
        <v>0</v>
      </c>
      <c r="CM78" s="37">
        <f t="shared" si="439"/>
        <v>0.69608475019359295</v>
      </c>
      <c r="CN78" s="37">
        <f t="shared" si="440"/>
        <v>2.5515426504147433E-2</v>
      </c>
      <c r="CO78" s="36">
        <v>0</v>
      </c>
      <c r="CP78" s="36">
        <v>0</v>
      </c>
      <c r="CQ78" s="38">
        <v>0</v>
      </c>
      <c r="CR78" s="37">
        <f t="shared" si="441"/>
        <v>3.58019293136009E-3</v>
      </c>
      <c r="CS78" s="37">
        <f t="shared" si="442"/>
        <v>4.9901140533358873E-3</v>
      </c>
      <c r="CT78" s="37">
        <f t="shared" si="443"/>
        <v>2.2141837964416412E-2</v>
      </c>
      <c r="CU78" s="37">
        <f t="shared" si="444"/>
        <v>1.8745333338380313E-2</v>
      </c>
      <c r="CV78" s="37">
        <f t="shared" si="445"/>
        <v>2.6656282442481831E-3</v>
      </c>
      <c r="CW78" s="37">
        <f t="shared" si="446"/>
        <v>0</v>
      </c>
      <c r="CX78" s="37">
        <f t="shared" si="447"/>
        <v>0.20792141888899529</v>
      </c>
      <c r="CY78" s="37">
        <f t="shared" si="448"/>
        <v>0.49329824574685033</v>
      </c>
      <c r="CZ78" s="37">
        <f t="shared" si="449"/>
        <v>2.4232984038619846E-2</v>
      </c>
      <c r="DA78" s="37">
        <f t="shared" si="450"/>
        <v>0</v>
      </c>
      <c r="DB78" s="38">
        <v>0</v>
      </c>
      <c r="DC78" s="37">
        <f t="shared" si="451"/>
        <v>0</v>
      </c>
      <c r="DD78" s="37">
        <f t="shared" si="452"/>
        <v>0</v>
      </c>
      <c r="DE78" s="37">
        <f t="shared" si="453"/>
        <v>8.3104673446635479E-3</v>
      </c>
      <c r="DF78" s="37">
        <f t="shared" si="454"/>
        <v>1.1311839083505361E-2</v>
      </c>
      <c r="DG78" s="37">
        <f t="shared" si="455"/>
        <v>4.8869851144550031E-2</v>
      </c>
      <c r="DH78" s="37">
        <f t="shared" si="456"/>
        <v>3.0554306931794457E-3</v>
      </c>
      <c r="DI78" s="37">
        <f t="shared" si="457"/>
        <v>0</v>
      </c>
      <c r="DJ78" s="37">
        <f t="shared" si="458"/>
        <v>0.29767997588172002</v>
      </c>
      <c r="DK78" s="37">
        <f t="shared" si="459"/>
        <v>0.44427137404136391</v>
      </c>
      <c r="DL78" s="37">
        <f t="shared" si="460"/>
        <v>1.1797029703395544E-2</v>
      </c>
      <c r="DM78" s="38">
        <v>0</v>
      </c>
      <c r="DN78" s="37">
        <f t="shared" si="461"/>
        <v>0</v>
      </c>
      <c r="DO78" s="37">
        <f t="shared" si="462"/>
        <v>0</v>
      </c>
      <c r="DP78" s="37">
        <f t="shared" si="463"/>
        <v>8.9764872234918418E-4</v>
      </c>
      <c r="DQ78" s="37">
        <f t="shared" si="464"/>
        <v>1.2927816095434713E-3</v>
      </c>
      <c r="DR78" s="37">
        <f t="shared" si="465"/>
        <v>3.7318795419474561E-2</v>
      </c>
      <c r="DS78" s="37">
        <f t="shared" si="466"/>
        <v>0.14971610396579282</v>
      </c>
      <c r="DT78" s="37">
        <f t="shared" si="467"/>
        <v>0</v>
      </c>
      <c r="DU78" s="37">
        <f t="shared" si="468"/>
        <v>3.4020568672196612E-2</v>
      </c>
      <c r="DV78" s="37">
        <f t="shared" si="469"/>
        <v>0.33926177654067785</v>
      </c>
      <c r="DW78" s="37">
        <f t="shared" si="470"/>
        <v>0.57805445546638157</v>
      </c>
      <c r="DX78" s="38">
        <v>0</v>
      </c>
      <c r="DY78" s="35">
        <f t="array" ref="DY78">1-EXP(-INDEX(m.r.mortality, C78) * hr.mort_mci)</f>
        <v>9.599383091741176E-2</v>
      </c>
      <c r="DZ78" s="37">
        <f t="array" ref="DZ78">1-EXP(-INDEX(m.r.mortality, C78) * hr.mort_mci)</f>
        <v>9.599383091741176E-2</v>
      </c>
      <c r="EA78" s="37">
        <f t="array" ref="EA78">1-EXP(-INDEX(m.r.mortality, C78) * hr.mort_mil)</f>
        <v>0.14948578319508554</v>
      </c>
      <c r="EB78" s="37">
        <f t="array" ref="EB78">1-EXP(-INDEX(m.r.mortality, C78) * hr.mort_mil)</f>
        <v>0.14948578319508554</v>
      </c>
      <c r="EC78" s="37">
        <f t="array" ref="EC78">1-EXP(-INDEX(m.r.mortality, C78) * hr.mort_mod)</f>
        <v>0.1922338653793384</v>
      </c>
      <c r="ED78" s="37">
        <f t="array" ref="ED78">1-EXP(-INDEX(m.r.mortality, C78) * hr.mort_sev)</f>
        <v>0.41014851483022285</v>
      </c>
      <c r="EE78" s="37">
        <f t="array" ref="EE78">1-EXP(-INDEX(m.r.mortality, C78) * hr.mort_mci)</f>
        <v>9.599383091741176E-2</v>
      </c>
      <c r="EF78" s="37">
        <f t="array" ref="EF78">1-EXP(-INDEX(m.r.mortality, C78) * hr.mort_mil)</f>
        <v>0.14948578319508554</v>
      </c>
      <c r="EG78" s="37">
        <f t="array" ref="EG78">1-EXP(-INDEX(m.r.mortality, C78) * hr.mort_mod)</f>
        <v>0.1922338653793384</v>
      </c>
      <c r="EH78" s="37">
        <f t="array" ref="EH78">1-EXP(-INDEX(m.r.mortality, C78) * hr.mort_sev)</f>
        <v>0.41014851483022285</v>
      </c>
      <c r="EI78" s="38">
        <v>1</v>
      </c>
      <c r="EJ78" s="39" t="b">
        <f t="shared" si="471"/>
        <v>1</v>
      </c>
      <c r="EK78" s="39" t="b">
        <f t="shared" si="472"/>
        <v>1</v>
      </c>
      <c r="EL78" s="39" t="b">
        <f t="shared" si="473"/>
        <v>1</v>
      </c>
      <c r="EM78" s="39" t="b">
        <f t="shared" si="474"/>
        <v>1</v>
      </c>
      <c r="EN78" s="39" t="b">
        <f t="shared" si="475"/>
        <v>1</v>
      </c>
      <c r="EO78" s="39" t="b">
        <f t="shared" si="476"/>
        <v>1</v>
      </c>
      <c r="EP78" s="39" t="b">
        <f t="shared" si="477"/>
        <v>1</v>
      </c>
      <c r="EQ78" s="39" t="b">
        <f t="shared" si="478"/>
        <v>1</v>
      </c>
      <c r="ER78" s="39" t="b">
        <f t="shared" si="479"/>
        <v>1</v>
      </c>
      <c r="ES78" s="39" t="b">
        <f t="shared" si="480"/>
        <v>1</v>
      </c>
      <c r="ET78" s="39" t="b">
        <f t="shared" si="481"/>
        <v>1</v>
      </c>
      <c r="EV78">
        <v>11</v>
      </c>
      <c r="EW78" s="7">
        <f t="array" ref="EW78">MMULT(EW77:FG77,TRANSPOSE(S77:AC77))</f>
        <v>4.7993877127046468E-2</v>
      </c>
      <c r="EX78" s="7">
        <f t="array" ref="EX78">MMULT(EW77:FG77,TRANSPOSE(AD77:AN77))</f>
        <v>2.1192570971297273E-3</v>
      </c>
      <c r="EY78" s="7">
        <f t="array" ref="EY78">MMULT(EW77:FG77,TRANSPOSE(AO77:AY77))</f>
        <v>3.7588405247181572E-2</v>
      </c>
      <c r="EZ78" s="7">
        <f t="array" ref="EZ78">MMULT(EW77:FG77,TRANSPOSE(AZ77:BJ77))</f>
        <v>3.960426574528067E-3</v>
      </c>
      <c r="FA78" s="7">
        <f t="array" ref="FA78">MMULT(EW77:FG77,TRANSPOSE(BK77:BU77))</f>
        <v>2.7339581807840841E-2</v>
      </c>
      <c r="FB78" s="7">
        <f t="array" ref="FB78">MMULT(EW77:FG77,TRANSPOSE(BV77:CF77))</f>
        <v>3.2674564494578187E-2</v>
      </c>
      <c r="FC78" s="7">
        <f t="array" ref="FC78">MMULT(EW77:FG77,TRANSPOSE(CG77:CQ77))</f>
        <v>1.0621167750802872E-2</v>
      </c>
      <c r="FD78" s="7">
        <f t="array" ref="FD78">MMULT(EW77:FG77,TRANSPOSE(CR77:DB77))</f>
        <v>1.2259010096964529E-2</v>
      </c>
      <c r="FE78" s="7">
        <f t="array" ref="FE78">MMULT(EW77:FG77,TRANSPOSE(DC77:DM77))</f>
        <v>1.7797178355016829E-2</v>
      </c>
      <c r="FF78" s="7">
        <f t="array" ref="FF78">MMULT(EW77:FG77,TRANSPOSE(DN77:DX77))</f>
        <v>6.4229229122334086E-2</v>
      </c>
      <c r="FG78" s="7">
        <f t="array" ref="FG78">MMULT(EW77:FG77,TRANSPOSE(DY77:EI77))</f>
        <v>0.74341730232657666</v>
      </c>
      <c r="FH78" s="39" t="b">
        <f t="shared" si="482"/>
        <v>1</v>
      </c>
      <c r="FJ78" s="30">
        <f t="shared" si="483"/>
        <v>3.2683830323518639E-2</v>
      </c>
      <c r="FK78" s="30">
        <f t="shared" si="484"/>
        <v>1.4432140831453441E-3</v>
      </c>
      <c r="FL78" s="30">
        <f t="shared" si="485"/>
        <v>2.3718283710971573E-2</v>
      </c>
      <c r="FM78" s="30">
        <f t="shared" si="486"/>
        <v>2.4990291685272102E-3</v>
      </c>
      <c r="FN78" s="30">
        <f t="shared" si="487"/>
        <v>1.3423734667649853E-2</v>
      </c>
      <c r="FO78" s="30">
        <f t="shared" si="488"/>
        <v>1.0488535202759596E-2</v>
      </c>
      <c r="FP78" s="30">
        <f t="shared" si="489"/>
        <v>7.2330152382967553E-3</v>
      </c>
      <c r="FQ78" s="30">
        <f t="shared" si="490"/>
        <v>8.103205674093554E-3</v>
      </c>
      <c r="FR78" s="30">
        <f t="shared" si="491"/>
        <v>7.6705838710122527E-3</v>
      </c>
      <c r="FS78" s="30">
        <f t="shared" si="492"/>
        <v>1.6763828800929196E-2</v>
      </c>
      <c r="FT78" s="41">
        <v>0</v>
      </c>
      <c r="FV78" s="30">
        <f t="shared" si="493"/>
        <v>-1.439816313811394E-3</v>
      </c>
      <c r="FW78" s="30">
        <f t="shared" si="494"/>
        <v>-6.3577712913891811E-5</v>
      </c>
      <c r="FX78" s="30">
        <f t="shared" si="495"/>
        <v>-1.8794202623590786E-3</v>
      </c>
      <c r="FY78" s="30">
        <f t="shared" si="496"/>
        <v>-1.9802132872640335E-4</v>
      </c>
      <c r="FZ78" s="30">
        <f t="shared" si="497"/>
        <v>-2.1871665446272673E-3</v>
      </c>
      <c r="GA78" s="30">
        <f t="shared" si="498"/>
        <v>-3.2674564494578188E-3</v>
      </c>
      <c r="GB78" s="30">
        <f t="shared" si="499"/>
        <v>-3.1863503252408613E-4</v>
      </c>
      <c r="GC78" s="30">
        <f t="shared" si="500"/>
        <v>-6.129505048482265E-4</v>
      </c>
      <c r="GD78" s="30">
        <f t="shared" si="501"/>
        <v>-1.4237742684013463E-3</v>
      </c>
      <c r="GE78" s="30">
        <f t="shared" si="502"/>
        <v>-6.4229229122334088E-3</v>
      </c>
      <c r="GF78" s="41">
        <v>0</v>
      </c>
      <c r="GH78" s="31">
        <f t="shared" si="503"/>
        <v>1369.6060709622377</v>
      </c>
      <c r="GI78" s="31">
        <f t="shared" si="504"/>
        <v>1072.6640793793451</v>
      </c>
      <c r="GJ78" s="18"/>
      <c r="GK78" s="31">
        <f t="shared" si="505"/>
        <v>346.85366975224997</v>
      </c>
      <c r="GL78" s="31">
        <f t="shared" si="506"/>
        <v>15.315955811240427</v>
      </c>
      <c r="GM78" s="31">
        <f t="shared" si="507"/>
        <v>391.52249985925653</v>
      </c>
      <c r="GN78" s="31">
        <f t="shared" si="508"/>
        <v>41.251979241245586</v>
      </c>
      <c r="GO78" s="31">
        <f t="shared" si="509"/>
        <v>363.21399119819722</v>
      </c>
      <c r="GP78" s="31">
        <f t="shared" si="510"/>
        <v>444.08196651968177</v>
      </c>
      <c r="GQ78" s="31">
        <f t="shared" si="511"/>
        <v>76.759604181762398</v>
      </c>
      <c r="GR78" s="31">
        <f t="shared" si="512"/>
        <v>127.69039408298136</v>
      </c>
      <c r="GS78" s="31">
        <f t="shared" si="513"/>
        <v>236.44049231718446</v>
      </c>
      <c r="GT78" s="31">
        <f t="shared" si="514"/>
        <v>872.94330675538993</v>
      </c>
      <c r="GU78" s="42">
        <v>0</v>
      </c>
      <c r="GV78" s="18"/>
      <c r="GW78" s="31">
        <f t="shared" si="515"/>
        <v>0</v>
      </c>
      <c r="GX78" s="31">
        <f t="shared" si="516"/>
        <v>0</v>
      </c>
      <c r="GY78" s="31">
        <f t="shared" si="517"/>
        <v>0</v>
      </c>
      <c r="GZ78" s="31">
        <f t="shared" si="518"/>
        <v>0</v>
      </c>
      <c r="HA78" s="31">
        <f t="shared" si="519"/>
        <v>0</v>
      </c>
      <c r="HB78" s="31">
        <f t="shared" si="520"/>
        <v>0</v>
      </c>
      <c r="HC78" s="31">
        <f t="shared" si="521"/>
        <v>942.39497219323721</v>
      </c>
      <c r="HD78" s="31">
        <f t="shared" si="522"/>
        <v>1087.7174478834688</v>
      </c>
      <c r="HE78" s="31">
        <f t="shared" si="523"/>
        <v>1579.1080410839331</v>
      </c>
      <c r="HF78" s="31">
        <f t="shared" si="524"/>
        <v>5698.9310415664586</v>
      </c>
      <c r="HG78" s="42">
        <v>0</v>
      </c>
      <c r="HH78" s="18"/>
      <c r="HI78" s="31">
        <f t="shared" si="525"/>
        <v>1306.1211605084231</v>
      </c>
      <c r="HJ78" s="31">
        <f t="shared" si="526"/>
        <v>57.674159805666314</v>
      </c>
      <c r="HK78" s="31">
        <f t="shared" si="527"/>
        <v>1666.704504153201</v>
      </c>
      <c r="HL78" s="31">
        <f t="shared" si="528"/>
        <v>175.60896150625874</v>
      </c>
      <c r="HM78" s="31">
        <f t="shared" si="529"/>
        <v>1799.7340500785378</v>
      </c>
      <c r="HN78" s="31">
        <f t="shared" si="530"/>
        <v>3792.7641158545725</v>
      </c>
      <c r="HO78" s="31">
        <f t="shared" si="531"/>
        <v>129.18819656267686</v>
      </c>
      <c r="HP78" s="31">
        <f t="shared" si="532"/>
        <v>241.40559522096706</v>
      </c>
      <c r="HQ78" s="31">
        <f t="shared" si="533"/>
        <v>515.49006003924012</v>
      </c>
      <c r="HR78" s="31">
        <f t="shared" si="534"/>
        <v>3280.4348102521644</v>
      </c>
      <c r="HS78" s="42">
        <v>0</v>
      </c>
      <c r="HT78" s="18"/>
      <c r="HU78" s="45">
        <f t="shared" si="535"/>
        <v>2.8695416076584324E-2</v>
      </c>
      <c r="HV78" s="45">
        <f t="shared" si="536"/>
        <v>1.2449521924584699E-3</v>
      </c>
      <c r="HW78" s="45">
        <f t="shared" si="537"/>
        <v>2.0711244842554564E-2</v>
      </c>
      <c r="HX78" s="45">
        <f t="shared" si="538"/>
        <v>2.1641926426491861E-3</v>
      </c>
      <c r="HY78" s="45">
        <f t="shared" si="539"/>
        <v>1.1655735530996853E-2</v>
      </c>
      <c r="HZ78" s="45">
        <f t="shared" si="540"/>
        <v>8.9734152248532977E-3</v>
      </c>
      <c r="IA78" s="45">
        <f t="shared" si="541"/>
        <v>6.562231430283387E-3</v>
      </c>
      <c r="IB78" s="45">
        <f t="shared" si="542"/>
        <v>7.3066282340512202E-3</v>
      </c>
      <c r="IC78" s="45">
        <f t="shared" si="543"/>
        <v>6.8753172309703094E-3</v>
      </c>
      <c r="ID78" s="45">
        <f t="shared" si="544"/>
        <v>1.4846101767451787E-2</v>
      </c>
      <c r="IE78" s="45">
        <f t="shared" si="545"/>
        <v>0</v>
      </c>
      <c r="IF78" s="45"/>
      <c r="IH78" s="45">
        <f t="shared" si="546"/>
        <v>-1.2641152456645077E-3</v>
      </c>
      <c r="II78" s="45">
        <f t="shared" si="547"/>
        <v>-5.4843708918875327E-5</v>
      </c>
      <c r="IJ78" s="45">
        <f t="shared" si="548"/>
        <v>-1.6411445992515501E-3</v>
      </c>
      <c r="IK78" s="45">
        <f t="shared" si="549"/>
        <v>-1.7148911589930159E-4</v>
      </c>
      <c r="IL78" s="45">
        <f t="shared" si="550"/>
        <v>-1.8991015121787133E-3</v>
      </c>
      <c r="IM78" s="45">
        <f t="shared" si="551"/>
        <v>-2.795456456340592E-3</v>
      </c>
      <c r="IN78" s="45">
        <f t="shared" si="552"/>
        <v>-2.8908508503451043E-4</v>
      </c>
      <c r="IO78" s="45">
        <f t="shared" si="553"/>
        <v>-5.5269502526862483E-4</v>
      </c>
      <c r="IP78" s="45">
        <f t="shared" si="554"/>
        <v>-1.2761609709457653E-3</v>
      </c>
      <c r="IQ78" s="45">
        <f t="shared" si="555"/>
        <v>-5.6881615967248229E-3</v>
      </c>
      <c r="IR78" s="45">
        <f t="shared" si="556"/>
        <v>0</v>
      </c>
      <c r="IT78" s="43">
        <f t="shared" si="557"/>
        <v>1202.4727725684209</v>
      </c>
      <c r="IU78" s="43">
        <f t="shared" si="558"/>
        <v>936.67015086602805</v>
      </c>
      <c r="IW78" s="43">
        <f t="shared" si="559"/>
        <v>304.52704816757421</v>
      </c>
      <c r="IX78" s="43">
        <f t="shared" si="560"/>
        <v>13.211922603502295</v>
      </c>
      <c r="IY78" s="43">
        <f t="shared" si="561"/>
        <v>341.8847018936317</v>
      </c>
      <c r="IZ78" s="43">
        <f t="shared" si="562"/>
        <v>35.724765077966538</v>
      </c>
      <c r="JA78" s="43">
        <f t="shared" si="563"/>
        <v>315.37618459983952</v>
      </c>
      <c r="JB78" s="43">
        <f t="shared" si="564"/>
        <v>379.93216425512367</v>
      </c>
      <c r="JC78" s="43">
        <f t="shared" si="565"/>
        <v>69.640982431593628</v>
      </c>
      <c r="JD78" s="43">
        <f t="shared" si="566"/>
        <v>115.13791900983739</v>
      </c>
      <c r="JE78" s="43">
        <f t="shared" si="567"/>
        <v>211.92694301547579</v>
      </c>
      <c r="JF78" s="43">
        <f t="shared" si="568"/>
        <v>773.08145550782865</v>
      </c>
      <c r="JG78" s="43">
        <f t="shared" si="569"/>
        <v>0</v>
      </c>
      <c r="JH78" s="43"/>
      <c r="JJ78" s="43">
        <f t="shared" si="570"/>
        <v>0</v>
      </c>
      <c r="JK78" s="43">
        <f t="shared" si="571"/>
        <v>0</v>
      </c>
      <c r="JL78" s="43">
        <f t="shared" si="572"/>
        <v>0</v>
      </c>
      <c r="JM78" s="43">
        <f t="shared" si="573"/>
        <v>0</v>
      </c>
      <c r="JN78" s="43">
        <f t="shared" si="574"/>
        <v>0</v>
      </c>
      <c r="JO78" s="43">
        <f t="shared" si="575"/>
        <v>0</v>
      </c>
      <c r="JP78" s="43">
        <f t="shared" si="576"/>
        <v>854.9980474980681</v>
      </c>
      <c r="JQ78" s="43">
        <f t="shared" si="577"/>
        <v>980.7904840406909</v>
      </c>
      <c r="JR78" s="43">
        <f t="shared" si="578"/>
        <v>1415.3901328759482</v>
      </c>
      <c r="JS78" s="43">
        <f t="shared" si="579"/>
        <v>5046.9920215420007</v>
      </c>
      <c r="JT78" s="43">
        <f t="shared" si="580"/>
        <v>0</v>
      </c>
      <c r="JU78" s="43"/>
      <c r="JW78" s="43">
        <f t="shared" si="581"/>
        <v>1146.7349382318489</v>
      </c>
      <c r="JX78" s="43">
        <f t="shared" si="582"/>
        <v>49.751157875191964</v>
      </c>
      <c r="JY78" s="43">
        <f t="shared" si="583"/>
        <v>1455.3972575063449</v>
      </c>
      <c r="JZ78" s="43">
        <f t="shared" si="584"/>
        <v>152.07970649621936</v>
      </c>
      <c r="KA78" s="43">
        <f t="shared" si="585"/>
        <v>1562.6965694128883</v>
      </c>
      <c r="KB78" s="43">
        <f t="shared" si="586"/>
        <v>3244.8808726438865</v>
      </c>
      <c r="KC78" s="43">
        <f t="shared" si="587"/>
        <v>117.2073908287326</v>
      </c>
      <c r="KD78" s="43">
        <f t="shared" si="588"/>
        <v>217.67446228578771</v>
      </c>
      <c r="KE78" s="43">
        <f t="shared" si="589"/>
        <v>462.04536079389749</v>
      </c>
      <c r="KF78" s="43">
        <f t="shared" si="590"/>
        <v>2905.1638270008793</v>
      </c>
      <c r="KG78" s="43">
        <f t="shared" si="591"/>
        <v>0</v>
      </c>
      <c r="KH78" s="43"/>
      <c r="KJ78" s="7">
        <f t="array" ref="KJ78">AVERAGE(EW78:EW79)/((1+discount_EFFECT)^($B78-1))</f>
        <v>3.1354015400904635E-2</v>
      </c>
      <c r="KK78" s="7">
        <f t="array" ref="KK78">AVERAGE(EX78:EX79)/((1+discount_EFFECT)^($B78-1))</f>
        <v>1.3602956692300799E-3</v>
      </c>
      <c r="KL78" s="7">
        <f t="array" ref="KL78">AVERAGE(EY78:EY79)/((1+discount_EFFECT)^($B78-1))</f>
        <v>2.4423314195374062E-2</v>
      </c>
      <c r="KM78" s="7">
        <f t="array" ref="KM78">AVERAGE(EZ78:EZ79)/((1+discount_EFFECT)^($B78-1))</f>
        <v>2.5520801522337911E-3</v>
      </c>
      <c r="KN78" s="7">
        <f t="array" ref="KN78">AVERAGE(FA78:FA79)/((1+discount_EFFECT)^($B78-1))</f>
        <v>1.766387348729187E-2</v>
      </c>
      <c r="KO78" s="7">
        <f t="array" ref="KO78">AVERAGE(FB78:FB79)/((1+discount_EFFECT)^($B78-1))</f>
        <v>2.0800821385217976E-2</v>
      </c>
      <c r="KP78" s="7">
        <f t="array" ref="KP78">AVERAGE(FC78:FC79)/((1+discount_EFFECT)^($B78-1))</f>
        <v>7.1702150887193866E-3</v>
      </c>
      <c r="KQ78" s="7">
        <f t="array" ref="KQ78">AVERAGE(FD78:FD79)/((1+discount_EFFECT)^($B78-1))</f>
        <v>8.22514010192151E-3</v>
      </c>
      <c r="KR78" s="7">
        <f t="array" ref="KR78">AVERAGE(FE78:FE79)/((1+discount_EFFECT)^($B78-1))</f>
        <v>1.1869795161368005E-2</v>
      </c>
      <c r="KS78" s="7">
        <f t="array" ref="KS78">AVERAGE(FF78:FF79)/((1+discount_EFFECT)^($B78-1))</f>
        <v>4.2325264310721811E-2</v>
      </c>
      <c r="KT78" s="7">
        <f t="array" ref="KT78">AVERAGE(FG78:FG79)/((1+discount_EFFECT)^($B78-1))</f>
        <v>0.57634909994374184</v>
      </c>
      <c r="KU78" s="51">
        <f t="shared" si="592"/>
        <v>8.1132455001453593E-2</v>
      </c>
      <c r="KV78" s="51">
        <f t="shared" si="593"/>
        <v>-1.1631864568728861E-2</v>
      </c>
      <c r="KW78" s="43"/>
      <c r="KX78" s="43">
        <f t="shared" si="594"/>
        <v>1591.7232324219647</v>
      </c>
      <c r="KY78" s="43">
        <f t="shared" si="595"/>
        <v>1905.2108642443659</v>
      </c>
      <c r="KZ78" s="43">
        <f t="shared" si="596"/>
        <v>6174.6183121947697</v>
      </c>
      <c r="LA78" s="43">
        <f t="shared" si="597"/>
        <v>8418.4043865862586</v>
      </c>
      <c r="LB78" s="30">
        <f t="shared" si="598"/>
        <v>3.98845261588541E-2</v>
      </c>
      <c r="LC78" s="30">
        <f t="shared" si="599"/>
        <v>3.5200534449529364E-2</v>
      </c>
      <c r="LD78" s="30">
        <f t="shared" si="600"/>
        <v>2.9533668648659875E-2</v>
      </c>
      <c r="LE78" s="30">
        <f t="shared" si="601"/>
        <v>6.312608569593979E-2</v>
      </c>
      <c r="LF78" s="30">
        <f t="shared" si="602"/>
        <v>9.8154400290252422E-2</v>
      </c>
      <c r="LG78" s="30">
        <f t="shared" si="603"/>
        <v>6.9590414662730721E-2</v>
      </c>
      <c r="LH78" s="30">
        <f t="shared" si="604"/>
        <v>5.5777329596278694E-2</v>
      </c>
      <c r="LI78" s="17">
        <f t="shared" si="605"/>
        <v>0.16774481495298313</v>
      </c>
      <c r="LJ78" s="30">
        <f t="shared" si="606"/>
        <v>6.9500590432724732E-2</v>
      </c>
      <c r="LK78" s="31">
        <f t="shared" si="607"/>
        <v>18089.95679544736</v>
      </c>
      <c r="LL78">
        <f t="shared" si="608"/>
        <v>-0.11139897752174886</v>
      </c>
    </row>
    <row r="79" spans="2:324" ht="15.6" thickTop="1" thickBot="1" x14ac:dyDescent="0.35">
      <c r="B79">
        <v>12</v>
      </c>
      <c r="C79">
        <f t="shared" si="609"/>
        <v>82</v>
      </c>
      <c r="E79">
        <f t="shared" si="398"/>
        <v>0</v>
      </c>
      <c r="G79">
        <f t="shared" si="399"/>
        <v>0.16501514101914139</v>
      </c>
      <c r="H79">
        <f t="shared" si="400"/>
        <v>0</v>
      </c>
      <c r="I79">
        <f t="shared" si="401"/>
        <v>0</v>
      </c>
      <c r="J79">
        <f t="shared" si="402"/>
        <v>0.25713445436768823</v>
      </c>
      <c r="K79" s="19">
        <f t="shared" si="403"/>
        <v>2.7774179821947742E-2</v>
      </c>
      <c r="L79">
        <f t="shared" si="404"/>
        <v>0.22999999999999998</v>
      </c>
      <c r="M79">
        <f t="shared" si="405"/>
        <v>0</v>
      </c>
      <c r="N79">
        <f t="shared" si="406"/>
        <v>0</v>
      </c>
      <c r="O79">
        <f t="shared" si="407"/>
        <v>0.35</v>
      </c>
      <c r="P79">
        <f t="shared" si="408"/>
        <v>4.0000000000000036E-2</v>
      </c>
      <c r="S79" s="35">
        <f t="shared" si="409"/>
        <v>0.72794668974768839</v>
      </c>
      <c r="T79" s="36">
        <v>0</v>
      </c>
      <c r="U79" s="37">
        <f t="shared" si="410"/>
        <v>2.4078790452388806E-2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8">
        <v>0</v>
      </c>
      <c r="AD79" s="35">
        <f t="shared" si="411"/>
        <v>0</v>
      </c>
      <c r="AE79" s="37">
        <f t="shared" si="412"/>
        <v>0.67129235348035154</v>
      </c>
      <c r="AF79" s="37">
        <f t="shared" si="413"/>
        <v>0</v>
      </c>
      <c r="AG79" s="37">
        <f t="shared" si="414"/>
        <v>2.4078790452388806E-2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  <c r="AN79" s="38">
        <v>0</v>
      </c>
      <c r="AO79" s="35">
        <f t="shared" si="415"/>
        <v>0.14386156152549548</v>
      </c>
      <c r="AP79" s="36">
        <v>0</v>
      </c>
      <c r="AQ79" s="37">
        <f t="shared" si="416"/>
        <v>0.54987238126962001</v>
      </c>
      <c r="AR79" s="36">
        <v>0</v>
      </c>
      <c r="AS79" s="36">
        <v>0</v>
      </c>
      <c r="AT79" s="36">
        <v>0</v>
      </c>
      <c r="AU79" s="36">
        <v>0</v>
      </c>
      <c r="AV79" s="36">
        <v>0</v>
      </c>
      <c r="AW79" s="36">
        <v>0</v>
      </c>
      <c r="AX79" s="36">
        <v>0</v>
      </c>
      <c r="AY79" s="38">
        <v>0</v>
      </c>
      <c r="AZ79" s="35">
        <f t="shared" si="417"/>
        <v>0</v>
      </c>
      <c r="BA79" s="37">
        <f t="shared" si="418"/>
        <v>0.20051589779283227</v>
      </c>
      <c r="BB79" s="37">
        <f t="shared" si="419"/>
        <v>0</v>
      </c>
      <c r="BC79" s="37">
        <f t="shared" si="420"/>
        <v>0.46552328207951688</v>
      </c>
      <c r="BD79" s="37">
        <f t="shared" si="421"/>
        <v>2.1027924164214572E-2</v>
      </c>
      <c r="BE79" s="37">
        <f t="shared" si="422"/>
        <v>0</v>
      </c>
      <c r="BF79" s="36">
        <v>0</v>
      </c>
      <c r="BG79" s="36">
        <v>0</v>
      </c>
      <c r="BH79" s="36">
        <v>0</v>
      </c>
      <c r="BI79" s="36">
        <v>0</v>
      </c>
      <c r="BJ79" s="38">
        <v>0</v>
      </c>
      <c r="BK79" s="35">
        <f t="shared" si="423"/>
        <v>0</v>
      </c>
      <c r="BL79" s="37">
        <f t="shared" si="424"/>
        <v>0</v>
      </c>
      <c r="BM79" s="37">
        <f t="shared" si="425"/>
        <v>0.20638288816029657</v>
      </c>
      <c r="BN79" s="37">
        <f t="shared" si="426"/>
        <v>0.28091922194453606</v>
      </c>
      <c r="BO79" s="37">
        <f t="shared" si="427"/>
        <v>0.38551194301060054</v>
      </c>
      <c r="BP79" s="37">
        <f t="shared" si="428"/>
        <v>8.2108788178497285E-3</v>
      </c>
      <c r="BQ79" s="36">
        <v>0</v>
      </c>
      <c r="BR79" s="36">
        <v>0</v>
      </c>
      <c r="BS79" s="36">
        <v>0</v>
      </c>
      <c r="BT79" s="36">
        <v>0</v>
      </c>
      <c r="BU79" s="38">
        <v>0</v>
      </c>
      <c r="BV79" s="35">
        <f t="shared" si="429"/>
        <v>0</v>
      </c>
      <c r="BW79" s="37">
        <f t="shared" si="430"/>
        <v>0</v>
      </c>
      <c r="BX79" s="37">
        <f t="shared" si="431"/>
        <v>2.229228853065484E-2</v>
      </c>
      <c r="BY79" s="37">
        <f t="shared" si="432"/>
        <v>3.2105053936518441E-2</v>
      </c>
      <c r="BZ79" s="37">
        <f t="shared" si="433"/>
        <v>0.29439093829900403</v>
      </c>
      <c r="CA79" s="37">
        <f t="shared" si="434"/>
        <v>0.4023330620746367</v>
      </c>
      <c r="CB79" s="36">
        <v>0</v>
      </c>
      <c r="CC79" s="36">
        <v>0</v>
      </c>
      <c r="CD79" s="36">
        <v>0</v>
      </c>
      <c r="CE79" s="36">
        <v>0</v>
      </c>
      <c r="CF79" s="38">
        <v>0</v>
      </c>
      <c r="CG79" s="37">
        <f t="shared" si="435"/>
        <v>1.7900328436418568E-2</v>
      </c>
      <c r="CH79" s="37">
        <f t="shared" si="436"/>
        <v>1.6507189020008646E-2</v>
      </c>
      <c r="CI79" s="37">
        <f t="shared" si="437"/>
        <v>9.5113725279706313E-4</v>
      </c>
      <c r="CJ79" s="37">
        <f t="shared" si="438"/>
        <v>9.5113725279706313E-4</v>
      </c>
      <c r="CK79" s="36">
        <v>0</v>
      </c>
      <c r="CL79" s="36">
        <v>0</v>
      </c>
      <c r="CM79" s="37">
        <f t="shared" si="439"/>
        <v>0.68779954250036024</v>
      </c>
      <c r="CN79" s="37">
        <f t="shared" si="440"/>
        <v>2.5029927705185872E-2</v>
      </c>
      <c r="CO79" s="36">
        <v>0</v>
      </c>
      <c r="CP79" s="36">
        <v>0</v>
      </c>
      <c r="CQ79" s="38">
        <v>0</v>
      </c>
      <c r="CR79" s="37">
        <f t="shared" si="441"/>
        <v>3.5375793817744795E-3</v>
      </c>
      <c r="CS79" s="37">
        <f t="shared" si="442"/>
        <v>4.9307187981844003E-3</v>
      </c>
      <c r="CT79" s="37">
        <f t="shared" si="443"/>
        <v>2.1720530653061915E-2</v>
      </c>
      <c r="CU79" s="37">
        <f t="shared" si="444"/>
        <v>1.8388653554076553E-2</v>
      </c>
      <c r="CV79" s="37">
        <f t="shared" si="445"/>
        <v>2.5989569191725878E-3</v>
      </c>
      <c r="CW79" s="37">
        <f t="shared" si="446"/>
        <v>0</v>
      </c>
      <c r="CX79" s="37">
        <f t="shared" si="447"/>
        <v>0.20544661659101668</v>
      </c>
      <c r="CY79" s="37">
        <f t="shared" si="448"/>
        <v>0.48391193563359353</v>
      </c>
      <c r="CZ79" s="37">
        <f t="shared" si="449"/>
        <v>2.3626881083387161E-2</v>
      </c>
      <c r="DA79" s="37">
        <f t="shared" si="450"/>
        <v>0</v>
      </c>
      <c r="DB79" s="38">
        <v>0</v>
      </c>
      <c r="DC79" s="37">
        <f t="shared" si="451"/>
        <v>0</v>
      </c>
      <c r="DD79" s="37">
        <f t="shared" si="452"/>
        <v>0</v>
      </c>
      <c r="DE79" s="37">
        <f t="shared" si="453"/>
        <v>8.1523386175584925E-3</v>
      </c>
      <c r="DF79" s="37">
        <f t="shared" si="454"/>
        <v>1.1096601282632403E-2</v>
      </c>
      <c r="DG79" s="37">
        <f t="shared" si="455"/>
        <v>4.7647543518164116E-2</v>
      </c>
      <c r="DH79" s="37">
        <f t="shared" si="456"/>
        <v>2.8699293034049663E-3</v>
      </c>
      <c r="DI79" s="37">
        <f t="shared" si="457"/>
        <v>0</v>
      </c>
      <c r="DJ79" s="37">
        <f t="shared" si="458"/>
        <v>0.29201582322716851</v>
      </c>
      <c r="DK79" s="37">
        <f t="shared" si="459"/>
        <v>0.43315948652876468</v>
      </c>
      <c r="DL79" s="37">
        <f t="shared" si="460"/>
        <v>1.1080808121254695E-2</v>
      </c>
      <c r="DM79" s="38">
        <v>0</v>
      </c>
      <c r="DN79" s="37">
        <f t="shared" si="461"/>
        <v>0</v>
      </c>
      <c r="DO79" s="37">
        <f t="shared" si="462"/>
        <v>0</v>
      </c>
      <c r="DP79" s="37">
        <f t="shared" si="463"/>
        <v>8.8056856981796666E-4</v>
      </c>
      <c r="DQ79" s="37">
        <f t="shared" si="464"/>
        <v>1.2681830037294187E-3</v>
      </c>
      <c r="DR79" s="37">
        <f t="shared" si="465"/>
        <v>3.6385396868416228E-2</v>
      </c>
      <c r="DS79" s="37">
        <f t="shared" si="466"/>
        <v>0.14062653586684332</v>
      </c>
      <c r="DT79" s="37">
        <f t="shared" si="467"/>
        <v>0</v>
      </c>
      <c r="DU79" s="37">
        <f t="shared" si="468"/>
        <v>3.3373236940247859E-2</v>
      </c>
      <c r="DV79" s="37">
        <f t="shared" si="469"/>
        <v>0.33077633516742028</v>
      </c>
      <c r="DW79" s="37">
        <f t="shared" si="470"/>
        <v>0.54295959794148008</v>
      </c>
      <c r="DX79" s="38">
        <v>0</v>
      </c>
      <c r="DY79" s="35">
        <f t="array" ref="DY79">1-EXP(-INDEX(m.r.mortality, C79) * hr.mort_mci)</f>
        <v>0.10675384090862305</v>
      </c>
      <c r="DZ79" s="37">
        <f t="array" ref="DZ79">1-EXP(-INDEX(m.r.mortality, C79) * hr.mort_mci)</f>
        <v>0.10675384090862305</v>
      </c>
      <c r="EA79" s="37">
        <f t="array" ref="EA79">1-EXP(-INDEX(m.r.mortality, C79) * hr.mort_mil)</f>
        <v>0.16566907649380425</v>
      </c>
      <c r="EB79" s="37">
        <f t="array" ref="EB79">1-EXP(-INDEX(m.r.mortality, C79) * hr.mort_mil)</f>
        <v>0.16566907649380425</v>
      </c>
      <c r="EC79" s="37">
        <f t="array" ref="EC79">1-EXP(-INDEX(m.r.mortality, C79) * hr.mort_mod)</f>
        <v>0.21243729722042792</v>
      </c>
      <c r="ED79" s="37">
        <f t="array" ref="ED79">1-EXP(-INDEX(m.r.mortality, C79) * hr.mort_sev)</f>
        <v>0.44595959393726525</v>
      </c>
      <c r="EE79" s="37">
        <f t="array" ref="EE79">1-EXP(-INDEX(m.r.mortality, C79) * hr.mort_mci)</f>
        <v>0.10675384090862305</v>
      </c>
      <c r="EF79" s="37">
        <f t="array" ref="EF79">1-EXP(-INDEX(m.r.mortality, C79) * hr.mort_mil)</f>
        <v>0.16566907649380425</v>
      </c>
      <c r="EG79" s="37">
        <f t="array" ref="EG79">1-EXP(-INDEX(m.r.mortality, C79) * hr.mort_mod)</f>
        <v>0.21243729722042792</v>
      </c>
      <c r="EH79" s="37">
        <f t="array" ref="EH79">1-EXP(-INDEX(m.r.mortality, C79) * hr.mort_sev)</f>
        <v>0.44595959393726525</v>
      </c>
      <c r="EI79" s="38">
        <v>1</v>
      </c>
      <c r="EJ79" s="39" t="b">
        <f t="shared" si="471"/>
        <v>1</v>
      </c>
      <c r="EK79" s="39" t="b">
        <f t="shared" si="472"/>
        <v>1</v>
      </c>
      <c r="EL79" s="39" t="b">
        <f t="shared" si="473"/>
        <v>1</v>
      </c>
      <c r="EM79" s="39" t="b">
        <f t="shared" si="474"/>
        <v>1</v>
      </c>
      <c r="EN79" s="39" t="b">
        <f t="shared" si="475"/>
        <v>1</v>
      </c>
      <c r="EO79" s="39" t="b">
        <f t="shared" si="476"/>
        <v>1</v>
      </c>
      <c r="EP79" s="39" t="b">
        <f t="shared" si="477"/>
        <v>1</v>
      </c>
      <c r="EQ79" s="39" t="b">
        <f t="shared" si="478"/>
        <v>1</v>
      </c>
      <c r="ER79" s="39" t="b">
        <f t="shared" si="479"/>
        <v>1</v>
      </c>
      <c r="ES79" s="39" t="b">
        <f t="shared" si="480"/>
        <v>1</v>
      </c>
      <c r="ET79" s="39" t="b">
        <f t="shared" si="481"/>
        <v>1</v>
      </c>
      <c r="EV79">
        <v>12</v>
      </c>
      <c r="EW79" s="7">
        <f t="array" ref="EW79">MMULT(EW78:FG78,TRANSPOSE(S78:AC78))</f>
        <v>3.6280472583920718E-2</v>
      </c>
      <c r="EX79" s="7">
        <f t="array" ref="EX79">MMULT(EW78:FG78,TRANSPOSE(AD78:AN78))</f>
        <v>1.5369901641286282E-3</v>
      </c>
      <c r="EY79" s="7">
        <f t="array" ref="EY79">MMULT(EW78:FG78,TRANSPOSE(AO78:AY78))</f>
        <v>2.805737872288043E-2</v>
      </c>
      <c r="EZ79" s="7">
        <f t="array" ref="EZ79">MMULT(EW78:FG78,TRANSPOSE(AZ78:BJ78))</f>
        <v>2.899138061443996E-3</v>
      </c>
      <c r="FA79" s="7">
        <f t="array" ref="FA79">MMULT(EW78:FG78,TRANSPOSE(BK78:BU78))</f>
        <v>2.0137955996626992E-2</v>
      </c>
      <c r="FB79" s="7">
        <f t="array" ref="FB79">MMULT(EW78:FG78,TRANSPOSE(BV78:CF78))</f>
        <v>2.3234564632233654E-2</v>
      </c>
      <c r="FC79" s="7">
        <f t="array" ref="FC79">MMULT(EW78:FG78,TRANSPOSE(CG78:CQ78))</f>
        <v>8.6511712514978252E-3</v>
      </c>
      <c r="FD79" s="7">
        <f t="array" ref="FD79">MMULT(EW78:FG78,TRANSPOSE(CR78:DB78))</f>
        <v>9.8487909137804641E-3</v>
      </c>
      <c r="FE79" s="7">
        <f t="array" ref="FE79">MMULT(EW78:FG78,TRANSPOSE(DC78:DM78))</f>
        <v>1.4106845918627302E-2</v>
      </c>
      <c r="FF79" s="7">
        <f t="array" ref="FF79">MMULT(EW78:FG78,TRANSPOSE(DN78:DX78))</f>
        <v>4.9534002812162373E-2</v>
      </c>
      <c r="FG79" s="7">
        <f t="array" ref="FG79">MMULT(EW78:FG78,TRANSPOSE(DY78:EI78))</f>
        <v>0.80571268894269743</v>
      </c>
      <c r="FH79" s="39" t="b">
        <f t="shared" si="482"/>
        <v>1</v>
      </c>
      <c r="FJ79" s="30">
        <f t="shared" si="483"/>
        <v>2.4707001829650008E-2</v>
      </c>
      <c r="FK79" s="30">
        <f t="shared" si="484"/>
        <v>1.0466903017715956E-3</v>
      </c>
      <c r="FL79" s="30">
        <f t="shared" si="485"/>
        <v>1.7704205974137553E-2</v>
      </c>
      <c r="FM79" s="30">
        <f t="shared" si="486"/>
        <v>1.8293561167711616E-3</v>
      </c>
      <c r="FN79" s="30">
        <f t="shared" si="487"/>
        <v>9.8877363943438521E-3</v>
      </c>
      <c r="FO79" s="30">
        <f t="shared" si="488"/>
        <v>7.4582952469470012E-3</v>
      </c>
      <c r="FP79" s="30">
        <f t="shared" si="489"/>
        <v>5.8914476222700187E-3</v>
      </c>
      <c r="FQ79" s="30">
        <f t="shared" si="490"/>
        <v>6.5100507940088871E-3</v>
      </c>
      <c r="FR79" s="30">
        <f t="shared" si="491"/>
        <v>6.080050590928367E-3</v>
      </c>
      <c r="FS79" s="30">
        <f t="shared" si="492"/>
        <v>1.2928374733974379E-2</v>
      </c>
      <c r="FT79" s="41">
        <v>0</v>
      </c>
      <c r="FV79" s="30">
        <f t="shared" si="493"/>
        <v>-1.0884141775176215E-3</v>
      </c>
      <c r="FW79" s="30">
        <f t="shared" si="494"/>
        <v>-4.6109704923858843E-5</v>
      </c>
      <c r="FX79" s="30">
        <f t="shared" si="495"/>
        <v>-1.4028689361440215E-3</v>
      </c>
      <c r="FY79" s="30">
        <f t="shared" si="496"/>
        <v>-1.449569030721998E-4</v>
      </c>
      <c r="FZ79" s="30">
        <f t="shared" si="497"/>
        <v>-1.6110364797301594E-3</v>
      </c>
      <c r="GA79" s="30">
        <f t="shared" si="498"/>
        <v>-2.3234564632233653E-3</v>
      </c>
      <c r="GB79" s="30">
        <f t="shared" si="499"/>
        <v>-2.5953513754493473E-4</v>
      </c>
      <c r="GC79" s="30">
        <f t="shared" si="500"/>
        <v>-4.9243954568902327E-4</v>
      </c>
      <c r="GD79" s="30">
        <f t="shared" si="501"/>
        <v>-1.1285476734901841E-3</v>
      </c>
      <c r="GE79" s="30">
        <f t="shared" si="502"/>
        <v>-4.953400281216238E-3</v>
      </c>
      <c r="GF79" s="41">
        <v>0</v>
      </c>
      <c r="GH79" s="31">
        <f t="shared" si="503"/>
        <v>1035.339474174604</v>
      </c>
      <c r="GI79" s="31">
        <f t="shared" si="504"/>
        <v>800.67622235271108</v>
      </c>
      <c r="GJ79" s="18"/>
      <c r="GK79" s="31">
        <f t="shared" si="505"/>
        <v>262.20042658289844</v>
      </c>
      <c r="GL79" s="31">
        <f t="shared" si="506"/>
        <v>11.107889395764163</v>
      </c>
      <c r="GM79" s="31">
        <f t="shared" si="507"/>
        <v>292.24690392800682</v>
      </c>
      <c r="GN79" s="31">
        <f t="shared" si="508"/>
        <v>30.197550914687497</v>
      </c>
      <c r="GO79" s="31">
        <f t="shared" si="509"/>
        <v>267.53837800148182</v>
      </c>
      <c r="GP79" s="31">
        <f t="shared" si="510"/>
        <v>315.78236199056551</v>
      </c>
      <c r="GQ79" s="31">
        <f t="shared" si="511"/>
        <v>62.52236068142485</v>
      </c>
      <c r="GR79" s="31">
        <f t="shared" si="512"/>
        <v>102.58544393669344</v>
      </c>
      <c r="GS79" s="31">
        <f t="shared" si="513"/>
        <v>187.41339371376714</v>
      </c>
      <c r="GT79" s="31">
        <f t="shared" si="514"/>
        <v>673.21960426026749</v>
      </c>
      <c r="GU79" s="42">
        <v>0</v>
      </c>
      <c r="GV79" s="18"/>
      <c r="GW79" s="31">
        <f t="shared" si="515"/>
        <v>0</v>
      </c>
      <c r="GX79" s="31">
        <f t="shared" si="516"/>
        <v>0</v>
      </c>
      <c r="GY79" s="31">
        <f t="shared" si="517"/>
        <v>0</v>
      </c>
      <c r="GZ79" s="31">
        <f t="shared" si="518"/>
        <v>0</v>
      </c>
      <c r="HA79" s="31">
        <f t="shared" si="519"/>
        <v>0</v>
      </c>
      <c r="HB79" s="31">
        <f t="shared" si="520"/>
        <v>0</v>
      </c>
      <c r="HC79" s="31">
        <f t="shared" si="521"/>
        <v>767.601122802899</v>
      </c>
      <c r="HD79" s="31">
        <f t="shared" si="522"/>
        <v>873.86352019791298</v>
      </c>
      <c r="HE79" s="31">
        <f t="shared" si="523"/>
        <v>1251.6722246679633</v>
      </c>
      <c r="HF79" s="31">
        <f t="shared" si="524"/>
        <v>4395.0530015175427</v>
      </c>
      <c r="HG79" s="42">
        <v>0</v>
      </c>
      <c r="HH79" s="18"/>
      <c r="HI79" s="31">
        <f t="shared" si="525"/>
        <v>987.34871595527466</v>
      </c>
      <c r="HJ79" s="31">
        <f t="shared" si="526"/>
        <v>41.828155944717615</v>
      </c>
      <c r="HK79" s="31">
        <f t="shared" si="527"/>
        <v>1244.090010859489</v>
      </c>
      <c r="HL79" s="31">
        <f t="shared" si="528"/>
        <v>128.55045148617998</v>
      </c>
      <c r="HM79" s="31">
        <f t="shared" si="529"/>
        <v>1325.6590887472387</v>
      </c>
      <c r="HN79" s="31">
        <f t="shared" si="530"/>
        <v>2696.9976294332005</v>
      </c>
      <c r="HO79" s="31">
        <f t="shared" si="531"/>
        <v>105.22658509478835</v>
      </c>
      <c r="HP79" s="31">
        <f t="shared" si="532"/>
        <v>193.94332935060837</v>
      </c>
      <c r="HQ79" s="31">
        <f t="shared" si="533"/>
        <v>408.60066154855485</v>
      </c>
      <c r="HR79" s="31">
        <f t="shared" si="534"/>
        <v>2529.8928437495942</v>
      </c>
      <c r="HS79" s="42">
        <v>0</v>
      </c>
      <c r="HT79" s="18"/>
      <c r="HU79" s="45">
        <f t="shared" si="535"/>
        <v>2.1576228639028288E-2</v>
      </c>
      <c r="HV79" s="45">
        <f t="shared" si="536"/>
        <v>8.9843228365257041E-4</v>
      </c>
      <c r="HW79" s="45">
        <f t="shared" si="537"/>
        <v>1.536633973175542E-2</v>
      </c>
      <c r="HX79" s="45">
        <f t="shared" si="538"/>
        <v>1.571317683224631E-3</v>
      </c>
      <c r="HY79" s="45">
        <f t="shared" si="539"/>
        <v>8.5181481644270099E-3</v>
      </c>
      <c r="HZ79" s="45">
        <f t="shared" si="540"/>
        <v>6.2963460000386448E-3</v>
      </c>
      <c r="IA79" s="45">
        <f t="shared" si="541"/>
        <v>5.2955258241210515E-3</v>
      </c>
      <c r="IB79" s="45">
        <f t="shared" si="542"/>
        <v>5.8089957781829096E-3</v>
      </c>
      <c r="IC79" s="45">
        <f t="shared" si="543"/>
        <v>5.3722747405765305E-3</v>
      </c>
      <c r="ID79" s="45">
        <f t="shared" si="544"/>
        <v>1.1151534132457621E-2</v>
      </c>
      <c r="IE79" s="45">
        <f t="shared" si="545"/>
        <v>0</v>
      </c>
      <c r="IF79" s="45"/>
      <c r="IH79" s="45">
        <f t="shared" si="546"/>
        <v>-9.5049465370168672E-4</v>
      </c>
      <c r="II79" s="45">
        <f t="shared" si="547"/>
        <v>-3.9578514698351125E-5</v>
      </c>
      <c r="IJ79" s="45">
        <f t="shared" si="548"/>
        <v>-1.2176180453055008E-3</v>
      </c>
      <c r="IK79" s="45">
        <f t="shared" si="549"/>
        <v>-1.2451011752968551E-4</v>
      </c>
      <c r="IL79" s="45">
        <f t="shared" si="550"/>
        <v>-1.3878856479718144E-3</v>
      </c>
      <c r="IM79" s="45">
        <f t="shared" si="551"/>
        <v>-1.9614785046849362E-3</v>
      </c>
      <c r="IN79" s="45">
        <f t="shared" si="552"/>
        <v>-2.332830759524692E-4</v>
      </c>
      <c r="IO79" s="45">
        <f t="shared" si="553"/>
        <v>-4.3940966552064367E-4</v>
      </c>
      <c r="IP79" s="45">
        <f t="shared" si="554"/>
        <v>-9.9717396576826556E-4</v>
      </c>
      <c r="IQ79" s="45">
        <f t="shared" si="555"/>
        <v>-4.2726184415546441E-3</v>
      </c>
      <c r="IR79" s="45">
        <f t="shared" si="556"/>
        <v>0</v>
      </c>
      <c r="IT79" s="43">
        <f t="shared" si="557"/>
        <v>904.1453660716802</v>
      </c>
      <c r="IU79" s="43">
        <f t="shared" si="558"/>
        <v>694.94575841375195</v>
      </c>
      <c r="IW79" s="43">
        <f t="shared" si="559"/>
        <v>228.9754294029413</v>
      </c>
      <c r="IX79" s="43">
        <f t="shared" si="560"/>
        <v>9.5345169621857178</v>
      </c>
      <c r="IY79" s="43">
        <f t="shared" si="561"/>
        <v>253.6552736604842</v>
      </c>
      <c r="IZ79" s="43">
        <f t="shared" si="562"/>
        <v>25.938058373278572</v>
      </c>
      <c r="JA79" s="43">
        <f t="shared" si="563"/>
        <v>230.48061281151615</v>
      </c>
      <c r="JB79" s="43">
        <f t="shared" si="564"/>
        <v>266.5857204588325</v>
      </c>
      <c r="JC79" s="43">
        <f t="shared" si="565"/>
        <v>56.198204041051113</v>
      </c>
      <c r="JD79" s="43">
        <f t="shared" si="566"/>
        <v>91.538212156453142</v>
      </c>
      <c r="JE79" s="43">
        <f t="shared" si="567"/>
        <v>165.59668805987042</v>
      </c>
      <c r="JF79" s="43">
        <f t="shared" si="568"/>
        <v>580.69413596275649</v>
      </c>
      <c r="JG79" s="43">
        <f t="shared" si="569"/>
        <v>0</v>
      </c>
      <c r="JH79" s="43"/>
      <c r="JJ79" s="43">
        <f t="shared" si="570"/>
        <v>0</v>
      </c>
      <c r="JK79" s="43">
        <f t="shared" si="571"/>
        <v>0</v>
      </c>
      <c r="JL79" s="43">
        <f t="shared" si="572"/>
        <v>0</v>
      </c>
      <c r="JM79" s="43">
        <f t="shared" si="573"/>
        <v>0</v>
      </c>
      <c r="JN79" s="43">
        <f t="shared" si="574"/>
        <v>0</v>
      </c>
      <c r="JO79" s="43">
        <f t="shared" si="575"/>
        <v>0</v>
      </c>
      <c r="JP79" s="43">
        <f t="shared" si="576"/>
        <v>689.95802543702303</v>
      </c>
      <c r="JQ79" s="43">
        <f t="shared" si="577"/>
        <v>779.75881604631331</v>
      </c>
      <c r="JR79" s="43">
        <f t="shared" si="578"/>
        <v>1105.9656454335834</v>
      </c>
      <c r="JS79" s="43">
        <f t="shared" si="579"/>
        <v>3791.0088908226044</v>
      </c>
      <c r="JT79" s="43">
        <f t="shared" si="580"/>
        <v>0</v>
      </c>
      <c r="JU79" s="43"/>
      <c r="JW79" s="43">
        <f t="shared" si="581"/>
        <v>862.23580622140503</v>
      </c>
      <c r="JX79" s="43">
        <f t="shared" si="582"/>
        <v>35.903423966747503</v>
      </c>
      <c r="JY79" s="43">
        <f t="shared" si="583"/>
        <v>1079.806108880377</v>
      </c>
      <c r="JZ79" s="43">
        <f t="shared" si="584"/>
        <v>110.41786547458355</v>
      </c>
      <c r="KA79" s="43">
        <f t="shared" si="585"/>
        <v>1142.0369721757352</v>
      </c>
      <c r="KB79" s="43">
        <f t="shared" si="586"/>
        <v>2276.8246192917318</v>
      </c>
      <c r="KC79" s="43">
        <f t="shared" si="587"/>
        <v>94.58288259190499</v>
      </c>
      <c r="KD79" s="43">
        <f t="shared" si="588"/>
        <v>173.05794026080889</v>
      </c>
      <c r="KE79" s="43">
        <f t="shared" si="589"/>
        <v>361.03564932425797</v>
      </c>
      <c r="KF79" s="43">
        <f t="shared" si="590"/>
        <v>2182.1912637166433</v>
      </c>
      <c r="KG79" s="43">
        <f t="shared" si="591"/>
        <v>0</v>
      </c>
      <c r="KH79" s="43"/>
      <c r="KJ79" s="7">
        <f t="array" ref="KJ79">AVERAGE(EW79:EW80)/((1+discount_EFFECT)^($B79-1))</f>
        <v>2.28885853709157E-2</v>
      </c>
      <c r="KK79" s="7">
        <f t="array" ref="KK79">AVERAGE(EX79:EX80)/((1+discount_EFFECT)^($B79-1))</f>
        <v>9.5307870380885668E-4</v>
      </c>
      <c r="KL79" s="7">
        <f t="array" ref="KL79">AVERAGE(EY79:EY80)/((1+discount_EFFECT)^($B79-1))</f>
        <v>1.7592663653985787E-2</v>
      </c>
      <c r="KM79" s="7">
        <f t="array" ref="KM79">AVERAGE(EZ79:EZ80)/((1+discount_EFFECT)^($B79-1))</f>
        <v>1.7989751611051466E-3</v>
      </c>
      <c r="KN79" s="7">
        <f t="array" ref="KN79">AVERAGE(FA79:FA80)/((1+discount_EFFECT)^($B79-1))</f>
        <v>1.2532976519761232E-2</v>
      </c>
      <c r="KO79" s="7">
        <f t="array" ref="KO79">AVERAGE(FB79:FB80)/((1+discount_EFFECT)^($B79-1))</f>
        <v>1.4170138053755232E-2</v>
      </c>
      <c r="KP79" s="7">
        <f t="array" ref="KP79">AVERAGE(FC79:FC80)/((1+discount_EFFECT)^($B79-1))</f>
        <v>5.6176219179489622E-3</v>
      </c>
      <c r="KQ79" s="7">
        <f t="array" ref="KQ79">AVERAGE(FD79:FD80)/((1+discount_EFFECT)^($B79-1))</f>
        <v>6.34877783030517E-3</v>
      </c>
      <c r="KR79" s="7">
        <f t="array" ref="KR79">AVERAGE(FE79:FE80)/((1+discount_EFFECT)^($B79-1))</f>
        <v>9.004746116767012E-3</v>
      </c>
      <c r="KS79" s="7">
        <f t="array" ref="KS79">AVERAGE(FF79:FF80)/((1+discount_EFFECT)^($B79-1))</f>
        <v>3.0866304689673201E-2</v>
      </c>
      <c r="KT79" s="7">
        <f t="array" ref="KT79">AVERAGE(FG79:FG80)/((1+discount_EFFECT)^($B79-1))</f>
        <v>0.60064740858073584</v>
      </c>
      <c r="KU79" s="51">
        <f t="shared" si="592"/>
        <v>5.9133896885954239E-2</v>
      </c>
      <c r="KV79" s="51">
        <f t="shared" si="593"/>
        <v>-8.3974614973151129E-3</v>
      </c>
      <c r="KW79" s="43"/>
      <c r="KX79" s="43">
        <f t="shared" si="594"/>
        <v>1155.2174515485162</v>
      </c>
      <c r="KY79" s="43">
        <f t="shared" si="595"/>
        <v>1379.2444270202564</v>
      </c>
      <c r="KZ79" s="43">
        <f t="shared" si="596"/>
        <v>4599.4333128169192</v>
      </c>
      <c r="LA79" s="43">
        <f t="shared" si="597"/>
        <v>6009.1670257648602</v>
      </c>
      <c r="LB79" s="30">
        <f t="shared" si="598"/>
        <v>2.9459285992673521E-2</v>
      </c>
      <c r="LC79" s="30">
        <f t="shared" si="599"/>
        <v>2.5740416645396107E-2</v>
      </c>
      <c r="LD79" s="30">
        <f t="shared" si="600"/>
        <v>2.1537722636528242E-2</v>
      </c>
      <c r="LE79" s="30">
        <f t="shared" si="601"/>
        <v>4.5036442743428433E-2</v>
      </c>
      <c r="LF79" s="30">
        <f t="shared" si="602"/>
        <v>6.9936417463331957E-2</v>
      </c>
      <c r="LG79" s="30">
        <f t="shared" si="603"/>
        <v>5.1837450554694339E-2</v>
      </c>
      <c r="LH79" s="30">
        <f t="shared" si="604"/>
        <v>4.0481249024901488E-2</v>
      </c>
      <c r="LI79" s="17">
        <f t="shared" si="605"/>
        <v>0.1217738680180263</v>
      </c>
      <c r="LJ79" s="30">
        <f t="shared" si="606"/>
        <v>5.0736435388639124E-2</v>
      </c>
      <c r="LK79" s="31">
        <f t="shared" si="607"/>
        <v>13143.062217150553</v>
      </c>
      <c r="LL79">
        <f t="shared" si="608"/>
        <v>-8.0694186782866412E-2</v>
      </c>
    </row>
    <row r="80" spans="2:324" ht="15.6" thickTop="1" thickBot="1" x14ac:dyDescent="0.35">
      <c r="B80">
        <v>13</v>
      </c>
      <c r="C80">
        <f t="shared" si="609"/>
        <v>83</v>
      </c>
      <c r="E80">
        <f t="shared" si="398"/>
        <v>0</v>
      </c>
      <c r="G80">
        <f t="shared" si="399"/>
        <v>0.16501514101914139</v>
      </c>
      <c r="H80">
        <f t="shared" si="400"/>
        <v>0</v>
      </c>
      <c r="I80">
        <f t="shared" si="401"/>
        <v>0</v>
      </c>
      <c r="J80">
        <f t="shared" si="402"/>
        <v>0.25713445436768823</v>
      </c>
      <c r="K80" s="19">
        <f t="shared" si="403"/>
        <v>2.7774179821947742E-2</v>
      </c>
      <c r="L80">
        <f t="shared" si="404"/>
        <v>0.22999999999999998</v>
      </c>
      <c r="M80">
        <f t="shared" si="405"/>
        <v>0</v>
      </c>
      <c r="N80">
        <f t="shared" si="406"/>
        <v>0</v>
      </c>
      <c r="O80">
        <f t="shared" si="407"/>
        <v>0.35</v>
      </c>
      <c r="P80">
        <f t="shared" si="408"/>
        <v>4.0000000000000036E-2</v>
      </c>
      <c r="S80" s="35">
        <f t="shared" si="409"/>
        <v>0.71822985289066354</v>
      </c>
      <c r="T80" s="36">
        <v>0</v>
      </c>
      <c r="U80" s="37">
        <f t="shared" si="410"/>
        <v>2.356520472451569E-2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38">
        <v>0</v>
      </c>
      <c r="AD80" s="35">
        <f t="shared" si="411"/>
        <v>0</v>
      </c>
      <c r="AE80" s="37">
        <f t="shared" si="412"/>
        <v>0.66233175461507243</v>
      </c>
      <c r="AF80" s="37">
        <f t="shared" si="413"/>
        <v>0</v>
      </c>
      <c r="AG80" s="37">
        <f t="shared" si="414"/>
        <v>2.356520472451569E-2</v>
      </c>
      <c r="AH80" s="36">
        <v>0</v>
      </c>
      <c r="AI80" s="36">
        <v>0</v>
      </c>
      <c r="AJ80" s="36">
        <v>0</v>
      </c>
      <c r="AK80" s="36">
        <v>0</v>
      </c>
      <c r="AL80" s="36">
        <v>0</v>
      </c>
      <c r="AM80" s="36">
        <v>0</v>
      </c>
      <c r="AN80" s="38">
        <v>0</v>
      </c>
      <c r="AO80" s="35">
        <f t="shared" si="415"/>
        <v>0.14194125699904095</v>
      </c>
      <c r="AP80" s="36">
        <v>0</v>
      </c>
      <c r="AQ80" s="37">
        <f t="shared" si="416"/>
        <v>0.53814394301064328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8">
        <v>0</v>
      </c>
      <c r="AZ80" s="35">
        <f t="shared" si="417"/>
        <v>0</v>
      </c>
      <c r="BA80" s="37">
        <f t="shared" si="418"/>
        <v>0.19783935527463203</v>
      </c>
      <c r="BB80" s="37">
        <f t="shared" si="419"/>
        <v>0</v>
      </c>
      <c r="BC80" s="37">
        <f t="shared" si="420"/>
        <v>0.45559395800730335</v>
      </c>
      <c r="BD80" s="37">
        <f t="shared" si="421"/>
        <v>2.0438581783306261E-2</v>
      </c>
      <c r="BE80" s="37">
        <f t="shared" si="422"/>
        <v>0</v>
      </c>
      <c r="BF80" s="36">
        <v>0</v>
      </c>
      <c r="BG80" s="36">
        <v>0</v>
      </c>
      <c r="BH80" s="36">
        <v>0</v>
      </c>
      <c r="BI80" s="36">
        <v>0</v>
      </c>
      <c r="BJ80" s="38">
        <v>0</v>
      </c>
      <c r="BK80" s="35">
        <f t="shared" si="423"/>
        <v>0</v>
      </c>
      <c r="BL80" s="37">
        <f t="shared" si="424"/>
        <v>0</v>
      </c>
      <c r="BM80" s="37">
        <f t="shared" si="425"/>
        <v>0.20198086863004039</v>
      </c>
      <c r="BN80" s="37">
        <f t="shared" si="426"/>
        <v>0.27492738845268305</v>
      </c>
      <c r="BO80" s="37">
        <f t="shared" si="427"/>
        <v>0.37470733269394818</v>
      </c>
      <c r="BP80" s="37">
        <f t="shared" si="428"/>
        <v>7.6535377673401933E-3</v>
      </c>
      <c r="BQ80" s="36">
        <v>0</v>
      </c>
      <c r="BR80" s="36">
        <v>0</v>
      </c>
      <c r="BS80" s="36">
        <v>0</v>
      </c>
      <c r="BT80" s="36">
        <v>0</v>
      </c>
      <c r="BU80" s="38">
        <v>0</v>
      </c>
      <c r="BV80" s="35">
        <f t="shared" si="429"/>
        <v>0</v>
      </c>
      <c r="BW80" s="37">
        <f t="shared" si="430"/>
        <v>0</v>
      </c>
      <c r="BX80" s="37">
        <f t="shared" si="431"/>
        <v>2.1816807785323713E-2</v>
      </c>
      <c r="BY80" s="37">
        <f t="shared" si="432"/>
        <v>3.1420272966020957E-2</v>
      </c>
      <c r="BZ80" s="37">
        <f t="shared" si="433"/>
        <v>0.28614014496628765</v>
      </c>
      <c r="CA80" s="37">
        <f t="shared" si="434"/>
        <v>0.37502335059966946</v>
      </c>
      <c r="CB80" s="36">
        <v>0</v>
      </c>
      <c r="CC80" s="36">
        <v>0</v>
      </c>
      <c r="CD80" s="36">
        <v>0</v>
      </c>
      <c r="CE80" s="36">
        <v>0</v>
      </c>
      <c r="CF80" s="38">
        <v>0</v>
      </c>
      <c r="CG80" s="37">
        <f t="shared" si="435"/>
        <v>1.7661389825180254E-2</v>
      </c>
      <c r="CH80" s="37">
        <f t="shared" si="436"/>
        <v>1.62868464249608E-2</v>
      </c>
      <c r="CI80" s="37">
        <f t="shared" si="437"/>
        <v>9.30850082673177E-4</v>
      </c>
      <c r="CJ80" s="37">
        <f t="shared" si="438"/>
        <v>9.30850082673177E-4</v>
      </c>
      <c r="CK80" s="36">
        <v>0</v>
      </c>
      <c r="CL80" s="36">
        <v>0</v>
      </c>
      <c r="CM80" s="37">
        <f t="shared" si="439"/>
        <v>0.67861860104003335</v>
      </c>
      <c r="CN80" s="37">
        <f t="shared" si="440"/>
        <v>2.4496054807188871E-2</v>
      </c>
      <c r="CO80" s="36">
        <v>0</v>
      </c>
      <c r="CP80" s="36">
        <v>0</v>
      </c>
      <c r="CQ80" s="38">
        <v>0</v>
      </c>
      <c r="CR80" s="37">
        <f t="shared" si="441"/>
        <v>3.4903587786649418E-3</v>
      </c>
      <c r="CS80" s="37">
        <f t="shared" si="442"/>
        <v>4.8649021788843942E-3</v>
      </c>
      <c r="CT80" s="37">
        <f t="shared" si="443"/>
        <v>2.1257245150108569E-2</v>
      </c>
      <c r="CU80" s="37">
        <f t="shared" si="444"/>
        <v>1.7996434931681422E-2</v>
      </c>
      <c r="CV80" s="37">
        <f t="shared" si="445"/>
        <v>2.5261168496221223E-3</v>
      </c>
      <c r="CW80" s="37">
        <f t="shared" si="446"/>
        <v>0</v>
      </c>
      <c r="CX80" s="37">
        <f t="shared" si="447"/>
        <v>0.20270425745351642</v>
      </c>
      <c r="CY80" s="37">
        <f t="shared" si="448"/>
        <v>0.47359039293898481</v>
      </c>
      <c r="CZ80" s="37">
        <f t="shared" si="449"/>
        <v>2.2964698632928382E-2</v>
      </c>
      <c r="DA80" s="37">
        <f t="shared" si="450"/>
        <v>0</v>
      </c>
      <c r="DB80" s="38">
        <v>0</v>
      </c>
      <c r="DC80" s="37">
        <f t="shared" si="451"/>
        <v>0</v>
      </c>
      <c r="DD80" s="37">
        <f t="shared" si="452"/>
        <v>0</v>
      </c>
      <c r="DE80" s="37">
        <f t="shared" si="453"/>
        <v>7.9784542702094948E-3</v>
      </c>
      <c r="DF80" s="37">
        <f t="shared" si="454"/>
        <v>1.0859917631187065E-2</v>
      </c>
      <c r="DG80" s="37">
        <f t="shared" si="455"/>
        <v>4.6312142243072243E-2</v>
      </c>
      <c r="DH80" s="37">
        <f t="shared" si="456"/>
        <v>2.6751231872349664E-3</v>
      </c>
      <c r="DI80" s="37">
        <f t="shared" si="457"/>
        <v>0</v>
      </c>
      <c r="DJ80" s="37">
        <f t="shared" si="458"/>
        <v>0.28578730608387015</v>
      </c>
      <c r="DK80" s="37">
        <f t="shared" si="459"/>
        <v>0.42101947493702041</v>
      </c>
      <c r="DL80" s="37">
        <f t="shared" si="460"/>
        <v>1.032866095457516E-2</v>
      </c>
      <c r="DM80" s="38">
        <v>0</v>
      </c>
      <c r="DN80" s="37">
        <f t="shared" si="461"/>
        <v>0</v>
      </c>
      <c r="DO80" s="37">
        <f t="shared" si="462"/>
        <v>0</v>
      </c>
      <c r="DP80" s="37">
        <f t="shared" si="463"/>
        <v>8.6178658611465802E-4</v>
      </c>
      <c r="DQ80" s="37">
        <f t="shared" si="464"/>
        <v>1.2411334435642372E-3</v>
      </c>
      <c r="DR80" s="37">
        <f t="shared" si="465"/>
        <v>3.5365635894709709E-2</v>
      </c>
      <c r="DS80" s="37">
        <f t="shared" si="466"/>
        <v>0.13108103617451333</v>
      </c>
      <c r="DT80" s="37">
        <f t="shared" si="467"/>
        <v>0</v>
      </c>
      <c r="DU80" s="37">
        <f t="shared" si="468"/>
        <v>3.2661406409585189E-2</v>
      </c>
      <c r="DV80" s="37">
        <f t="shared" si="469"/>
        <v>0.32150578086099735</v>
      </c>
      <c r="DW80" s="37">
        <f t="shared" si="470"/>
        <v>0.50610438677418279</v>
      </c>
      <c r="DX80" s="38">
        <v>0</v>
      </c>
      <c r="DY80" s="35">
        <f t="array" ref="DY80">1-EXP(-INDEX(m.r.mortality, C80) * hr.mort_mci)</f>
        <v>0.11867714150645026</v>
      </c>
      <c r="DZ80" s="37">
        <f t="array" ref="DZ80">1-EXP(-INDEX(m.r.mortality, C80) * hr.mort_mci)</f>
        <v>0.11867714150645026</v>
      </c>
      <c r="EA80" s="37">
        <f t="array" ref="EA80">1-EXP(-INDEX(m.r.mortality, C80) * hr.mort_mil)</f>
        <v>0.18346483976037098</v>
      </c>
      <c r="EB80" s="37">
        <f t="array" ref="EB80">1-EXP(-INDEX(m.r.mortality, C80) * hr.mort_mil)</f>
        <v>0.18346483976037098</v>
      </c>
      <c r="EC80" s="37">
        <f t="array" ref="EC80">1-EXP(-INDEX(m.r.mortality, C80) * hr.mort_mod)</f>
        <v>0.23451004556905386</v>
      </c>
      <c r="ED80" s="37">
        <f t="array" ref="ED80">1-EXP(-INDEX(m.r.mortality, C80) * hr.mort_sev)</f>
        <v>0.48356695227124202</v>
      </c>
      <c r="EE80" s="37">
        <f t="array" ref="EE80">1-EXP(-INDEX(m.r.mortality, C80) * hr.mort_mci)</f>
        <v>0.11867714150645026</v>
      </c>
      <c r="EF80" s="37">
        <f t="array" ref="EF80">1-EXP(-INDEX(m.r.mortality, C80) * hr.mort_mil)</f>
        <v>0.18346483976037098</v>
      </c>
      <c r="EG80" s="37">
        <f t="array" ref="EG80">1-EXP(-INDEX(m.r.mortality, C80) * hr.mort_mod)</f>
        <v>0.23451004556905386</v>
      </c>
      <c r="EH80" s="37">
        <f t="array" ref="EH80">1-EXP(-INDEX(m.r.mortality, C80) * hr.mort_sev)</f>
        <v>0.48356695227124202</v>
      </c>
      <c r="EI80" s="38">
        <v>1</v>
      </c>
      <c r="EJ80" s="39" t="b">
        <f t="shared" si="471"/>
        <v>1</v>
      </c>
      <c r="EK80" s="39" t="b">
        <f t="shared" si="472"/>
        <v>1</v>
      </c>
      <c r="EL80" s="39" t="b">
        <f t="shared" si="473"/>
        <v>1</v>
      </c>
      <c r="EM80" s="39" t="b">
        <f t="shared" si="474"/>
        <v>1</v>
      </c>
      <c r="EN80" s="39" t="b">
        <f t="shared" si="475"/>
        <v>1</v>
      </c>
      <c r="EO80" s="39" t="b">
        <f t="shared" si="476"/>
        <v>1</v>
      </c>
      <c r="EP80" s="39" t="b">
        <f t="shared" si="477"/>
        <v>1</v>
      </c>
      <c r="EQ80" s="39" t="b">
        <f t="shared" si="478"/>
        <v>1</v>
      </c>
      <c r="ER80" s="39" t="b">
        <f t="shared" si="479"/>
        <v>1</v>
      </c>
      <c r="ES80" s="39" t="b">
        <f t="shared" si="480"/>
        <v>1</v>
      </c>
      <c r="ET80" s="39" t="b">
        <f t="shared" si="481"/>
        <v>1</v>
      </c>
      <c r="EV80">
        <v>13</v>
      </c>
      <c r="EW80" s="7">
        <f t="array" ref="EW80">MMULT(EW79:FG79,TRANSPOSE(S79:AC79))</f>
        <v>2.7085837662858398E-2</v>
      </c>
      <c r="EX80" s="7">
        <f t="array" ref="EX80">MMULT(EW79:FG79,TRANSPOSE(AD79:AN79))</f>
        <v>1.1015774824281134E-3</v>
      </c>
      <c r="EY80" s="7">
        <f t="array" ref="EY80">MMULT(EW79:FG79,TRANSPOSE(AO79:AY79))</f>
        <v>2.0647343089339597E-2</v>
      </c>
      <c r="EZ80" s="7">
        <f t="array" ref="EZ80">MMULT(EW79:FG79,TRANSPOSE(AZ79:BJ79))</f>
        <v>2.0812666397434241E-3</v>
      </c>
      <c r="FA80" s="7">
        <f t="array" ref="FA80">MMULT(EW79:FG79,TRANSPOSE(BK79:BU79))</f>
        <v>1.4559185202668369E-2</v>
      </c>
      <c r="FB80" s="7">
        <f t="array" ref="FB80">MMULT(EW79:FG79,TRANSPOSE(BV79:CF79))</f>
        <v>1.5995005461465074E-2</v>
      </c>
      <c r="FC80" s="7">
        <f t="array" ref="FC80">MMULT(EW79:FG79,TRANSPOSE(CG79:CQ79))</f>
        <v>6.9010338120001234E-3</v>
      </c>
      <c r="FD80" s="7">
        <f t="array" ref="FD80">MMULT(EW79:FG79,TRANSPOSE(CR79:DB79))</f>
        <v>7.7275957070452811E-3</v>
      </c>
      <c r="FE80" s="7">
        <f t="array" ref="FE80">MMULT(EW79:FG79,TRANSPOSE(DC79:DM79))</f>
        <v>1.0822503225579337E-2</v>
      </c>
      <c r="FF80" s="7">
        <f t="array" ref="FF80">MMULT(EW79:FG79,TRANSPOSE(DN79:DX79))</f>
        <v>3.5918366018930503E-2</v>
      </c>
      <c r="FG80" s="7">
        <f t="array" ref="FG80">MMULT(EW79:FG79,TRANSPOSE(DY79:EI79))</f>
        <v>0.85716028569794156</v>
      </c>
      <c r="FH80" s="39" t="b">
        <f t="shared" si="482"/>
        <v>1</v>
      </c>
      <c r="FJ80" s="30">
        <f t="shared" si="483"/>
        <v>1.8445455448406568E-2</v>
      </c>
      <c r="FK80" s="30">
        <f t="shared" si="484"/>
        <v>7.5017426553354517E-4</v>
      </c>
      <c r="FL80" s="30">
        <f t="shared" si="485"/>
        <v>1.3028473489373285E-2</v>
      </c>
      <c r="FM80" s="30">
        <f t="shared" si="486"/>
        <v>1.3132792496781006E-3</v>
      </c>
      <c r="FN80" s="30">
        <f t="shared" si="487"/>
        <v>7.1485599345101685E-3</v>
      </c>
      <c r="FO80" s="30">
        <f t="shared" si="488"/>
        <v>5.1343967531302884E-3</v>
      </c>
      <c r="FP80" s="30">
        <f t="shared" si="489"/>
        <v>4.6996040259720834E-3</v>
      </c>
      <c r="FQ80" s="30">
        <f t="shared" si="490"/>
        <v>5.1079407623569311E-3</v>
      </c>
      <c r="FR80" s="30">
        <f t="shared" si="491"/>
        <v>4.6644988902246939E-3</v>
      </c>
      <c r="FS80" s="30">
        <f t="shared" si="492"/>
        <v>9.3746935309408624E-3</v>
      </c>
      <c r="FT80" s="41">
        <v>0</v>
      </c>
      <c r="FV80" s="30">
        <f t="shared" si="493"/>
        <v>-8.1257512988575195E-4</v>
      </c>
      <c r="FW80" s="30">
        <f t="shared" si="494"/>
        <v>-3.30473244728434E-5</v>
      </c>
      <c r="FX80" s="30">
        <f t="shared" si="495"/>
        <v>-1.03236715446698E-3</v>
      </c>
      <c r="FY80" s="30">
        <f t="shared" si="496"/>
        <v>-1.040633319871712E-4</v>
      </c>
      <c r="FZ80" s="30">
        <f t="shared" si="497"/>
        <v>-1.1647348162134696E-3</v>
      </c>
      <c r="GA80" s="30">
        <f t="shared" si="498"/>
        <v>-1.5995005461465076E-3</v>
      </c>
      <c r="GB80" s="30">
        <f t="shared" si="499"/>
        <v>-2.0703101436000368E-4</v>
      </c>
      <c r="GC80" s="30">
        <f t="shared" si="500"/>
        <v>-3.8637978535226408E-4</v>
      </c>
      <c r="GD80" s="30">
        <f t="shared" si="501"/>
        <v>-8.65800258046347E-4</v>
      </c>
      <c r="GE80" s="30">
        <f t="shared" si="502"/>
        <v>-3.5918366018930503E-3</v>
      </c>
      <c r="GF80" s="41">
        <v>0</v>
      </c>
      <c r="GH80" s="31">
        <f t="shared" si="503"/>
        <v>772.95125796875641</v>
      </c>
      <c r="GI80" s="31">
        <f t="shared" si="504"/>
        <v>589.21529447479293</v>
      </c>
      <c r="GJ80" s="18"/>
      <c r="GK80" s="31">
        <f t="shared" si="505"/>
        <v>195.75043222298419</v>
      </c>
      <c r="GL80" s="31">
        <f t="shared" si="506"/>
        <v>7.9611445286072735</v>
      </c>
      <c r="GM80" s="31">
        <f t="shared" si="507"/>
        <v>215.06364339296158</v>
      </c>
      <c r="GN80" s="31">
        <f t="shared" si="508"/>
        <v>21.678565831869644</v>
      </c>
      <c r="GO80" s="31">
        <f t="shared" si="509"/>
        <v>193.42284762155046</v>
      </c>
      <c r="GP80" s="31">
        <f t="shared" si="510"/>
        <v>217.38907892709949</v>
      </c>
      <c r="GQ80" s="31">
        <f t="shared" si="511"/>
        <v>49.874047400677377</v>
      </c>
      <c r="GR80" s="31">
        <f t="shared" si="512"/>
        <v>80.490980376212832</v>
      </c>
      <c r="GS80" s="31">
        <f t="shared" si="513"/>
        <v>143.77998240597367</v>
      </c>
      <c r="GT80" s="31">
        <f t="shared" si="514"/>
        <v>488.16866766524561</v>
      </c>
      <c r="GU80" s="42">
        <v>0</v>
      </c>
      <c r="GV80" s="18"/>
      <c r="GW80" s="31">
        <f t="shared" si="515"/>
        <v>0</v>
      </c>
      <c r="GX80" s="31">
        <f t="shared" si="516"/>
        <v>0</v>
      </c>
      <c r="GY80" s="31">
        <f t="shared" si="517"/>
        <v>0</v>
      </c>
      <c r="GZ80" s="31">
        <f t="shared" si="518"/>
        <v>0</v>
      </c>
      <c r="HA80" s="31">
        <f t="shared" si="519"/>
        <v>0</v>
      </c>
      <c r="HB80" s="31">
        <f t="shared" si="520"/>
        <v>0</v>
      </c>
      <c r="HC80" s="31">
        <f t="shared" si="521"/>
        <v>612.31492807114694</v>
      </c>
      <c r="HD80" s="31">
        <f t="shared" si="522"/>
        <v>685.65411189471365</v>
      </c>
      <c r="HE80" s="31">
        <f t="shared" si="523"/>
        <v>960.2590661992034</v>
      </c>
      <c r="HF80" s="31">
        <f t="shared" si="524"/>
        <v>3186.9647801276656</v>
      </c>
      <c r="HG80" s="42">
        <v>0</v>
      </c>
      <c r="HH80" s="18"/>
      <c r="HI80" s="31">
        <f t="shared" si="525"/>
        <v>737.1228964875354</v>
      </c>
      <c r="HJ80" s="31">
        <f t="shared" si="526"/>
        <v>29.978691988777392</v>
      </c>
      <c r="HK80" s="31">
        <f t="shared" si="527"/>
        <v>915.52220690126524</v>
      </c>
      <c r="HL80" s="31">
        <f t="shared" si="528"/>
        <v>92.285279462987106</v>
      </c>
      <c r="HM80" s="31">
        <f t="shared" si="529"/>
        <v>958.41485560423178</v>
      </c>
      <c r="HN80" s="31">
        <f t="shared" si="530"/>
        <v>1856.6516091502631</v>
      </c>
      <c r="HO80" s="31">
        <f t="shared" si="531"/>
        <v>83.939180089021633</v>
      </c>
      <c r="HP80" s="31">
        <f t="shared" si="532"/>
        <v>152.17255117100942</v>
      </c>
      <c r="HQ80" s="31">
        <f t="shared" si="533"/>
        <v>313.47063709996104</v>
      </c>
      <c r="HR80" s="31">
        <f t="shared" si="534"/>
        <v>1834.4896836836924</v>
      </c>
      <c r="HS80" s="42">
        <v>0</v>
      </c>
      <c r="HT80" s="18"/>
      <c r="HU80" s="45">
        <f t="shared" si="535"/>
        <v>1.6012439394993895E-2</v>
      </c>
      <c r="HV80" s="45">
        <f t="shared" si="536"/>
        <v>6.4021923559658351E-4</v>
      </c>
      <c r="HW80" s="45">
        <f t="shared" si="537"/>
        <v>1.1232804412191997E-2</v>
      </c>
      <c r="HX80" s="45">
        <f t="shared" si="538"/>
        <v>1.1184423327991659E-3</v>
      </c>
      <c r="HY80" s="45">
        <f t="shared" si="539"/>
        <v>6.1079424207642272E-3</v>
      </c>
      <c r="HZ80" s="45">
        <f t="shared" si="540"/>
        <v>4.281389894961754E-3</v>
      </c>
      <c r="IA80" s="45">
        <f t="shared" si="541"/>
        <v>4.1850756324561932E-3</v>
      </c>
      <c r="IB80" s="45">
        <f t="shared" si="542"/>
        <v>4.5105823097838071E-3</v>
      </c>
      <c r="IC80" s="45">
        <f t="shared" si="543"/>
        <v>4.0649370997784496E-3</v>
      </c>
      <c r="ID80" s="45">
        <f t="shared" si="544"/>
        <v>7.8901100730371029E-3</v>
      </c>
      <c r="IE80" s="45">
        <f t="shared" si="545"/>
        <v>0</v>
      </c>
      <c r="IF80" s="45"/>
      <c r="IH80" s="45">
        <f t="shared" si="546"/>
        <v>-7.0539380594686774E-4</v>
      </c>
      <c r="II80" s="45">
        <f t="shared" si="547"/>
        <v>-2.8203490554915578E-5</v>
      </c>
      <c r="IJ80" s="45">
        <f t="shared" si="548"/>
        <v>-8.9007958892171131E-4</v>
      </c>
      <c r="IK80" s="45">
        <f t="shared" si="549"/>
        <v>-8.8624590554609023E-5</v>
      </c>
      <c r="IL80" s="45">
        <f t="shared" si="550"/>
        <v>-9.9518410114284766E-4</v>
      </c>
      <c r="IM80" s="45">
        <f t="shared" si="551"/>
        <v>-1.3337663224179922E-3</v>
      </c>
      <c r="IN80" s="45">
        <f t="shared" si="552"/>
        <v>-1.8436456530644023E-4</v>
      </c>
      <c r="IO80" s="45">
        <f t="shared" si="553"/>
        <v>-3.4119382070981895E-4</v>
      </c>
      <c r="IP80" s="45">
        <f t="shared" si="554"/>
        <v>-7.5451268673381905E-4</v>
      </c>
      <c r="IQ80" s="45">
        <f t="shared" si="555"/>
        <v>-3.0230306793245605E-3</v>
      </c>
      <c r="IR80" s="45">
        <f t="shared" si="556"/>
        <v>0</v>
      </c>
      <c r="IT80" s="43">
        <f t="shared" si="557"/>
        <v>670.996452656212</v>
      </c>
      <c r="IU80" s="43">
        <f t="shared" si="558"/>
        <v>508.0058047403553</v>
      </c>
      <c r="IW80" s="43">
        <f t="shared" si="559"/>
        <v>169.93030837767506</v>
      </c>
      <c r="IX80" s="43">
        <f t="shared" si="560"/>
        <v>6.7942584793332363</v>
      </c>
      <c r="IY80" s="43">
        <f t="shared" si="561"/>
        <v>185.42217124492547</v>
      </c>
      <c r="IZ80" s="43">
        <f t="shared" si="562"/>
        <v>18.462353491597156</v>
      </c>
      <c r="JA80" s="43">
        <f t="shared" si="563"/>
        <v>165.26623920844776</v>
      </c>
      <c r="JB80" s="43">
        <f t="shared" si="564"/>
        <v>181.27298113962274</v>
      </c>
      <c r="JC80" s="43">
        <f t="shared" si="565"/>
        <v>44.413669601741873</v>
      </c>
      <c r="JD80" s="43">
        <f t="shared" si="566"/>
        <v>71.077800051576105</v>
      </c>
      <c r="JE80" s="43">
        <f t="shared" si="567"/>
        <v>125.29890100571581</v>
      </c>
      <c r="JF80" s="43">
        <f t="shared" si="568"/>
        <v>410.86191344540862</v>
      </c>
      <c r="JG80" s="43">
        <f t="shared" si="569"/>
        <v>0</v>
      </c>
      <c r="JH80" s="43"/>
      <c r="JJ80" s="43">
        <f t="shared" si="570"/>
        <v>0</v>
      </c>
      <c r="JK80" s="43">
        <f t="shared" si="571"/>
        <v>0</v>
      </c>
      <c r="JL80" s="43">
        <f t="shared" si="572"/>
        <v>0</v>
      </c>
      <c r="JM80" s="43">
        <f t="shared" si="573"/>
        <v>0</v>
      </c>
      <c r="JN80" s="43">
        <f t="shared" si="574"/>
        <v>0</v>
      </c>
      <c r="JO80" s="43">
        <f t="shared" si="575"/>
        <v>0</v>
      </c>
      <c r="JP80" s="43">
        <f t="shared" si="576"/>
        <v>545.27663835032763</v>
      </c>
      <c r="JQ80" s="43">
        <f t="shared" si="577"/>
        <v>605.46890647881628</v>
      </c>
      <c r="JR80" s="43">
        <f t="shared" si="578"/>
        <v>836.83002085647865</v>
      </c>
      <c r="JS80" s="43">
        <f t="shared" si="579"/>
        <v>2682.2746611510956</v>
      </c>
      <c r="JT80" s="43">
        <f t="shared" si="580"/>
        <v>0</v>
      </c>
      <c r="JU80" s="43"/>
      <c r="JW80" s="43">
        <f t="shared" si="581"/>
        <v>639.89396952996617</v>
      </c>
      <c r="JX80" s="43">
        <f t="shared" si="582"/>
        <v>25.584635665407593</v>
      </c>
      <c r="JY80" s="43">
        <f t="shared" si="583"/>
        <v>789.33897309829626</v>
      </c>
      <c r="JZ80" s="43">
        <f t="shared" si="584"/>
        <v>78.593919207134036</v>
      </c>
      <c r="KA80" s="43">
        <f t="shared" si="585"/>
        <v>818.89818465050485</v>
      </c>
      <c r="KB80" s="43">
        <f t="shared" si="586"/>
        <v>1548.1954005666039</v>
      </c>
      <c r="KC80" s="43">
        <f t="shared" si="587"/>
        <v>74.7492374373507</v>
      </c>
      <c r="KD80" s="43">
        <f t="shared" si="588"/>
        <v>134.37642472382748</v>
      </c>
      <c r="KE80" s="43">
        <f t="shared" si="589"/>
        <v>273.17798812412991</v>
      </c>
      <c r="KF80" s="43">
        <f t="shared" si="590"/>
        <v>1543.9785294680114</v>
      </c>
      <c r="KG80" s="43">
        <f t="shared" si="591"/>
        <v>0</v>
      </c>
      <c r="KH80" s="43"/>
      <c r="KJ80" s="7">
        <f t="array" ref="KJ80">AVERAGE(EW80:EW81)/((1+discount_EFFECT)^($B80-1))</f>
        <v>1.649163410346265E-2</v>
      </c>
      <c r="KK80" s="7">
        <f t="array" ref="KK80">AVERAGE(EX80:EX81)/((1+discount_EFFECT)^($B80-1))</f>
        <v>6.5937869421434461E-4</v>
      </c>
      <c r="KL80" s="7">
        <f t="array" ref="KL80">AVERAGE(EY80:EY81)/((1+discount_EFFECT)^($B80-1))</f>
        <v>1.2485678308802414E-2</v>
      </c>
      <c r="KM80" s="7">
        <f t="array" ref="KM80">AVERAGE(EZ80:EZ81)/((1+discount_EFFECT)^($B80-1))</f>
        <v>1.2431900941068598E-3</v>
      </c>
      <c r="KN80" s="7">
        <f t="array" ref="KN80">AVERAGE(FA80:FA81)/((1+discount_EFFECT)^($B80-1))</f>
        <v>8.7250263203690285E-3</v>
      </c>
      <c r="KO80" s="7">
        <f t="array" ref="KO80">AVERAGE(FB80:FB81)/((1+discount_EFFECT)^($B80-1))</f>
        <v>9.3547686342295381E-3</v>
      </c>
      <c r="KP80" s="7">
        <f t="array" ref="KP80">AVERAGE(FC80:FC81)/((1+discount_EFFECT)^($B80-1))</f>
        <v>4.3103198908820218E-3</v>
      </c>
      <c r="KQ80" s="7">
        <f t="array" ref="KQ80">AVERAGE(FD80:FD81)/((1+discount_EFFECT)^($B80-1))</f>
        <v>4.7861296218407109E-3</v>
      </c>
      <c r="KR80" s="7">
        <f t="array" ref="KR80">AVERAGE(FE80:FE81)/((1+discount_EFFECT)^($B80-1))</f>
        <v>6.6150002228180533E-3</v>
      </c>
      <c r="KS80" s="7">
        <f t="array" ref="KS80">AVERAGE(FF80:FF81)/((1+discount_EFFECT)^($B80-1))</f>
        <v>2.1202928956843427E-2</v>
      </c>
      <c r="KT80" s="7">
        <f t="array" ref="KT80">AVERAGE(FG80:FG81)/((1+discount_EFFECT)^($B80-1))</f>
        <v>0.61550582534540399</v>
      </c>
      <c r="KU80" s="51">
        <f t="shared" si="592"/>
        <v>4.2113613411840743E-2</v>
      </c>
      <c r="KV80" s="51">
        <f t="shared" si="593"/>
        <v>-5.852561764456532E-3</v>
      </c>
      <c r="KW80" s="43"/>
      <c r="KX80" s="43">
        <f t="shared" si="594"/>
        <v>826.92846204004934</v>
      </c>
      <c r="KY80" s="43">
        <f t="shared" si="595"/>
        <v>967.06299686477416</v>
      </c>
      <c r="KZ80" s="43">
        <f t="shared" si="596"/>
        <v>3275.3389926178661</v>
      </c>
      <c r="LA80" s="43">
        <f t="shared" si="597"/>
        <v>4156.9293400813131</v>
      </c>
      <c r="LB80" s="30">
        <f t="shared" si="598"/>
        <v>2.1461332688559015E-2</v>
      </c>
      <c r="LC80" s="30">
        <f t="shared" si="599"/>
        <v>1.8514998024749985E-2</v>
      </c>
      <c r="LD80" s="30">
        <f t="shared" si="600"/>
        <v>1.5340026543187082E-2</v>
      </c>
      <c r="LE80" s="30">
        <f t="shared" si="601"/>
        <v>3.0557697591072963E-2</v>
      </c>
      <c r="LF80" s="30">
        <f t="shared" si="602"/>
        <v>4.8959676155184831E-2</v>
      </c>
      <c r="LG80" s="30">
        <f t="shared" si="603"/>
        <v>3.691437869238421E-2</v>
      </c>
      <c r="LH80" s="30">
        <f t="shared" si="604"/>
        <v>2.8977312412265064E-2</v>
      </c>
      <c r="LI80" s="17">
        <f t="shared" si="605"/>
        <v>8.5874054847569048E-2</v>
      </c>
      <c r="LJ80" s="30">
        <f t="shared" si="606"/>
        <v>3.6261051647384211E-2</v>
      </c>
      <c r="LK80" s="31">
        <f t="shared" si="607"/>
        <v>9226.2597916040031</v>
      </c>
      <c r="LL80">
        <f t="shared" si="608"/>
        <v>-5.6001546268655826E-2</v>
      </c>
    </row>
    <row r="81" spans="2:324" ht="15.6" thickTop="1" thickBot="1" x14ac:dyDescent="0.35">
      <c r="B81">
        <v>14</v>
      </c>
      <c r="C81">
        <f t="shared" si="609"/>
        <v>84</v>
      </c>
      <c r="E81">
        <f t="shared" si="398"/>
        <v>0</v>
      </c>
      <c r="G81">
        <f t="shared" si="399"/>
        <v>0.16501514101914139</v>
      </c>
      <c r="H81">
        <f t="shared" si="400"/>
        <v>0</v>
      </c>
      <c r="I81">
        <f t="shared" si="401"/>
        <v>0</v>
      </c>
      <c r="J81">
        <f t="shared" si="402"/>
        <v>0.25713445436768823</v>
      </c>
      <c r="K81" s="19">
        <f t="shared" si="403"/>
        <v>2.7774179821947742E-2</v>
      </c>
      <c r="L81">
        <f t="shared" si="404"/>
        <v>0.22999999999999998</v>
      </c>
      <c r="M81">
        <f t="shared" si="405"/>
        <v>0</v>
      </c>
      <c r="N81">
        <f t="shared" si="406"/>
        <v>0</v>
      </c>
      <c r="O81">
        <f t="shared" si="407"/>
        <v>0.35</v>
      </c>
      <c r="P81">
        <f t="shared" si="408"/>
        <v>4.0000000000000036E-2</v>
      </c>
      <c r="S81" s="35">
        <f t="shared" si="409"/>
        <v>0.70741578801657112</v>
      </c>
      <c r="T81" s="36">
        <v>0</v>
      </c>
      <c r="U81" s="37">
        <f t="shared" si="410"/>
        <v>2.2998543282271702E-2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8">
        <v>0</v>
      </c>
      <c r="AD81" s="35">
        <f t="shared" si="411"/>
        <v>0</v>
      </c>
      <c r="AE81" s="37">
        <f t="shared" si="412"/>
        <v>0.65235932234460658</v>
      </c>
      <c r="AF81" s="37">
        <f t="shared" si="413"/>
        <v>0</v>
      </c>
      <c r="AG81" s="37">
        <f t="shared" si="414"/>
        <v>2.2998543282271702E-2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8">
        <v>0</v>
      </c>
      <c r="AO81" s="35">
        <f t="shared" si="415"/>
        <v>0.13980411113226854</v>
      </c>
      <c r="AP81" s="36">
        <v>0</v>
      </c>
      <c r="AQ81" s="37">
        <f t="shared" si="416"/>
        <v>0.52520344763000981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0</v>
      </c>
      <c r="AY81" s="38">
        <v>0</v>
      </c>
      <c r="AZ81" s="35">
        <f t="shared" si="417"/>
        <v>0</v>
      </c>
      <c r="BA81" s="37">
        <f t="shared" si="418"/>
        <v>0.19486057680423313</v>
      </c>
      <c r="BB81" s="37">
        <f t="shared" si="419"/>
        <v>0</v>
      </c>
      <c r="BC81" s="37">
        <f t="shared" si="420"/>
        <v>0.44463850345725286</v>
      </c>
      <c r="BD81" s="37">
        <f t="shared" si="421"/>
        <v>1.9793067852152086E-2</v>
      </c>
      <c r="BE81" s="37">
        <f t="shared" si="422"/>
        <v>0</v>
      </c>
      <c r="BF81" s="36">
        <v>0</v>
      </c>
      <c r="BG81" s="36">
        <v>0</v>
      </c>
      <c r="BH81" s="36">
        <v>0</v>
      </c>
      <c r="BI81" s="36">
        <v>0</v>
      </c>
      <c r="BJ81" s="38">
        <v>0</v>
      </c>
      <c r="BK81" s="35">
        <f t="shared" si="423"/>
        <v>0</v>
      </c>
      <c r="BL81" s="37">
        <f t="shared" si="424"/>
        <v>0</v>
      </c>
      <c r="BM81" s="37">
        <f t="shared" si="425"/>
        <v>0.19712392927128652</v>
      </c>
      <c r="BN81" s="37">
        <f t="shared" si="426"/>
        <v>0.26831633829316986</v>
      </c>
      <c r="BO81" s="37">
        <f t="shared" si="427"/>
        <v>0.36287291062278831</v>
      </c>
      <c r="BP81" s="37">
        <f t="shared" si="428"/>
        <v>7.0696552803187858E-3</v>
      </c>
      <c r="BQ81" s="36">
        <v>0</v>
      </c>
      <c r="BR81" s="36">
        <v>0</v>
      </c>
      <c r="BS81" s="36">
        <v>0</v>
      </c>
      <c r="BT81" s="36">
        <v>0</v>
      </c>
      <c r="BU81" s="38">
        <v>0</v>
      </c>
      <c r="BV81" s="35">
        <f t="shared" si="429"/>
        <v>0</v>
      </c>
      <c r="BW81" s="37">
        <f t="shared" si="430"/>
        <v>0</v>
      </c>
      <c r="BX81" s="37">
        <f t="shared" si="431"/>
        <v>2.1292189225488752E-2</v>
      </c>
      <c r="BY81" s="37">
        <f t="shared" si="432"/>
        <v>3.06647243763623E-2</v>
      </c>
      <c r="BZ81" s="37">
        <f t="shared" si="433"/>
        <v>0.27710294993012918</v>
      </c>
      <c r="CA81" s="37">
        <f t="shared" si="434"/>
        <v>0.34641310873562048</v>
      </c>
      <c r="CB81" s="36">
        <v>0</v>
      </c>
      <c r="CC81" s="36">
        <v>0</v>
      </c>
      <c r="CD81" s="36">
        <v>0</v>
      </c>
      <c r="CE81" s="36">
        <v>0</v>
      </c>
      <c r="CF81" s="38">
        <v>0</v>
      </c>
      <c r="CG81" s="37">
        <f t="shared" si="435"/>
        <v>1.7395470197128803E-2</v>
      </c>
      <c r="CH81" s="37">
        <f t="shared" si="436"/>
        <v>1.6041622680605081E-2</v>
      </c>
      <c r="CI81" s="37">
        <f t="shared" si="437"/>
        <v>9.0846636665938127E-4</v>
      </c>
      <c r="CJ81" s="37">
        <f t="shared" si="438"/>
        <v>9.0846636665938127E-4</v>
      </c>
      <c r="CK81" s="36">
        <v>0</v>
      </c>
      <c r="CL81" s="36">
        <v>0</v>
      </c>
      <c r="CM81" s="37">
        <f t="shared" si="439"/>
        <v>0.66840094502521175</v>
      </c>
      <c r="CN81" s="37">
        <f t="shared" si="440"/>
        <v>2.3907009648931086E-2</v>
      </c>
      <c r="CO81" s="36">
        <v>0</v>
      </c>
      <c r="CP81" s="36">
        <v>0</v>
      </c>
      <c r="CQ81" s="38">
        <v>0</v>
      </c>
      <c r="CR81" s="37">
        <f t="shared" si="441"/>
        <v>3.4378060114492268E-3</v>
      </c>
      <c r="CS81" s="37">
        <f t="shared" si="442"/>
        <v>4.7916535279729456E-3</v>
      </c>
      <c r="CT81" s="37">
        <f t="shared" si="443"/>
        <v>2.0746082130915146E-2</v>
      </c>
      <c r="CU81" s="37">
        <f t="shared" si="444"/>
        <v>1.7563683088748037E-2</v>
      </c>
      <c r="CV81" s="37">
        <f t="shared" si="445"/>
        <v>2.4463342289176735E-3</v>
      </c>
      <c r="CW81" s="37">
        <f t="shared" si="446"/>
        <v>0</v>
      </c>
      <c r="CX81" s="37">
        <f t="shared" si="447"/>
        <v>0.19965223033220608</v>
      </c>
      <c r="CY81" s="37">
        <f t="shared" si="448"/>
        <v>0.46220218654600098</v>
      </c>
      <c r="CZ81" s="37">
        <f t="shared" si="449"/>
        <v>2.223940208106976E-2</v>
      </c>
      <c r="DA81" s="37">
        <f t="shared" si="450"/>
        <v>0</v>
      </c>
      <c r="DB81" s="38">
        <v>0</v>
      </c>
      <c r="DC81" s="37">
        <f t="shared" si="451"/>
        <v>0</v>
      </c>
      <c r="DD81" s="37">
        <f t="shared" si="452"/>
        <v>0</v>
      </c>
      <c r="DE81" s="37">
        <f t="shared" si="453"/>
        <v>7.7866001167452058E-3</v>
      </c>
      <c r="DF81" s="37">
        <f t="shared" si="454"/>
        <v>1.059877427769278E-2</v>
      </c>
      <c r="DG81" s="37">
        <f t="shared" si="455"/>
        <v>4.4849460863490689E-2</v>
      </c>
      <c r="DH81" s="37">
        <f t="shared" si="456"/>
        <v>2.4710401047268091E-3</v>
      </c>
      <c r="DI81" s="37">
        <f t="shared" si="457"/>
        <v>0</v>
      </c>
      <c r="DJ81" s="37">
        <f t="shared" si="458"/>
        <v>0.27891511257086266</v>
      </c>
      <c r="DK81" s="37">
        <f t="shared" si="459"/>
        <v>0.40772237148627899</v>
      </c>
      <c r="DL81" s="37">
        <f t="shared" si="460"/>
        <v>9.5406953850455944E-3</v>
      </c>
      <c r="DM81" s="38">
        <v>0</v>
      </c>
      <c r="DN81" s="37">
        <f t="shared" si="461"/>
        <v>0</v>
      </c>
      <c r="DO81" s="37">
        <f t="shared" si="462"/>
        <v>0</v>
      </c>
      <c r="DP81" s="37">
        <f t="shared" si="463"/>
        <v>8.4106360765963883E-4</v>
      </c>
      <c r="DQ81" s="37">
        <f t="shared" si="464"/>
        <v>1.2112884888791761E-3</v>
      </c>
      <c r="DR81" s="37">
        <f t="shared" si="465"/>
        <v>3.4248679204847428E-2</v>
      </c>
      <c r="DS81" s="37">
        <f t="shared" si="466"/>
        <v>0.12108096513161364</v>
      </c>
      <c r="DT81" s="37">
        <f t="shared" si="467"/>
        <v>0</v>
      </c>
      <c r="DU81" s="37">
        <f t="shared" si="468"/>
        <v>3.1876012865241478E-2</v>
      </c>
      <c r="DV81" s="37">
        <f t="shared" si="469"/>
        <v>0.31135162913497666</v>
      </c>
      <c r="DW81" s="37">
        <f t="shared" si="470"/>
        <v>0.46749407386723413</v>
      </c>
      <c r="DX81" s="38">
        <v>0</v>
      </c>
      <c r="DY81" s="35">
        <f t="array" ref="DY81">1-EXP(-INDEX(m.r.mortality, C81) * hr.mort_mci)</f>
        <v>0.13194682464258223</v>
      </c>
      <c r="DZ81" s="37">
        <f t="array" ref="DZ81">1-EXP(-INDEX(m.r.mortality, C81) * hr.mort_mci)</f>
        <v>0.13194682464258223</v>
      </c>
      <c r="EA81" s="37">
        <f t="array" ref="EA81">1-EXP(-INDEX(m.r.mortality, C81) * hr.mort_mil)</f>
        <v>0.20309967836896381</v>
      </c>
      <c r="EB81" s="37">
        <f t="array" ref="EB81">1-EXP(-INDEX(m.r.mortality, C81) * hr.mort_mil)</f>
        <v>0.20309967836896381</v>
      </c>
      <c r="EC81" s="37">
        <f t="array" ref="EC81">1-EXP(-INDEX(m.r.mortality, C81) * hr.mort_mod)</f>
        <v>0.25868659729767463</v>
      </c>
      <c r="ED81" s="37">
        <f t="array" ref="ED81">1-EXP(-INDEX(m.r.mortality, C81) * hr.mort_sev)</f>
        <v>0.52296523074772028</v>
      </c>
      <c r="EE81" s="37">
        <f t="array" ref="EE81">1-EXP(-INDEX(m.r.mortality, C81) * hr.mort_mci)</f>
        <v>0.13194682464258223</v>
      </c>
      <c r="EF81" s="37">
        <f t="array" ref="EF81">1-EXP(-INDEX(m.r.mortality, C81) * hr.mort_mil)</f>
        <v>0.20309967836896381</v>
      </c>
      <c r="EG81" s="37">
        <f t="array" ref="EG81">1-EXP(-INDEX(m.r.mortality, C81) * hr.mort_mod)</f>
        <v>0.25868659729767463</v>
      </c>
      <c r="EH81" s="37">
        <f t="array" ref="EH81">1-EXP(-INDEX(m.r.mortality, C81) * hr.mort_sev)</f>
        <v>0.52296523074772028</v>
      </c>
      <c r="EI81" s="38">
        <v>1</v>
      </c>
      <c r="EJ81" s="39" t="b">
        <f t="shared" si="471"/>
        <v>1</v>
      </c>
      <c r="EK81" s="39" t="b">
        <f t="shared" si="472"/>
        <v>1</v>
      </c>
      <c r="EL81" s="39" t="b">
        <f t="shared" si="473"/>
        <v>1</v>
      </c>
      <c r="EM81" s="39" t="b">
        <f t="shared" si="474"/>
        <v>1</v>
      </c>
      <c r="EN81" s="39" t="b">
        <f t="shared" si="475"/>
        <v>1</v>
      </c>
      <c r="EO81" s="39" t="b">
        <f t="shared" si="476"/>
        <v>1</v>
      </c>
      <c r="EP81" s="39" t="b">
        <f t="shared" si="477"/>
        <v>1</v>
      </c>
      <c r="EQ81" s="39" t="b">
        <f t="shared" si="478"/>
        <v>1</v>
      </c>
      <c r="ER81" s="39" t="b">
        <f t="shared" si="479"/>
        <v>1</v>
      </c>
      <c r="ES81" s="39" t="b">
        <f t="shared" si="480"/>
        <v>1</v>
      </c>
      <c r="ET81" s="39" t="b">
        <f t="shared" si="481"/>
        <v>1</v>
      </c>
      <c r="EV81">
        <v>14</v>
      </c>
      <c r="EW81" s="7">
        <f t="array" ref="EW81">MMULT(EW80:FG80,TRANSPOSE(S80:AC80))</f>
        <v>1.9940416066932785E-2</v>
      </c>
      <c r="EX81" s="7">
        <f t="array" ref="EX81">MMULT(EW80:FG80,TRANSPOSE(AD80:AN80))</f>
        <v>7.7865522123292505E-4</v>
      </c>
      <c r="EY81" s="7">
        <f t="array" ref="EY81">MMULT(EW80:FG80,TRANSPOSE(AO80:AY80))</f>
        <v>1.4955840467528854E-2</v>
      </c>
      <c r="EZ81" s="7">
        <f t="array" ref="EZ81">MMULT(EW80:FG80,TRANSPOSE(AZ80:BJ80))</f>
        <v>1.4637169824409369E-3</v>
      </c>
      <c r="FA81" s="7">
        <f t="array" ref="FA81">MMULT(EW80:FG80,TRANSPOSE(BK80:BU80))</f>
        <v>1.0320417325902824E-2</v>
      </c>
      <c r="FB81" s="7">
        <f t="array" ref="FB81">MMULT(EW80:FG80,TRANSPOSE(BV80:CF80))</f>
        <v>1.0680320986894767E-2</v>
      </c>
      <c r="FC81" s="7">
        <f t="array" ref="FC81">MMULT(EW80:FG80,TRANSPOSE(CG80:CQ80))</f>
        <v>5.389937208429227E-3</v>
      </c>
      <c r="FD81" s="7">
        <f t="array" ref="FD81">MMULT(EW80:FG80,TRANSPOSE(CR80:DB80))</f>
        <v>5.920157121347476E-3</v>
      </c>
      <c r="FE81" s="7">
        <f t="array" ref="FE81">MMULT(EW80:FG80,TRANSPOSE(DC80:DM80))</f>
        <v>8.040313942766138E-3</v>
      </c>
      <c r="FF81" s="7">
        <f t="array" ref="FF81">MMULT(EW80:FG80,TRANSPOSE(DN80:DX80))</f>
        <v>2.4542247567560703E-2</v>
      </c>
      <c r="FG81" s="7">
        <f t="array" ref="FG81">MMULT(EW80:FG80,TRANSPOSE(DY80:EI80))</f>
        <v>0.89796797710896314</v>
      </c>
      <c r="FH81" s="39" t="b">
        <f t="shared" si="482"/>
        <v>1</v>
      </c>
      <c r="FJ81" s="30">
        <f t="shared" si="483"/>
        <v>1.3579423341581225E-2</v>
      </c>
      <c r="FK81" s="30">
        <f t="shared" si="484"/>
        <v>5.3026420565962195E-4</v>
      </c>
      <c r="FL81" s="30">
        <f t="shared" si="485"/>
        <v>9.4371353350107077E-3</v>
      </c>
      <c r="FM81" s="30">
        <f t="shared" si="486"/>
        <v>9.2360541592023118E-4</v>
      </c>
      <c r="FN81" s="30">
        <f t="shared" si="487"/>
        <v>5.0673249070182867E-3</v>
      </c>
      <c r="FO81" s="30">
        <f t="shared" si="488"/>
        <v>3.4283830367932196E-3</v>
      </c>
      <c r="FP81" s="30">
        <f t="shared" si="489"/>
        <v>3.6705472389403034E-3</v>
      </c>
      <c r="FQ81" s="30">
        <f t="shared" si="490"/>
        <v>3.9132238572106822E-3</v>
      </c>
      <c r="FR81" s="30">
        <f t="shared" si="491"/>
        <v>3.4653753093322054E-3</v>
      </c>
      <c r="FS81" s="30">
        <f t="shared" si="492"/>
        <v>6.4055266151333435E-3</v>
      </c>
      <c r="FT81" s="41">
        <v>0</v>
      </c>
      <c r="FV81" s="30">
        <f t="shared" si="493"/>
        <v>-5.9821248200798353E-4</v>
      </c>
      <c r="FW81" s="30">
        <f t="shared" si="494"/>
        <v>-2.3359656636987752E-5</v>
      </c>
      <c r="FX81" s="30">
        <f t="shared" si="495"/>
        <v>-7.4779202337644276E-4</v>
      </c>
      <c r="FY81" s="30">
        <f t="shared" si="496"/>
        <v>-7.3185849122046843E-5</v>
      </c>
      <c r="FZ81" s="30">
        <f t="shared" si="497"/>
        <v>-8.2563338607222593E-4</v>
      </c>
      <c r="GA81" s="30">
        <f t="shared" si="498"/>
        <v>-1.0680320986894767E-3</v>
      </c>
      <c r="GB81" s="30">
        <f t="shared" si="499"/>
        <v>-1.6169811625287681E-4</v>
      </c>
      <c r="GC81" s="30">
        <f t="shared" si="500"/>
        <v>-2.9600785606737382E-4</v>
      </c>
      <c r="GD81" s="30">
        <f t="shared" si="501"/>
        <v>-6.432251154212911E-4</v>
      </c>
      <c r="GE81" s="30">
        <f t="shared" si="502"/>
        <v>-2.4542247567560706E-3</v>
      </c>
      <c r="GF81" s="41">
        <v>0</v>
      </c>
      <c r="GH81" s="31">
        <f t="shared" si="503"/>
        <v>569.04164734366759</v>
      </c>
      <c r="GI81" s="31">
        <f t="shared" si="504"/>
        <v>426.79631500591762</v>
      </c>
      <c r="GJ81" s="18"/>
      <c r="GK81" s="31">
        <f t="shared" si="505"/>
        <v>144.11018453236593</v>
      </c>
      <c r="GL81" s="31">
        <f t="shared" si="506"/>
        <v>5.6273724300591992</v>
      </c>
      <c r="GM81" s="31">
        <f t="shared" si="507"/>
        <v>155.78069909688935</v>
      </c>
      <c r="GN81" s="31">
        <f t="shared" si="508"/>
        <v>15.24614115132467</v>
      </c>
      <c r="GO81" s="31">
        <f t="shared" si="509"/>
        <v>137.10963079534505</v>
      </c>
      <c r="GP81" s="31">
        <f t="shared" si="510"/>
        <v>145.156883352146</v>
      </c>
      <c r="GQ81" s="31">
        <f t="shared" si="511"/>
        <v>38.953291802806369</v>
      </c>
      <c r="GR81" s="31">
        <f t="shared" si="512"/>
        <v>61.664619726939364</v>
      </c>
      <c r="GS81" s="31">
        <f t="shared" si="513"/>
        <v>106.81781960545793</v>
      </c>
      <c r="GT81" s="31">
        <f t="shared" si="514"/>
        <v>333.55515922557157</v>
      </c>
      <c r="GU81" s="42">
        <v>0</v>
      </c>
      <c r="GV81" s="18"/>
      <c r="GW81" s="31">
        <f t="shared" si="515"/>
        <v>0</v>
      </c>
      <c r="GX81" s="31">
        <f t="shared" si="516"/>
        <v>0</v>
      </c>
      <c r="GY81" s="31">
        <f t="shared" si="517"/>
        <v>0</v>
      </c>
      <c r="GZ81" s="31">
        <f t="shared" si="518"/>
        <v>0</v>
      </c>
      <c r="HA81" s="31">
        <f t="shared" si="519"/>
        <v>0</v>
      </c>
      <c r="HB81" s="31">
        <f t="shared" si="520"/>
        <v>0</v>
      </c>
      <c r="HC81" s="31">
        <f t="shared" si="521"/>
        <v>478.23834862950844</v>
      </c>
      <c r="HD81" s="31">
        <f t="shared" si="522"/>
        <v>525.28370106291891</v>
      </c>
      <c r="HE81" s="31">
        <f t="shared" si="523"/>
        <v>713.40097551375391</v>
      </c>
      <c r="HF81" s="31">
        <f t="shared" si="524"/>
        <v>2177.5845421745262</v>
      </c>
      <c r="HG81" s="42">
        <v>0</v>
      </c>
      <c r="HH81" s="18"/>
      <c r="HI81" s="31">
        <f t="shared" si="525"/>
        <v>542.66504257239683</v>
      </c>
      <c r="HJ81" s="31">
        <f t="shared" si="526"/>
        <v>21.190579342037793</v>
      </c>
      <c r="HK81" s="31">
        <f t="shared" si="527"/>
        <v>663.15573929532729</v>
      </c>
      <c r="HL81" s="31">
        <f t="shared" si="528"/>
        <v>64.90255895128098</v>
      </c>
      <c r="HM81" s="31">
        <f t="shared" si="529"/>
        <v>679.38151369677792</v>
      </c>
      <c r="HN81" s="31">
        <f t="shared" si="530"/>
        <v>1239.7391919829445</v>
      </c>
      <c r="HO81" s="31">
        <f t="shared" si="531"/>
        <v>65.559294785679768</v>
      </c>
      <c r="HP81" s="31">
        <f t="shared" si="532"/>
        <v>116.58029827664556</v>
      </c>
      <c r="HQ81" s="31">
        <f t="shared" si="533"/>
        <v>232.88533914829875</v>
      </c>
      <c r="HR81" s="31">
        <f t="shared" si="534"/>
        <v>1253.4673752523302</v>
      </c>
      <c r="HS81" s="42">
        <v>0</v>
      </c>
      <c r="HT81" s="18"/>
      <c r="HU81" s="45">
        <f t="shared" si="535"/>
        <v>1.1709980149127594E-2</v>
      </c>
      <c r="HV81" s="45">
        <f t="shared" si="536"/>
        <v>4.4955587528989962E-4</v>
      </c>
      <c r="HW81" s="45">
        <f t="shared" si="537"/>
        <v>8.0763114757378025E-3</v>
      </c>
      <c r="HX81" s="45">
        <f t="shared" si="538"/>
        <v>7.7945658055256261E-4</v>
      </c>
      <c r="HY81" s="45">
        <f t="shared" si="539"/>
        <v>4.2917859770173752E-3</v>
      </c>
      <c r="HZ81" s="45">
        <f t="shared" si="540"/>
        <v>2.8253247276045319E-3</v>
      </c>
      <c r="IA81" s="45">
        <f t="shared" si="541"/>
        <v>3.2376067977103202E-3</v>
      </c>
      <c r="IB81" s="45">
        <f t="shared" si="542"/>
        <v>3.4189908782514215E-3</v>
      </c>
      <c r="IC81" s="45">
        <f t="shared" si="543"/>
        <v>2.9793147862923492E-3</v>
      </c>
      <c r="ID81" s="45">
        <f t="shared" si="544"/>
        <v>5.2681120543678454E-3</v>
      </c>
      <c r="IE81" s="45">
        <f t="shared" si="545"/>
        <v>0</v>
      </c>
      <c r="IF81" s="45"/>
      <c r="IH81" s="45">
        <f t="shared" si="546"/>
        <v>-5.1585815634923315E-4</v>
      </c>
      <c r="II81" s="45">
        <f t="shared" si="547"/>
        <v>-1.9804223581052847E-5</v>
      </c>
      <c r="IJ81" s="45">
        <f t="shared" si="548"/>
        <v>-6.3996128967811427E-4</v>
      </c>
      <c r="IK81" s="45">
        <f t="shared" si="549"/>
        <v>-6.1763595923340932E-5</v>
      </c>
      <c r="IL81" s="45">
        <f t="shared" si="550"/>
        <v>-6.9927266427981683E-4</v>
      </c>
      <c r="IM81" s="45">
        <f t="shared" si="551"/>
        <v>-8.8016346654346813E-4</v>
      </c>
      <c r="IN81" s="45">
        <f t="shared" si="552"/>
        <v>-1.4262585011939736E-4</v>
      </c>
      <c r="IO81" s="45">
        <f t="shared" si="553"/>
        <v>-2.5862260803717255E-4</v>
      </c>
      <c r="IP81" s="45">
        <f t="shared" si="554"/>
        <v>-5.5300506474103932E-4</v>
      </c>
      <c r="IQ81" s="45">
        <f t="shared" si="555"/>
        <v>-2.0184337373056879E-3</v>
      </c>
      <c r="IR81" s="45">
        <f t="shared" si="556"/>
        <v>0</v>
      </c>
      <c r="IT81" s="43">
        <f t="shared" si="557"/>
        <v>490.7031931184568</v>
      </c>
      <c r="IU81" s="43">
        <f t="shared" si="558"/>
        <v>365.25278639346624</v>
      </c>
      <c r="IW81" s="43">
        <f t="shared" si="559"/>
        <v>124.27091767540543</v>
      </c>
      <c r="IX81" s="43">
        <f t="shared" si="560"/>
        <v>4.7708638663070726</v>
      </c>
      <c r="IY81" s="43">
        <f t="shared" si="561"/>
        <v>133.31730479133131</v>
      </c>
      <c r="IZ81" s="43">
        <f t="shared" si="562"/>
        <v>12.866647210587161</v>
      </c>
      <c r="JA81" s="43">
        <f t="shared" si="563"/>
        <v>116.12541164401955</v>
      </c>
      <c r="JB81" s="43">
        <f t="shared" si="564"/>
        <v>119.62354483600267</v>
      </c>
      <c r="JC81" s="43">
        <f t="shared" si="565"/>
        <v>34.358757461562995</v>
      </c>
      <c r="JD81" s="43">
        <f t="shared" si="566"/>
        <v>53.876491621802337</v>
      </c>
      <c r="JE81" s="43">
        <f t="shared" si="567"/>
        <v>91.835337007516443</v>
      </c>
      <c r="JF81" s="43">
        <f t="shared" si="568"/>
        <v>274.32654029745839</v>
      </c>
      <c r="JG81" s="43">
        <f t="shared" si="569"/>
        <v>0</v>
      </c>
      <c r="JH81" s="43"/>
      <c r="JJ81" s="43">
        <f t="shared" si="570"/>
        <v>0</v>
      </c>
      <c r="JK81" s="43">
        <f t="shared" si="571"/>
        <v>0</v>
      </c>
      <c r="JL81" s="43">
        <f t="shared" si="572"/>
        <v>0</v>
      </c>
      <c r="JM81" s="43">
        <f t="shared" si="573"/>
        <v>0</v>
      </c>
      <c r="JN81" s="43">
        <f t="shared" si="574"/>
        <v>0</v>
      </c>
      <c r="JO81" s="43">
        <f t="shared" si="575"/>
        <v>0</v>
      </c>
      <c r="JP81" s="43">
        <f t="shared" si="576"/>
        <v>421.83021431312966</v>
      </c>
      <c r="JQ81" s="43">
        <f t="shared" si="577"/>
        <v>458.94133531844494</v>
      </c>
      <c r="JR81" s="43">
        <f t="shared" si="578"/>
        <v>613.33791730428675</v>
      </c>
      <c r="JS81" s="43">
        <f t="shared" si="579"/>
        <v>1790.9158864365907</v>
      </c>
      <c r="JT81" s="43">
        <f t="shared" si="580"/>
        <v>0</v>
      </c>
      <c r="JU81" s="43"/>
      <c r="JW81" s="43">
        <f t="shared" si="581"/>
        <v>467.9577855629546</v>
      </c>
      <c r="JX81" s="43">
        <f t="shared" si="582"/>
        <v>17.965288515296947</v>
      </c>
      <c r="JY81" s="43">
        <f t="shared" si="583"/>
        <v>567.52945860621821</v>
      </c>
      <c r="JZ81" s="43">
        <f t="shared" si="584"/>
        <v>54.773094437598843</v>
      </c>
      <c r="KA81" s="43">
        <f t="shared" si="585"/>
        <v>575.40420380195428</v>
      </c>
      <c r="KB81" s="43">
        <f t="shared" si="586"/>
        <v>1021.6669949942748</v>
      </c>
      <c r="KC81" s="43">
        <f t="shared" si="587"/>
        <v>57.826586782326821</v>
      </c>
      <c r="KD81" s="43">
        <f t="shared" si="588"/>
        <v>101.85642092956854</v>
      </c>
      <c r="KE81" s="43">
        <f t="shared" si="589"/>
        <v>200.22037225426561</v>
      </c>
      <c r="KF81" s="43">
        <f t="shared" si="590"/>
        <v>1030.8920696266846</v>
      </c>
      <c r="KG81" s="43">
        <f t="shared" si="591"/>
        <v>0</v>
      </c>
      <c r="KH81" s="43"/>
      <c r="KJ81" s="7">
        <f t="array" ref="KJ81">AVERAGE(EW81:EW82)/((1+discount_EFFECT)^($B81-1))</f>
        <v>1.1709143427080689E-2</v>
      </c>
      <c r="KK81" s="7">
        <f t="array" ref="KK81">AVERAGE(EX81:EX82)/((1+discount_EFFECT)^($B81-1))</f>
        <v>4.4952375283474762E-4</v>
      </c>
      <c r="KL81" s="7">
        <f t="array" ref="KL81">AVERAGE(EY81:EY82)/((1+discount_EFFECT)^($B81-1))</f>
        <v>8.7156499550014831E-3</v>
      </c>
      <c r="KM81" s="7">
        <f t="array" ref="KM81">AVERAGE(EZ81:EZ82)/((1+discount_EFFECT)^($B81-1))</f>
        <v>8.4116006813592375E-4</v>
      </c>
      <c r="KN81" s="7">
        <f t="array" ref="KN81">AVERAGE(FA81:FA82)/((1+discount_EFFECT)^($B81-1))</f>
        <v>5.952133222024261E-3</v>
      </c>
      <c r="KO81" s="7">
        <f t="array" ref="KO81">AVERAGE(FB81:FB82)/((1+discount_EFFECT)^($B81-1))</f>
        <v>5.9934849195581522E-3</v>
      </c>
      <c r="KP81" s="7">
        <f t="array" ref="KP81">AVERAGE(FC81:FC82)/((1+discount_EFFECT)^($B81-1))</f>
        <v>3.2373754585489933E-3</v>
      </c>
      <c r="KQ81" s="7">
        <f t="array" ref="KQ81">AVERAGE(FD81:FD82)/((1+discount_EFFECT)^($B81-1))</f>
        <v>3.5221882299088614E-3</v>
      </c>
      <c r="KR81" s="7">
        <f t="array" ref="KR81">AVERAGE(FE81:FE82)/((1+discount_EFFECT)^($B81-1))</f>
        <v>4.7071192482303105E-3</v>
      </c>
      <c r="KS81" s="7">
        <f t="array" ref="KS81">AVERAGE(FF81:FF82)/((1+discount_EFFECT)^($B81-1))</f>
        <v>1.3744551581057462E-2</v>
      </c>
      <c r="KT81" s="7">
        <f t="array" ref="KT81">AVERAGE(FG81:FG82)/((1+discount_EFFECT)^($B81-1))</f>
        <v>0.62207901013079681</v>
      </c>
      <c r="KU81" s="51">
        <f t="shared" si="592"/>
        <v>2.9305721011199073E-2</v>
      </c>
      <c r="KV81" s="51">
        <f t="shared" si="593"/>
        <v>-3.9423750394881737E-3</v>
      </c>
      <c r="KW81" s="43"/>
      <c r="KX81" s="43">
        <f t="shared" si="594"/>
        <v>582.8643712238171</v>
      </c>
      <c r="KY81" s="43">
        <f t="shared" si="595"/>
        <v>657.37123197739504</v>
      </c>
      <c r="KZ81" s="43">
        <f t="shared" si="596"/>
        <v>2236.9424162905339</v>
      </c>
      <c r="LA81" s="43">
        <f t="shared" si="597"/>
        <v>2789.2395237450187</v>
      </c>
      <c r="LB81" s="30">
        <f t="shared" si="598"/>
        <v>1.5396042638464429E-2</v>
      </c>
      <c r="LC81" s="30">
        <f t="shared" si="599"/>
        <v>1.3078998253046269E-2</v>
      </c>
      <c r="LD81" s="30">
        <f t="shared" si="600"/>
        <v>1.0659252470254572E-2</v>
      </c>
      <c r="LE81" s="30">
        <f t="shared" si="601"/>
        <v>1.9738036500615612E-2</v>
      </c>
      <c r="LF81" s="30">
        <f t="shared" si="602"/>
        <v>3.366109534463526E-2</v>
      </c>
      <c r="LG81" s="30">
        <f t="shared" si="603"/>
        <v>2.5211234517745627E-2</v>
      </c>
      <c r="LH81" s="30">
        <f t="shared" si="604"/>
        <v>2.0424793382082172E-2</v>
      </c>
      <c r="LI81" s="17">
        <f t="shared" si="605"/>
        <v>5.8872329862380876E-2</v>
      </c>
      <c r="LJ81" s="30">
        <f t="shared" si="606"/>
        <v>2.5363345971710898E-2</v>
      </c>
      <c r="LK81" s="31">
        <f t="shared" si="607"/>
        <v>6266.4175432367647</v>
      </c>
      <c r="LL81">
        <f t="shared" si="608"/>
        <v>-3.7300829460656743E-2</v>
      </c>
    </row>
    <row r="82" spans="2:324" ht="15.6" thickTop="1" thickBot="1" x14ac:dyDescent="0.35">
      <c r="B82">
        <v>15</v>
      </c>
      <c r="C82">
        <f t="shared" si="609"/>
        <v>85</v>
      </c>
      <c r="E82">
        <f t="shared" si="398"/>
        <v>0</v>
      </c>
      <c r="G82">
        <f t="shared" si="399"/>
        <v>0.16501514101914139</v>
      </c>
      <c r="H82">
        <f t="shared" si="400"/>
        <v>0</v>
      </c>
      <c r="I82">
        <f t="shared" si="401"/>
        <v>0</v>
      </c>
      <c r="J82">
        <f t="shared" si="402"/>
        <v>0.25713445436768823</v>
      </c>
      <c r="K82" s="19">
        <f t="shared" si="403"/>
        <v>2.7774179821947742E-2</v>
      </c>
      <c r="L82">
        <f t="shared" si="404"/>
        <v>0.22999999999999998</v>
      </c>
      <c r="M82">
        <f t="shared" si="405"/>
        <v>0</v>
      </c>
      <c r="N82">
        <f t="shared" si="406"/>
        <v>0</v>
      </c>
      <c r="O82">
        <f t="shared" si="407"/>
        <v>0.35</v>
      </c>
      <c r="P82">
        <f t="shared" si="408"/>
        <v>4.0000000000000036E-2</v>
      </c>
      <c r="S82" s="35">
        <f t="shared" si="409"/>
        <v>0.69533507487923185</v>
      </c>
      <c r="T82" s="36">
        <v>0</v>
      </c>
      <c r="U82" s="37">
        <f t="shared" si="410"/>
        <v>2.23716733451641E-2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8">
        <v>0</v>
      </c>
      <c r="AD82" s="35">
        <f t="shared" si="411"/>
        <v>0</v>
      </c>
      <c r="AE82" s="37">
        <f t="shared" si="412"/>
        <v>0.64121882199217495</v>
      </c>
      <c r="AF82" s="37">
        <f t="shared" si="413"/>
        <v>0</v>
      </c>
      <c r="AG82" s="37">
        <f t="shared" si="414"/>
        <v>2.23716733451641E-2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0</v>
      </c>
      <c r="AN82" s="38">
        <v>0</v>
      </c>
      <c r="AO82" s="35">
        <f t="shared" si="415"/>
        <v>0.13741664199372269</v>
      </c>
      <c r="AP82" s="36">
        <v>0</v>
      </c>
      <c r="AQ82" s="37">
        <f t="shared" si="416"/>
        <v>0.51088800825005964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8">
        <v>0</v>
      </c>
      <c r="AZ82" s="35">
        <f t="shared" si="417"/>
        <v>0</v>
      </c>
      <c r="BA82" s="37">
        <f t="shared" si="418"/>
        <v>0.19153289488077954</v>
      </c>
      <c r="BB82" s="37">
        <f t="shared" si="419"/>
        <v>0</v>
      </c>
      <c r="BC82" s="37">
        <f t="shared" si="420"/>
        <v>0.43251901800650588</v>
      </c>
      <c r="BD82" s="37">
        <f t="shared" si="421"/>
        <v>1.9084849697882423E-2</v>
      </c>
      <c r="BE82" s="37">
        <f t="shared" si="422"/>
        <v>0</v>
      </c>
      <c r="BF82" s="36">
        <v>0</v>
      </c>
      <c r="BG82" s="36">
        <v>0</v>
      </c>
      <c r="BH82" s="36">
        <v>0</v>
      </c>
      <c r="BI82" s="36">
        <v>0</v>
      </c>
      <c r="BJ82" s="38">
        <v>0</v>
      </c>
      <c r="BK82" s="35">
        <f t="shared" si="423"/>
        <v>0</v>
      </c>
      <c r="BL82" s="37">
        <f t="shared" si="424"/>
        <v>0</v>
      </c>
      <c r="BM82" s="37">
        <f t="shared" si="425"/>
        <v>0.19175093396336418</v>
      </c>
      <c r="BN82" s="37">
        <f t="shared" si="426"/>
        <v>0.26100285569358117</v>
      </c>
      <c r="BO82" s="37">
        <f t="shared" si="427"/>
        <v>0.34988891112784448</v>
      </c>
      <c r="BP82" s="37">
        <f t="shared" si="428"/>
        <v>6.460541016201673E-3</v>
      </c>
      <c r="BQ82" s="36">
        <v>0</v>
      </c>
      <c r="BR82" s="36">
        <v>0</v>
      </c>
      <c r="BS82" s="36">
        <v>0</v>
      </c>
      <c r="BT82" s="36">
        <v>0</v>
      </c>
      <c r="BU82" s="38">
        <v>0</v>
      </c>
      <c r="BV82" s="35">
        <f t="shared" si="429"/>
        <v>0</v>
      </c>
      <c r="BW82" s="37">
        <f t="shared" si="430"/>
        <v>0</v>
      </c>
      <c r="BX82" s="37">
        <f t="shared" si="431"/>
        <v>2.0711829280215432E-2</v>
      </c>
      <c r="BY82" s="37">
        <f t="shared" si="432"/>
        <v>2.9828897793552165E-2</v>
      </c>
      <c r="BZ82" s="37">
        <f t="shared" si="433"/>
        <v>0.2671878957703539</v>
      </c>
      <c r="CA82" s="37">
        <f t="shared" si="434"/>
        <v>0.31656650979388196</v>
      </c>
      <c r="CB82" s="36">
        <v>0</v>
      </c>
      <c r="CC82" s="36">
        <v>0</v>
      </c>
      <c r="CD82" s="36">
        <v>0</v>
      </c>
      <c r="CE82" s="36">
        <v>0</v>
      </c>
      <c r="CF82" s="38">
        <v>0</v>
      </c>
      <c r="CG82" s="37">
        <f t="shared" si="435"/>
        <v>1.7098403480636848E-2</v>
      </c>
      <c r="CH82" s="37">
        <f t="shared" si="436"/>
        <v>1.5767675950627252E-2</v>
      </c>
      <c r="CI82" s="37">
        <f t="shared" si="437"/>
        <v>8.837043525116797E-4</v>
      </c>
      <c r="CJ82" s="37">
        <f t="shared" si="438"/>
        <v>8.837043525116797E-4</v>
      </c>
      <c r="CK82" s="36">
        <v>0</v>
      </c>
      <c r="CL82" s="36">
        <v>0</v>
      </c>
      <c r="CM82" s="37">
        <f t="shared" si="439"/>
        <v>0.65698649794280228</v>
      </c>
      <c r="CN82" s="37">
        <f t="shared" si="440"/>
        <v>2.3255377697675782E-2</v>
      </c>
      <c r="CO82" s="36">
        <v>0</v>
      </c>
      <c r="CP82" s="36">
        <v>0</v>
      </c>
      <c r="CQ82" s="38">
        <v>0</v>
      </c>
      <c r="CR82" s="37">
        <f t="shared" si="441"/>
        <v>3.3790977539440012E-3</v>
      </c>
      <c r="CS82" s="37">
        <f t="shared" si="442"/>
        <v>4.709825283953595E-3</v>
      </c>
      <c r="CT82" s="37">
        <f t="shared" si="443"/>
        <v>2.0180607394493E-2</v>
      </c>
      <c r="CU82" s="37">
        <f t="shared" si="444"/>
        <v>1.7084950815225805E-2</v>
      </c>
      <c r="CV82" s="37">
        <f t="shared" si="445"/>
        <v>2.3588016480528837E-3</v>
      </c>
      <c r="CW82" s="37">
        <f t="shared" si="446"/>
        <v>0</v>
      </c>
      <c r="CX82" s="37">
        <f t="shared" si="447"/>
        <v>0.19624272016473313</v>
      </c>
      <c r="CY82" s="37">
        <f t="shared" si="448"/>
        <v>0.44960396882173176</v>
      </c>
      <c r="CZ82" s="37">
        <f t="shared" si="449"/>
        <v>2.1443651345935306E-2</v>
      </c>
      <c r="DA82" s="37">
        <f t="shared" si="450"/>
        <v>0</v>
      </c>
      <c r="DB82" s="38">
        <v>0</v>
      </c>
      <c r="DC82" s="37">
        <f t="shared" si="451"/>
        <v>0</v>
      </c>
      <c r="DD82" s="37">
        <f t="shared" si="452"/>
        <v>0</v>
      </c>
      <c r="DE82" s="37">
        <f t="shared" si="453"/>
        <v>7.5743612168480655E-3</v>
      </c>
      <c r="DF82" s="37">
        <f t="shared" si="454"/>
        <v>1.0309884112636263E-2</v>
      </c>
      <c r="DG82" s="37">
        <f t="shared" si="455"/>
        <v>4.324469688096954E-2</v>
      </c>
      <c r="DH82" s="37">
        <f t="shared" si="456"/>
        <v>2.2581378180785874E-3</v>
      </c>
      <c r="DI82" s="37">
        <f t="shared" si="457"/>
        <v>0</v>
      </c>
      <c r="DJ82" s="37">
        <f t="shared" si="458"/>
        <v>0.27131273980621745</v>
      </c>
      <c r="DK82" s="37">
        <f t="shared" si="459"/>
        <v>0.39313360800881397</v>
      </c>
      <c r="DL82" s="37">
        <f t="shared" si="460"/>
        <v>8.71867883428026E-3</v>
      </c>
      <c r="DM82" s="38">
        <v>0</v>
      </c>
      <c r="DN82" s="37">
        <f t="shared" si="461"/>
        <v>0</v>
      </c>
      <c r="DO82" s="37">
        <f t="shared" si="462"/>
        <v>0</v>
      </c>
      <c r="DP82" s="37">
        <f t="shared" si="463"/>
        <v>8.1813878653657626E-4</v>
      </c>
      <c r="DQ82" s="37">
        <f t="shared" si="464"/>
        <v>1.1782724700155739E-3</v>
      </c>
      <c r="DR82" s="37">
        <f t="shared" si="465"/>
        <v>3.3023223072740374E-2</v>
      </c>
      <c r="DS82" s="37">
        <f t="shared" si="466"/>
        <v>0.11064875308585077</v>
      </c>
      <c r="DT82" s="37">
        <f t="shared" si="467"/>
        <v>0</v>
      </c>
      <c r="DU82" s="37">
        <f t="shared" si="468"/>
        <v>3.1007170263567738E-2</v>
      </c>
      <c r="DV82" s="37">
        <f t="shared" si="469"/>
        <v>0.30021111884309432</v>
      </c>
      <c r="DW82" s="37">
        <f t="shared" si="470"/>
        <v>0.42721526287973272</v>
      </c>
      <c r="DX82" s="38">
        <v>0</v>
      </c>
      <c r="DY82" s="35">
        <f t="array" ref="DY82">1-EXP(-INDEX(m.r.mortality, C82) * hr.mort_mci)</f>
        <v>0.14677078189246462</v>
      </c>
      <c r="DZ82" s="37">
        <f t="array" ref="DZ82">1-EXP(-INDEX(m.r.mortality, C82) * hr.mort_mci)</f>
        <v>0.14677078189246462</v>
      </c>
      <c r="EA82" s="37">
        <f t="array" ref="EA82">1-EXP(-INDEX(m.r.mortality, C82) * hr.mort_mil)</f>
        <v>0.22482074341080727</v>
      </c>
      <c r="EB82" s="37">
        <f t="array" ref="EB82">1-EXP(-INDEX(m.r.mortality, C82) * hr.mort_mil)</f>
        <v>0.22482074341080727</v>
      </c>
      <c r="EC82" s="37">
        <f t="array" ref="EC82">1-EXP(-INDEX(m.r.mortality, C82) * hr.mort_mod)</f>
        <v>0.28521162180215642</v>
      </c>
      <c r="ED82" s="37">
        <f t="array" ref="ED82">1-EXP(-INDEX(m.r.mortality, C82) * hr.mort_sev)</f>
        <v>0.56406605828598699</v>
      </c>
      <c r="EE82" s="37">
        <f t="array" ref="EE82">1-EXP(-INDEX(m.r.mortality, C82) * hr.mort_mci)</f>
        <v>0.14677078189246462</v>
      </c>
      <c r="EF82" s="37">
        <f t="array" ref="EF82">1-EXP(-INDEX(m.r.mortality, C82) * hr.mort_mil)</f>
        <v>0.22482074341080727</v>
      </c>
      <c r="EG82" s="37">
        <f t="array" ref="EG82">1-EXP(-INDEX(m.r.mortality, C82) * hr.mort_mod)</f>
        <v>0.28521162180215642</v>
      </c>
      <c r="EH82" s="37">
        <f t="array" ref="EH82">1-EXP(-INDEX(m.r.mortality, C82) * hr.mort_sev)</f>
        <v>0.56406605828598699</v>
      </c>
      <c r="EI82" s="38">
        <v>1</v>
      </c>
      <c r="EJ82" s="39" t="b">
        <f t="shared" si="471"/>
        <v>1</v>
      </c>
      <c r="EK82" s="39" t="b">
        <f t="shared" si="472"/>
        <v>1</v>
      </c>
      <c r="EL82" s="39" t="b">
        <f t="shared" si="473"/>
        <v>1</v>
      </c>
      <c r="EM82" s="39" t="b">
        <f t="shared" si="474"/>
        <v>1</v>
      </c>
      <c r="EN82" s="39" t="b">
        <f t="shared" si="475"/>
        <v>1</v>
      </c>
      <c r="EO82" s="39" t="b">
        <f t="shared" si="476"/>
        <v>1</v>
      </c>
      <c r="EP82" s="39" t="b">
        <f t="shared" si="477"/>
        <v>1</v>
      </c>
      <c r="EQ82" s="39" t="b">
        <f t="shared" si="478"/>
        <v>1</v>
      </c>
      <c r="ER82" s="39" t="b">
        <f t="shared" si="479"/>
        <v>1</v>
      </c>
      <c r="ES82" s="39" t="b">
        <f t="shared" si="480"/>
        <v>1</v>
      </c>
      <c r="ET82" s="39" t="b">
        <f t="shared" si="481"/>
        <v>1</v>
      </c>
      <c r="EV82">
        <v>15</v>
      </c>
      <c r="EW82" s="7">
        <f t="array" ref="EW82">MMULT(EW81:FG81,TRANSPOSE(S81:AC81))</f>
        <v>1.4450127689682764E-2</v>
      </c>
      <c r="EX82" s="7">
        <f t="array" ref="EX82">MMULT(EW81:FG81,TRANSPOSE(AD81:AN81))</f>
        <v>5.4162635083726475E-4</v>
      </c>
      <c r="EY82" s="7">
        <f t="array" ref="EY82">MMULT(EW81:FG81,TRANSPOSE(AO81:AY81))</f>
        <v>1.0642611119595715E-2</v>
      </c>
      <c r="EZ82" s="7">
        <f t="array" ref="EZ82">MMULT(EW81:FG81,TRANSPOSE(AZ81:BJ81))</f>
        <v>1.0068268544927003E-3</v>
      </c>
      <c r="FA82" s="7">
        <f t="array" ref="FA82">MMULT(EW81:FG81,TRANSPOSE(BK81:BU81))</f>
        <v>7.1613992810925951E-3</v>
      </c>
      <c r="FB82" s="7">
        <f t="array" ref="FB82">MMULT(EW81:FG81,TRANSPOSE(BV81:CF81))</f>
        <v>6.9229483439745935E-3</v>
      </c>
      <c r="FC82" s="7">
        <f t="array" ref="FC82">MMULT(EW81:FG81,TRANSPOSE(CG81:CQ81))</f>
        <v>4.1184527995305979E-3</v>
      </c>
      <c r="FD82" s="7">
        <f t="array" ref="FD82">MMULT(EW81:FG81,TRANSPOSE(CR81:DB81))</f>
        <v>4.4247472001394256E-3</v>
      </c>
      <c r="FE82" s="7">
        <f t="array" ref="FE82">MMULT(EW81:FG81,TRANSPOSE(DC81:DM81))</f>
        <v>5.7848126757598451E-3</v>
      </c>
      <c r="FF82" s="7">
        <f t="array" ref="FF82">MMULT(EW81:FG81,TRANSPOSE(DN81:DX81))</f>
        <v>1.5826427178553051E-2</v>
      </c>
      <c r="FG82" s="7">
        <f t="array" ref="FG82">MMULT(EW81:FG81,TRANSPOSE(DY81:EI81))</f>
        <v>0.92912002050634124</v>
      </c>
      <c r="FH82" s="39" t="b">
        <f t="shared" si="482"/>
        <v>1</v>
      </c>
      <c r="FJ82" s="30">
        <f t="shared" si="483"/>
        <v>9.840536956673961E-3</v>
      </c>
      <c r="FK82" s="30">
        <f t="shared" si="484"/>
        <v>3.6884754492017729E-4</v>
      </c>
      <c r="FL82" s="30">
        <f t="shared" si="485"/>
        <v>6.7154876164648965E-3</v>
      </c>
      <c r="FM82" s="30">
        <f t="shared" si="486"/>
        <v>6.3530774518489393E-4</v>
      </c>
      <c r="FN82" s="30">
        <f t="shared" si="487"/>
        <v>3.5162470470164642E-3</v>
      </c>
      <c r="FO82" s="30">
        <f t="shared" si="488"/>
        <v>2.2222664184158442E-3</v>
      </c>
      <c r="FP82" s="30">
        <f t="shared" si="489"/>
        <v>2.8046663564803369E-3</v>
      </c>
      <c r="FQ82" s="30">
        <f t="shared" si="490"/>
        <v>2.9247578992921603E-3</v>
      </c>
      <c r="FR82" s="30">
        <f t="shared" si="491"/>
        <v>2.493254263252493E-3</v>
      </c>
      <c r="FS82" s="30">
        <f t="shared" si="492"/>
        <v>4.1306974936023465E-3</v>
      </c>
      <c r="FT82" s="41">
        <v>0</v>
      </c>
      <c r="FV82" s="30">
        <f t="shared" si="493"/>
        <v>-4.3350383069048289E-4</v>
      </c>
      <c r="FW82" s="30">
        <f t="shared" si="494"/>
        <v>-1.6248790525117942E-5</v>
      </c>
      <c r="FX82" s="30">
        <f t="shared" si="495"/>
        <v>-5.3213055597978577E-4</v>
      </c>
      <c r="FY82" s="30">
        <f t="shared" si="496"/>
        <v>-5.034134272463502E-5</v>
      </c>
      <c r="FZ82" s="30">
        <f t="shared" si="497"/>
        <v>-5.7291194248740762E-4</v>
      </c>
      <c r="GA82" s="30">
        <f t="shared" si="498"/>
        <v>-6.9229483439745942E-4</v>
      </c>
      <c r="GB82" s="30">
        <f t="shared" si="499"/>
        <v>-1.2355358398591793E-4</v>
      </c>
      <c r="GC82" s="30">
        <f t="shared" si="500"/>
        <v>-2.2123736000697128E-4</v>
      </c>
      <c r="GD82" s="30">
        <f t="shared" si="501"/>
        <v>-4.6278501406078759E-4</v>
      </c>
      <c r="GE82" s="30">
        <f t="shared" si="502"/>
        <v>-1.5826427178553051E-3</v>
      </c>
      <c r="GF82" s="41">
        <v>0</v>
      </c>
      <c r="GH82" s="31">
        <f t="shared" si="503"/>
        <v>412.364738893246</v>
      </c>
      <c r="GI82" s="31">
        <f t="shared" si="504"/>
        <v>303.70925778101486</v>
      </c>
      <c r="GJ82" s="18"/>
      <c r="GK82" s="31">
        <f t="shared" si="505"/>
        <v>104.43165081844494</v>
      </c>
      <c r="GL82" s="31">
        <f t="shared" si="506"/>
        <v>3.9143553025549465</v>
      </c>
      <c r="GM82" s="31">
        <f t="shared" si="507"/>
        <v>110.85391048577324</v>
      </c>
      <c r="GN82" s="31">
        <f t="shared" si="508"/>
        <v>10.487153269849649</v>
      </c>
      <c r="GO82" s="31">
        <f t="shared" si="509"/>
        <v>95.141192492694046</v>
      </c>
      <c r="GP82" s="31">
        <f t="shared" si="510"/>
        <v>94.090206319859334</v>
      </c>
      <c r="GQ82" s="31">
        <f t="shared" si="511"/>
        <v>29.764223120319617</v>
      </c>
      <c r="GR82" s="31">
        <f t="shared" si="512"/>
        <v>46.088363516665311</v>
      </c>
      <c r="GS82" s="31">
        <f t="shared" si="513"/>
        <v>76.852854409574945</v>
      </c>
      <c r="GT82" s="31">
        <f t="shared" si="514"/>
        <v>215.09792136934522</v>
      </c>
      <c r="GU82" s="42">
        <v>0</v>
      </c>
      <c r="GV82" s="18"/>
      <c r="GW82" s="31">
        <f t="shared" si="515"/>
        <v>0</v>
      </c>
      <c r="GX82" s="31">
        <f t="shared" si="516"/>
        <v>0</v>
      </c>
      <c r="GY82" s="31">
        <f t="shared" si="517"/>
        <v>0</v>
      </c>
      <c r="GZ82" s="31">
        <f t="shared" si="518"/>
        <v>0</v>
      </c>
      <c r="HA82" s="31">
        <f t="shared" si="519"/>
        <v>0</v>
      </c>
      <c r="HB82" s="31">
        <f t="shared" si="520"/>
        <v>0</v>
      </c>
      <c r="HC82" s="31">
        <f t="shared" si="521"/>
        <v>365.42207999675088</v>
      </c>
      <c r="HD82" s="31">
        <f t="shared" si="522"/>
        <v>392.59896957397098</v>
      </c>
      <c r="HE82" s="31">
        <f t="shared" si="523"/>
        <v>513.27485909481959</v>
      </c>
      <c r="HF82" s="31">
        <f t="shared" si="524"/>
        <v>1404.2472306986551</v>
      </c>
      <c r="HG82" s="42">
        <v>0</v>
      </c>
      <c r="HH82" s="18"/>
      <c r="HI82" s="31">
        <f t="shared" si="525"/>
        <v>393.25052855351237</v>
      </c>
      <c r="HJ82" s="31">
        <f t="shared" si="526"/>
        <v>14.739997688556103</v>
      </c>
      <c r="HK82" s="31">
        <f t="shared" si="527"/>
        <v>471.90317791710902</v>
      </c>
      <c r="HL82" s="31">
        <f t="shared" si="528"/>
        <v>44.643629923916706</v>
      </c>
      <c r="HM82" s="31">
        <f t="shared" si="529"/>
        <v>471.42689390713076</v>
      </c>
      <c r="HN82" s="31">
        <f t="shared" si="530"/>
        <v>803.59479800560518</v>
      </c>
      <c r="HO82" s="31">
        <f t="shared" si="531"/>
        <v>50.093878778973874</v>
      </c>
      <c r="HP82" s="31">
        <f t="shared" si="532"/>
        <v>87.132543582491522</v>
      </c>
      <c r="HQ82" s="31">
        <f t="shared" si="533"/>
        <v>167.55540536023244</v>
      </c>
      <c r="HR82" s="31">
        <f t="shared" si="534"/>
        <v>808.31676400103891</v>
      </c>
      <c r="HS82" s="42">
        <v>0</v>
      </c>
      <c r="HT82" s="18"/>
      <c r="HU82" s="45">
        <f t="shared" si="535"/>
        <v>8.4225744022895527E-3</v>
      </c>
      <c r="HV82" s="45">
        <f t="shared" si="536"/>
        <v>3.103493252963604E-4</v>
      </c>
      <c r="HW82" s="45">
        <f t="shared" si="537"/>
        <v>5.6996594260475073E-3</v>
      </c>
      <c r="HX82" s="45">
        <f t="shared" si="538"/>
        <v>5.3089567030311985E-4</v>
      </c>
      <c r="HY82" s="45">
        <f t="shared" si="539"/>
        <v>2.9497646874191408E-3</v>
      </c>
      <c r="HZ82" s="45">
        <f t="shared" si="540"/>
        <v>1.8101866705460179E-3</v>
      </c>
      <c r="IA82" s="45">
        <f t="shared" si="541"/>
        <v>2.4492263098071006E-3</v>
      </c>
      <c r="IB82" s="45">
        <f t="shared" si="542"/>
        <v>2.5272153834640923E-3</v>
      </c>
      <c r="IC82" s="45">
        <f t="shared" si="543"/>
        <v>2.114875955405431E-3</v>
      </c>
      <c r="ID82" s="45">
        <f t="shared" si="544"/>
        <v>3.3243549040138961E-3</v>
      </c>
      <c r="IE82" s="45">
        <f t="shared" si="545"/>
        <v>0</v>
      </c>
      <c r="IF82" s="45"/>
      <c r="IH82" s="45">
        <f t="shared" si="546"/>
        <v>-3.7103851992464996E-4</v>
      </c>
      <c r="II82" s="45">
        <f t="shared" si="547"/>
        <v>-1.3671776444773587E-5</v>
      </c>
      <c r="IJ82" s="45">
        <f t="shared" si="548"/>
        <v>-4.5163703851406559E-4</v>
      </c>
      <c r="IK82" s="45">
        <f t="shared" si="549"/>
        <v>-4.2067802718155295E-5</v>
      </c>
      <c r="IL82" s="45">
        <f t="shared" si="550"/>
        <v>-4.8061339102552193E-4</v>
      </c>
      <c r="IM82" s="45">
        <f t="shared" si="551"/>
        <v>-5.6392108116698394E-4</v>
      </c>
      <c r="IN82" s="45">
        <f t="shared" si="552"/>
        <v>-1.0789543215009254E-4</v>
      </c>
      <c r="IO82" s="45">
        <f t="shared" si="553"/>
        <v>-1.9116606531498432E-4</v>
      </c>
      <c r="IP82" s="45">
        <f t="shared" si="554"/>
        <v>-3.925523815137691E-4</v>
      </c>
      <c r="IQ82" s="45">
        <f t="shared" si="555"/>
        <v>-1.2736991969401899E-3</v>
      </c>
      <c r="IR82" s="45">
        <f t="shared" si="556"/>
        <v>0</v>
      </c>
      <c r="IT82" s="43">
        <f t="shared" si="557"/>
        <v>352.94544489805759</v>
      </c>
      <c r="IU82" s="43">
        <f t="shared" si="558"/>
        <v>257.76822663559477</v>
      </c>
      <c r="IW82" s="43">
        <f t="shared" si="559"/>
        <v>89.383674167874744</v>
      </c>
      <c r="IX82" s="43">
        <f t="shared" si="560"/>
        <v>3.2935491745812175</v>
      </c>
      <c r="IY82" s="43">
        <f t="shared" si="561"/>
        <v>94.08542936857738</v>
      </c>
      <c r="IZ82" s="43">
        <f t="shared" si="562"/>
        <v>8.7636020605227287</v>
      </c>
      <c r="JA82" s="43">
        <f t="shared" si="563"/>
        <v>79.813541591744098</v>
      </c>
      <c r="JB82" s="43">
        <f t="shared" si="564"/>
        <v>76.642852494053471</v>
      </c>
      <c r="JC82" s="43">
        <f t="shared" si="565"/>
        <v>25.992153465533498</v>
      </c>
      <c r="JD82" s="43">
        <f t="shared" si="566"/>
        <v>39.823884673049605</v>
      </c>
      <c r="JE82" s="43">
        <f t="shared" si="567"/>
        <v>65.189602316394144</v>
      </c>
      <c r="JF82" s="43">
        <f t="shared" si="568"/>
        <v>173.10922207565937</v>
      </c>
      <c r="JG82" s="43">
        <f t="shared" si="569"/>
        <v>0</v>
      </c>
      <c r="JH82" s="43"/>
      <c r="JJ82" s="43">
        <f t="shared" si="570"/>
        <v>0</v>
      </c>
      <c r="JK82" s="43">
        <f t="shared" si="571"/>
        <v>0</v>
      </c>
      <c r="JL82" s="43">
        <f t="shared" si="572"/>
        <v>0</v>
      </c>
      <c r="JM82" s="43">
        <f t="shared" si="573"/>
        <v>0</v>
      </c>
      <c r="JN82" s="43">
        <f t="shared" si="574"/>
        <v>0</v>
      </c>
      <c r="JO82" s="43">
        <f t="shared" si="575"/>
        <v>0</v>
      </c>
      <c r="JP82" s="43">
        <f t="shared" si="576"/>
        <v>319.11153012711372</v>
      </c>
      <c r="JQ82" s="43">
        <f t="shared" si="577"/>
        <v>339.23565286535859</v>
      </c>
      <c r="JR82" s="43">
        <f t="shared" si="578"/>
        <v>435.37984633692133</v>
      </c>
      <c r="JS82" s="43">
        <f t="shared" si="579"/>
        <v>1130.1278234610918</v>
      </c>
      <c r="JT82" s="43">
        <f t="shared" si="580"/>
        <v>0</v>
      </c>
      <c r="JU82" s="43"/>
      <c r="JW82" s="43">
        <f t="shared" si="581"/>
        <v>336.58547801451948</v>
      </c>
      <c r="JX82" s="43">
        <f t="shared" si="582"/>
        <v>12.402274057438236</v>
      </c>
      <c r="JY82" s="43">
        <f t="shared" si="583"/>
        <v>400.52004408473681</v>
      </c>
      <c r="JZ82" s="43">
        <f t="shared" si="584"/>
        <v>37.306502262654504</v>
      </c>
      <c r="KA82" s="43">
        <f t="shared" si="585"/>
        <v>395.47801555265204</v>
      </c>
      <c r="KB82" s="43">
        <f t="shared" si="586"/>
        <v>654.58244781776739</v>
      </c>
      <c r="KC82" s="43">
        <f t="shared" si="587"/>
        <v>43.745397944488289</v>
      </c>
      <c r="KD82" s="43">
        <f t="shared" si="588"/>
        <v>75.289207559819147</v>
      </c>
      <c r="KE82" s="43">
        <f t="shared" si="589"/>
        <v>142.12705989011266</v>
      </c>
      <c r="KF82" s="43">
        <f t="shared" si="590"/>
        <v>650.5273752351377</v>
      </c>
      <c r="KG82" s="43">
        <f t="shared" si="591"/>
        <v>0</v>
      </c>
      <c r="KH82" s="43"/>
      <c r="KJ82" s="7">
        <f t="array" ref="KJ82">AVERAGE(EW82:EW83)/((1+discount_EFFECT)^($B82-1))</f>
        <v>8.1766724055590875E-3</v>
      </c>
      <c r="KK82" s="7">
        <f t="array" ref="KK82">AVERAGE(EX82:EX83)/((1+discount_EFFECT)^($B82-1))</f>
        <v>3.0128849482704661E-4</v>
      </c>
      <c r="KL82" s="7">
        <f t="array" ref="KL82">AVERAGE(EY82:EY83)/((1+discount_EFFECT)^($B82-1))</f>
        <v>5.9717057585767655E-3</v>
      </c>
      <c r="KM82" s="7">
        <f t="array" ref="KM82">AVERAGE(EZ82:EZ83)/((1+discount_EFFECT)^($B82-1))</f>
        <v>5.5623546857274742E-4</v>
      </c>
      <c r="KN82" s="7">
        <f t="array" ref="KN82">AVERAGE(FA82:FA83)/((1+discount_EFFECT)^($B82-1))</f>
        <v>3.9717758815229895E-3</v>
      </c>
      <c r="KO82" s="7">
        <f t="array" ref="KO82">AVERAGE(FB82:FB83)/((1+discount_EFFECT)^($B82-1))</f>
        <v>3.7281826783597985E-3</v>
      </c>
      <c r="KP82" s="7">
        <f t="array" ref="KP82">AVERAGE(FC82:FC83)/((1+discount_EFFECT)^($B82-1))</f>
        <v>2.377719712030696E-3</v>
      </c>
      <c r="KQ82" s="7">
        <f t="array" ref="KQ82">AVERAGE(FD82:FD83)/((1+discount_EFFECT)^($B82-1))</f>
        <v>2.5276657929604257E-3</v>
      </c>
      <c r="KR82" s="7">
        <f t="array" ref="KR82">AVERAGE(FE82:FE83)/((1+discount_EFFECT)^($B82-1))</f>
        <v>3.2440421141907067E-3</v>
      </c>
      <c r="KS82" s="7">
        <f t="array" ref="KS82">AVERAGE(FF82:FF83)/((1+discount_EFFECT)^($B82-1))</f>
        <v>8.420652183540359E-3</v>
      </c>
      <c r="KT82" s="7">
        <f t="array" ref="KT82">AVERAGE(FG82:FG83)/((1+discount_EFFECT)^($B82-1))</f>
        <v>0.62184186532847852</v>
      </c>
      <c r="KU82" s="51">
        <f t="shared" si="592"/>
        <v>1.9925497469235554E-2</v>
      </c>
      <c r="KV82" s="51">
        <f t="shared" si="593"/>
        <v>-2.570599695225113E-3</v>
      </c>
      <c r="KW82" s="43"/>
      <c r="KX82" s="43">
        <f t="shared" si="594"/>
        <v>403.7536825077612</v>
      </c>
      <c r="KY82" s="43">
        <f t="shared" si="595"/>
        <v>433.75774713188463</v>
      </c>
      <c r="KZ82" s="43">
        <f t="shared" si="596"/>
        <v>1470.2300407359342</v>
      </c>
      <c r="LA82" s="43">
        <f t="shared" si="597"/>
        <v>1817.1244702079459</v>
      </c>
      <c r="LB82" s="30">
        <f t="shared" si="598"/>
        <v>1.0855680612416829E-2</v>
      </c>
      <c r="LC82" s="30">
        <f t="shared" si="599"/>
        <v>9.0556070201099383E-3</v>
      </c>
      <c r="LD82" s="30">
        <f t="shared" si="600"/>
        <v>7.2158179957136966E-3</v>
      </c>
      <c r="LE82" s="30">
        <f t="shared" si="601"/>
        <v>1.2148834861900158E-2</v>
      </c>
      <c r="LF82" s="30">
        <f t="shared" si="602"/>
        <v>2.2705860687418433E-2</v>
      </c>
      <c r="LG82" s="30">
        <f t="shared" si="603"/>
        <v>1.6570079802722189E-2</v>
      </c>
      <c r="LH82" s="30">
        <f t="shared" si="604"/>
        <v>1.4148378164135854E-2</v>
      </c>
      <c r="LI82" s="17">
        <f t="shared" si="605"/>
        <v>3.9275940490140618E-2</v>
      </c>
      <c r="LJ82" s="30">
        <f t="shared" si="606"/>
        <v>1.735489777401044E-2</v>
      </c>
      <c r="LK82" s="31">
        <f t="shared" si="607"/>
        <v>4124.865940583526</v>
      </c>
      <c r="LL82">
        <f t="shared" si="608"/>
        <v>-2.3893761631824821E-2</v>
      </c>
    </row>
    <row r="83" spans="2:324" ht="15.6" thickTop="1" thickBot="1" x14ac:dyDescent="0.35">
      <c r="B83">
        <v>16</v>
      </c>
      <c r="C83">
        <f t="shared" si="609"/>
        <v>86</v>
      </c>
      <c r="E83">
        <f t="shared" si="398"/>
        <v>0</v>
      </c>
      <c r="G83">
        <f t="shared" si="399"/>
        <v>0.16501514101914139</v>
      </c>
      <c r="H83">
        <f t="shared" si="400"/>
        <v>0</v>
      </c>
      <c r="I83">
        <f t="shared" si="401"/>
        <v>0</v>
      </c>
      <c r="J83">
        <f t="shared" si="402"/>
        <v>0.25713445436768823</v>
      </c>
      <c r="K83" s="19">
        <f t="shared" si="403"/>
        <v>2.7774179821947742E-2</v>
      </c>
      <c r="L83">
        <f t="shared" si="404"/>
        <v>0.22999999999999998</v>
      </c>
      <c r="M83">
        <f t="shared" si="405"/>
        <v>0</v>
      </c>
      <c r="N83">
        <f t="shared" si="406"/>
        <v>0</v>
      </c>
      <c r="O83">
        <f t="shared" si="407"/>
        <v>0.35</v>
      </c>
      <c r="P83">
        <f t="shared" si="408"/>
        <v>4.0000000000000036E-2</v>
      </c>
      <c r="S83" s="35">
        <f t="shared" si="409"/>
        <v>0.68185364698074447</v>
      </c>
      <c r="T83" s="36">
        <v>0</v>
      </c>
      <c r="U83" s="37">
        <f t="shared" si="410"/>
        <v>2.1679853478721915E-2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8">
        <v>0</v>
      </c>
      <c r="AD83" s="35">
        <f t="shared" si="411"/>
        <v>0</v>
      </c>
      <c r="AE83" s="37">
        <f t="shared" si="412"/>
        <v>0.62878662113226302</v>
      </c>
      <c r="AF83" s="37">
        <f t="shared" si="413"/>
        <v>0</v>
      </c>
      <c r="AG83" s="37">
        <f t="shared" si="414"/>
        <v>2.1679853478721915E-2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8">
        <v>0</v>
      </c>
      <c r="AO83" s="35">
        <f t="shared" si="415"/>
        <v>0.13475235448972703</v>
      </c>
      <c r="AP83" s="36">
        <v>0</v>
      </c>
      <c r="AQ83" s="37">
        <f t="shared" si="416"/>
        <v>0.49508934767687229</v>
      </c>
      <c r="AR83" s="36">
        <v>0</v>
      </c>
      <c r="AS83" s="36">
        <v>0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8">
        <v>0</v>
      </c>
      <c r="AZ83" s="35">
        <f t="shared" si="417"/>
        <v>0</v>
      </c>
      <c r="BA83" s="37">
        <f t="shared" si="418"/>
        <v>0.18781938033820844</v>
      </c>
      <c r="BB83" s="37">
        <f t="shared" si="419"/>
        <v>0</v>
      </c>
      <c r="BC83" s="37">
        <f t="shared" si="420"/>
        <v>0.41914383392195703</v>
      </c>
      <c r="BD83" s="37">
        <f t="shared" si="421"/>
        <v>1.8310562810775713E-2</v>
      </c>
      <c r="BE83" s="37">
        <f t="shared" si="422"/>
        <v>0</v>
      </c>
      <c r="BF83" s="36">
        <v>0</v>
      </c>
      <c r="BG83" s="36">
        <v>0</v>
      </c>
      <c r="BH83" s="36">
        <v>0</v>
      </c>
      <c r="BI83" s="36">
        <v>0</v>
      </c>
      <c r="BJ83" s="38">
        <v>0</v>
      </c>
      <c r="BK83" s="35">
        <f t="shared" si="423"/>
        <v>0</v>
      </c>
      <c r="BL83" s="37">
        <f t="shared" si="424"/>
        <v>0</v>
      </c>
      <c r="BM83" s="37">
        <f t="shared" si="425"/>
        <v>0.18582124316741958</v>
      </c>
      <c r="BN83" s="37">
        <f t="shared" si="426"/>
        <v>0.25293162391842233</v>
      </c>
      <c r="BO83" s="37">
        <f t="shared" si="427"/>
        <v>0.33569365153088809</v>
      </c>
      <c r="BP83" s="37">
        <f t="shared" si="428"/>
        <v>5.8316549211057103E-3</v>
      </c>
      <c r="BQ83" s="36">
        <v>0</v>
      </c>
      <c r="BR83" s="36">
        <v>0</v>
      </c>
      <c r="BS83" s="36">
        <v>0</v>
      </c>
      <c r="BT83" s="36">
        <v>0</v>
      </c>
      <c r="BU83" s="38">
        <v>0</v>
      </c>
      <c r="BV83" s="35">
        <f t="shared" si="429"/>
        <v>0</v>
      </c>
      <c r="BW83" s="37">
        <f t="shared" si="430"/>
        <v>0</v>
      </c>
      <c r="BX83" s="37">
        <f t="shared" si="431"/>
        <v>2.0071338301050061E-2</v>
      </c>
      <c r="BY83" s="37">
        <f t="shared" si="432"/>
        <v>2.8906471304962583E-2</v>
      </c>
      <c r="BZ83" s="37">
        <f t="shared" si="433"/>
        <v>0.25634787935085995</v>
      </c>
      <c r="CA83" s="37">
        <f t="shared" si="434"/>
        <v>0.28575109113417979</v>
      </c>
      <c r="CB83" s="36">
        <v>0</v>
      </c>
      <c r="CC83" s="36">
        <v>0</v>
      </c>
      <c r="CD83" s="36">
        <v>0</v>
      </c>
      <c r="CE83" s="36">
        <v>0</v>
      </c>
      <c r="CF83" s="38">
        <v>0</v>
      </c>
      <c r="CG83" s="37">
        <f t="shared" si="435"/>
        <v>1.6766892958542896E-2</v>
      </c>
      <c r="CH83" s="37">
        <f t="shared" si="436"/>
        <v>1.5461966093416305E-2</v>
      </c>
      <c r="CI83" s="37">
        <f t="shared" si="437"/>
        <v>8.5637674863974314E-4</v>
      </c>
      <c r="CJ83" s="37">
        <f t="shared" si="438"/>
        <v>8.5637674863974314E-4</v>
      </c>
      <c r="CK83" s="36">
        <v>0</v>
      </c>
      <c r="CL83" s="36">
        <v>0</v>
      </c>
      <c r="CM83" s="37">
        <f t="shared" si="439"/>
        <v>0.64424858722567935</v>
      </c>
      <c r="CN83" s="37">
        <f t="shared" si="440"/>
        <v>2.2536230227361662E-2</v>
      </c>
      <c r="CO83" s="36">
        <v>0</v>
      </c>
      <c r="CP83" s="36">
        <v>0</v>
      </c>
      <c r="CQ83" s="38">
        <v>0</v>
      </c>
      <c r="CR83" s="37">
        <f t="shared" si="441"/>
        <v>3.3135824874523045E-3</v>
      </c>
      <c r="CS83" s="37">
        <f t="shared" si="442"/>
        <v>4.6185093525788956E-3</v>
      </c>
      <c r="CT83" s="37">
        <f t="shared" si="443"/>
        <v>1.9556543879128013E-2</v>
      </c>
      <c r="CU83" s="37">
        <f t="shared" si="444"/>
        <v>1.6556617140368365E-2</v>
      </c>
      <c r="CV83" s="37">
        <f t="shared" si="445"/>
        <v>2.26310326874756E-3</v>
      </c>
      <c r="CW83" s="37">
        <f t="shared" si="446"/>
        <v>0</v>
      </c>
      <c r="CX83" s="37">
        <f t="shared" si="447"/>
        <v>0.19243788969078732</v>
      </c>
      <c r="CY83" s="37">
        <f t="shared" si="448"/>
        <v>0.43570045106232541</v>
      </c>
      <c r="CZ83" s="37">
        <f t="shared" si="449"/>
        <v>2.0573666079523271E-2</v>
      </c>
      <c r="DA83" s="37">
        <f t="shared" si="450"/>
        <v>0</v>
      </c>
      <c r="DB83" s="38">
        <v>0</v>
      </c>
      <c r="DC83" s="37">
        <f t="shared" si="451"/>
        <v>0</v>
      </c>
      <c r="DD83" s="37">
        <f t="shared" si="452"/>
        <v>0</v>
      </c>
      <c r="DE83" s="37">
        <f t="shared" si="453"/>
        <v>7.3401322664885076E-3</v>
      </c>
      <c r="DF83" s="37">
        <f t="shared" si="454"/>
        <v>9.9910620674636685E-3</v>
      </c>
      <c r="DG83" s="37">
        <f t="shared" si="455"/>
        <v>4.1490226593705271E-2</v>
      </c>
      <c r="DH83" s="37">
        <f t="shared" si="456"/>
        <v>2.0383247295092835E-3</v>
      </c>
      <c r="DI83" s="37">
        <f t="shared" si="457"/>
        <v>0</v>
      </c>
      <c r="DJ83" s="37">
        <f t="shared" si="458"/>
        <v>0.26292268598588603</v>
      </c>
      <c r="DK83" s="37">
        <f t="shared" si="459"/>
        <v>0.37718387812459336</v>
      </c>
      <c r="DL83" s="37">
        <f t="shared" si="460"/>
        <v>7.8699796506149933E-3</v>
      </c>
      <c r="DM83" s="38">
        <v>0</v>
      </c>
      <c r="DN83" s="37">
        <f t="shared" si="461"/>
        <v>0</v>
      </c>
      <c r="DO83" s="37">
        <f t="shared" si="462"/>
        <v>0</v>
      </c>
      <c r="DP83" s="37">
        <f t="shared" si="463"/>
        <v>7.9283872706850547E-4</v>
      </c>
      <c r="DQ83" s="37">
        <f t="shared" si="464"/>
        <v>1.1418356648529918E-3</v>
      </c>
      <c r="DR83" s="37">
        <f t="shared" si="465"/>
        <v>3.1683445762465838E-2</v>
      </c>
      <c r="DS83" s="37">
        <f t="shared" si="466"/>
        <v>9.9877911745954881E-2</v>
      </c>
      <c r="DT83" s="37">
        <f t="shared" si="467"/>
        <v>0</v>
      </c>
      <c r="DU83" s="37">
        <f t="shared" si="468"/>
        <v>3.0048306969815575E-2</v>
      </c>
      <c r="DV83" s="37">
        <f t="shared" si="469"/>
        <v>0.2880313251133258</v>
      </c>
      <c r="DW83" s="37">
        <f t="shared" si="470"/>
        <v>0.38562900288013469</v>
      </c>
      <c r="DX83" s="38">
        <v>0</v>
      </c>
      <c r="DY83" s="35">
        <f t="array" ref="DY83">1-EXP(-INDEX(m.r.mortality, C83) * hr.mort_mci)</f>
        <v>0.16331352308353331</v>
      </c>
      <c r="DZ83" s="37">
        <f t="array" ref="DZ83">1-EXP(-INDEX(m.r.mortality, C83) * hr.mort_mci)</f>
        <v>0.16331352308353331</v>
      </c>
      <c r="EA83" s="37">
        <f t="array" ref="EA83">1-EXP(-INDEX(m.r.mortality, C83) * hr.mort_mil)</f>
        <v>0.2487923257546113</v>
      </c>
      <c r="EB83" s="37">
        <f t="array" ref="EB83">1-EXP(-INDEX(m.r.mortality, C83) * hr.mort_mil)</f>
        <v>0.2487923257546113</v>
      </c>
      <c r="EC83" s="37">
        <f t="array" ref="EC83">1-EXP(-INDEX(m.r.mortality, C83) * hr.mort_mod)</f>
        <v>0.31421113068255757</v>
      </c>
      <c r="ED83" s="37">
        <f t="array" ref="ED83">1-EXP(-INDEX(m.r.mortality, C83) * hr.mort_sev)</f>
        <v>0.60650101746925034</v>
      </c>
      <c r="EE83" s="37">
        <f t="array" ref="EE83">1-EXP(-INDEX(m.r.mortality, C83) * hr.mort_mci)</f>
        <v>0.16331352308353331</v>
      </c>
      <c r="EF83" s="37">
        <f t="array" ref="EF83">1-EXP(-INDEX(m.r.mortality, C83) * hr.mort_mil)</f>
        <v>0.2487923257546113</v>
      </c>
      <c r="EG83" s="37">
        <f t="array" ref="EG83">1-EXP(-INDEX(m.r.mortality, C83) * hr.mort_mod)</f>
        <v>0.31421113068255757</v>
      </c>
      <c r="EH83" s="37">
        <f t="array" ref="EH83">1-EXP(-INDEX(m.r.mortality, C83) * hr.mort_sev)</f>
        <v>0.60650101746925034</v>
      </c>
      <c r="EI83" s="38">
        <v>1</v>
      </c>
      <c r="EJ83" s="39" t="b">
        <f t="shared" si="471"/>
        <v>1</v>
      </c>
      <c r="EK83" s="39" t="b">
        <f t="shared" si="472"/>
        <v>1</v>
      </c>
      <c r="EL83" s="39" t="b">
        <f t="shared" si="473"/>
        <v>1</v>
      </c>
      <c r="EM83" s="39" t="b">
        <f t="shared" si="474"/>
        <v>1</v>
      </c>
      <c r="EN83" s="39" t="b">
        <f t="shared" si="475"/>
        <v>1</v>
      </c>
      <c r="EO83" s="39" t="b">
        <f t="shared" si="476"/>
        <v>1</v>
      </c>
      <c r="EP83" s="39" t="b">
        <f t="shared" si="477"/>
        <v>1</v>
      </c>
      <c r="EQ83" s="39" t="b">
        <f t="shared" si="478"/>
        <v>1</v>
      </c>
      <c r="ER83" s="39" t="b">
        <f t="shared" si="479"/>
        <v>1</v>
      </c>
      <c r="ES83" s="39" t="b">
        <f t="shared" si="480"/>
        <v>1</v>
      </c>
      <c r="ET83" s="39" t="b">
        <f t="shared" si="481"/>
        <v>1</v>
      </c>
      <c r="EV83">
        <v>16</v>
      </c>
      <c r="EW83" s="7">
        <f t="array" ref="EW83">MMULT(EW82:FG82,TRANSPOSE(S82:AC82))</f>
        <v>1.0285773638627232E-2</v>
      </c>
      <c r="EX83" s="7">
        <f t="array" ref="EX83">MMULT(EW82:FG82,TRANSPOSE(AD82:AN82))</f>
        <v>3.6982541214764111E-4</v>
      </c>
      <c r="EY83" s="7">
        <f t="array" ref="EY83">MMULT(EW82:FG82,TRANSPOSE(AO82:AY82))</f>
        <v>7.422870420966907E-3</v>
      </c>
      <c r="EZ83" s="7">
        <f t="array" ref="EZ83">MMULT(EW82:FG82,TRANSPOSE(AZ82:BJ82))</f>
        <v>6.758852542335114E-4</v>
      </c>
      <c r="FA83" s="7">
        <f t="array" ref="FA83">MMULT(EW82:FG82,TRANSPOSE(BK82:BU82))</f>
        <v>4.8539354945454534E-3</v>
      </c>
      <c r="FB83" s="7">
        <f t="array" ref="FB83">MMULT(EW82:FG82,TRANSPOSE(BV82:CF82))</f>
        <v>4.3554732793650835E-3</v>
      </c>
      <c r="FC83" s="7">
        <f t="array" ref="FC83">MMULT(EW82:FG82,TRANSPOSE(CG82:CQ82))</f>
        <v>3.0745760104755712E-3</v>
      </c>
      <c r="FD83" s="7">
        <f t="array" ref="FD83">MMULT(EW82:FG82,TRANSPOSE(CR82:DB82))</f>
        <v>3.2218954124599466E-3</v>
      </c>
      <c r="FE83" s="7">
        <f t="array" ref="FE83">MMULT(EW82:FG82,TRANSPOSE(DC82:DM82))</f>
        <v>4.0289968620843821E-3</v>
      </c>
      <c r="FF83" s="7">
        <f t="array" ref="FF83">MMULT(EW82:FG82,TRANSPOSE(DN82:DX82))</f>
        <v>9.6475567602507493E-3</v>
      </c>
      <c r="FG83" s="7">
        <f t="array" ref="FG83">MMULT(EW82:FG82,TRANSPOSE(DY82:EI82))</f>
        <v>0.95206321145484329</v>
      </c>
      <c r="FH83" s="39" t="b">
        <f t="shared" si="482"/>
        <v>1</v>
      </c>
      <c r="FJ83" s="30">
        <f t="shared" si="483"/>
        <v>7.0046118479051445E-3</v>
      </c>
      <c r="FK83" s="30">
        <f t="shared" si="484"/>
        <v>2.5185110567254356E-4</v>
      </c>
      <c r="FL83" s="30">
        <f t="shared" si="485"/>
        <v>4.6838312356301181E-3</v>
      </c>
      <c r="FM83" s="30">
        <f t="shared" si="486"/>
        <v>4.2648359542134571E-4</v>
      </c>
      <c r="FN83" s="30">
        <f t="shared" si="487"/>
        <v>2.3832823278218175E-3</v>
      </c>
      <c r="FO83" s="30">
        <f t="shared" si="488"/>
        <v>1.3981069226761916E-3</v>
      </c>
      <c r="FP83" s="30">
        <f t="shared" si="489"/>
        <v>2.0937862631338639E-3</v>
      </c>
      <c r="FQ83" s="30">
        <f t="shared" si="490"/>
        <v>2.1296728676360246E-3</v>
      </c>
      <c r="FR83" s="30">
        <f t="shared" si="491"/>
        <v>1.7364976475583687E-3</v>
      </c>
      <c r="FS83" s="30">
        <f t="shared" si="492"/>
        <v>2.5180123144254458E-3</v>
      </c>
      <c r="FT83" s="41">
        <v>0</v>
      </c>
      <c r="FV83" s="30">
        <f t="shared" si="493"/>
        <v>-3.0857320915881698E-4</v>
      </c>
      <c r="FW83" s="30">
        <f t="shared" si="494"/>
        <v>-1.1094762364429233E-5</v>
      </c>
      <c r="FX83" s="30">
        <f t="shared" si="495"/>
        <v>-3.7114352104834536E-4</v>
      </c>
      <c r="FY83" s="30">
        <f t="shared" si="496"/>
        <v>-3.379426271167557E-5</v>
      </c>
      <c r="FZ83" s="30">
        <f t="shared" si="497"/>
        <v>-3.8831483956363629E-4</v>
      </c>
      <c r="GA83" s="30">
        <f t="shared" si="498"/>
        <v>-4.3554732793650835E-4</v>
      </c>
      <c r="GB83" s="30">
        <f t="shared" si="499"/>
        <v>-9.2237280314267137E-5</v>
      </c>
      <c r="GC83" s="30">
        <f t="shared" si="500"/>
        <v>-1.6109477062299735E-4</v>
      </c>
      <c r="GD83" s="30">
        <f t="shared" si="501"/>
        <v>-3.223197489667506E-4</v>
      </c>
      <c r="GE83" s="30">
        <f t="shared" si="502"/>
        <v>-9.6475567602507498E-4</v>
      </c>
      <c r="GF83" s="41">
        <v>0</v>
      </c>
      <c r="GH83" s="31">
        <f t="shared" si="503"/>
        <v>293.52615090286918</v>
      </c>
      <c r="GI83" s="31">
        <f t="shared" si="504"/>
        <v>211.82719549017472</v>
      </c>
      <c r="GJ83" s="18"/>
      <c r="GK83" s="31">
        <f t="shared" si="505"/>
        <v>74.335697517304567</v>
      </c>
      <c r="GL83" s="31">
        <f t="shared" si="506"/>
        <v>2.6727430466074886</v>
      </c>
      <c r="GM83" s="31">
        <f t="shared" si="507"/>
        <v>77.316948251381518</v>
      </c>
      <c r="GN83" s="31">
        <f t="shared" si="508"/>
        <v>7.0400508511958062</v>
      </c>
      <c r="GO83" s="31">
        <f t="shared" si="509"/>
        <v>64.485890690794164</v>
      </c>
      <c r="GP83" s="31">
        <f t="shared" si="510"/>
        <v>59.195498668247609</v>
      </c>
      <c r="GQ83" s="31">
        <f t="shared" si="511"/>
        <v>22.220083810747376</v>
      </c>
      <c r="GR83" s="31">
        <f t="shared" si="512"/>
        <v>33.559405829433892</v>
      </c>
      <c r="GS83" s="31">
        <f t="shared" si="513"/>
        <v>53.526350223213335</v>
      </c>
      <c r="GT83" s="31">
        <f t="shared" si="514"/>
        <v>131.12052278197353</v>
      </c>
      <c r="GU83" s="42">
        <v>0</v>
      </c>
      <c r="GV83" s="18"/>
      <c r="GW83" s="31">
        <f t="shared" si="515"/>
        <v>0</v>
      </c>
      <c r="GX83" s="31">
        <f t="shared" si="516"/>
        <v>0</v>
      </c>
      <c r="GY83" s="31">
        <f t="shared" si="517"/>
        <v>0</v>
      </c>
      <c r="GZ83" s="31">
        <f t="shared" si="518"/>
        <v>0</v>
      </c>
      <c r="HA83" s="31">
        <f t="shared" si="519"/>
        <v>0</v>
      </c>
      <c r="HB83" s="31">
        <f t="shared" si="520"/>
        <v>0</v>
      </c>
      <c r="HC83" s="31">
        <f t="shared" si="521"/>
        <v>272.80098025747651</v>
      </c>
      <c r="HD83" s="31">
        <f t="shared" si="522"/>
        <v>285.87233615674614</v>
      </c>
      <c r="HE83" s="31">
        <f t="shared" si="523"/>
        <v>357.48483357902307</v>
      </c>
      <c r="HF83" s="31">
        <f t="shared" si="524"/>
        <v>856.00841622352846</v>
      </c>
      <c r="HG83" s="42">
        <v>0</v>
      </c>
      <c r="HH83" s="18"/>
      <c r="HI83" s="31">
        <f t="shared" si="525"/>
        <v>279.92042747552659</v>
      </c>
      <c r="HJ83" s="31">
        <f t="shared" si="526"/>
        <v>10.064550426320368</v>
      </c>
      <c r="HK83" s="31">
        <f t="shared" si="527"/>
        <v>329.1369102523646</v>
      </c>
      <c r="HL83" s="31">
        <f t="shared" si="528"/>
        <v>29.969374601392307</v>
      </c>
      <c r="HM83" s="31">
        <f t="shared" si="529"/>
        <v>319.52913719817332</v>
      </c>
      <c r="HN83" s="31">
        <f t="shared" si="530"/>
        <v>505.57009762992965</v>
      </c>
      <c r="HO83" s="31">
        <f t="shared" si="531"/>
        <v>37.396917110002711</v>
      </c>
      <c r="HP83" s="31">
        <f t="shared" si="532"/>
        <v>63.445871537146765</v>
      </c>
      <c r="HQ83" s="31">
        <f t="shared" si="533"/>
        <v>116.69871441999291</v>
      </c>
      <c r="HR83" s="31">
        <f t="shared" si="534"/>
        <v>492.7379864692366</v>
      </c>
      <c r="HS83" s="42">
        <v>0</v>
      </c>
      <c r="HT83" s="18"/>
      <c r="HU83" s="45">
        <f t="shared" si="535"/>
        <v>5.945161547073613E-3</v>
      </c>
      <c r="HV83" s="45">
        <f t="shared" si="536"/>
        <v>2.1009523398031531E-4</v>
      </c>
      <c r="HW83" s="45">
        <f t="shared" si="537"/>
        <v>3.9386662573604892E-3</v>
      </c>
      <c r="HX83" s="45">
        <f t="shared" si="538"/>
        <v>3.5257663289677682E-4</v>
      </c>
      <c r="HY83" s="45">
        <f t="shared" si="539"/>
        <v>1.9784968257248892E-3</v>
      </c>
      <c r="HZ83" s="45">
        <f t="shared" si="540"/>
        <v>1.125566436372174E-3</v>
      </c>
      <c r="IA83" s="45">
        <f t="shared" si="541"/>
        <v>1.8091074575643695E-3</v>
      </c>
      <c r="IB83" s="45">
        <f t="shared" si="542"/>
        <v>1.8188620252394482E-3</v>
      </c>
      <c r="IC83" s="45">
        <f t="shared" si="543"/>
        <v>1.4531620587072717E-3</v>
      </c>
      <c r="ID83" s="45">
        <f t="shared" si="544"/>
        <v>1.9862995397282989E-3</v>
      </c>
      <c r="IE83" s="45">
        <f t="shared" si="545"/>
        <v>0</v>
      </c>
      <c r="IF83" s="45"/>
      <c r="IH83" s="45">
        <f t="shared" si="546"/>
        <v>-2.6190138973892574E-4</v>
      </c>
      <c r="II83" s="45">
        <f t="shared" si="547"/>
        <v>-9.2552966511152125E-6</v>
      </c>
      <c r="IJ83" s="45">
        <f t="shared" si="548"/>
        <v>-3.1209716777816875E-4</v>
      </c>
      <c r="IK83" s="45">
        <f t="shared" si="549"/>
        <v>-2.7937926536987067E-5</v>
      </c>
      <c r="IL83" s="45">
        <f t="shared" si="550"/>
        <v>-3.2236200826474769E-4</v>
      </c>
      <c r="IM83" s="45">
        <f t="shared" si="551"/>
        <v>-3.5064374964865238E-4</v>
      </c>
      <c r="IN83" s="45">
        <f t="shared" si="552"/>
        <v>-7.969636376935549E-5</v>
      </c>
      <c r="IO83" s="45">
        <f t="shared" si="553"/>
        <v>-1.3758411688649381E-4</v>
      </c>
      <c r="IP83" s="45">
        <f t="shared" si="554"/>
        <v>-2.6972845637257949E-4</v>
      </c>
      <c r="IQ83" s="45">
        <f t="shared" si="555"/>
        <v>-7.6103430640930988E-4</v>
      </c>
      <c r="IR83" s="45">
        <f t="shared" si="556"/>
        <v>0</v>
      </c>
      <c r="IT83" s="43">
        <f t="shared" si="557"/>
        <v>249.13020497062323</v>
      </c>
      <c r="IU83" s="43">
        <f t="shared" si="558"/>
        <v>178.12696173204756</v>
      </c>
      <c r="IW83" s="43">
        <f t="shared" si="559"/>
        <v>63.0923939899602</v>
      </c>
      <c r="IX83" s="43">
        <f t="shared" si="560"/>
        <v>2.2296133036491899</v>
      </c>
      <c r="IY83" s="43">
        <f t="shared" si="561"/>
        <v>65.016359445930277</v>
      </c>
      <c r="IZ83" s="43">
        <f t="shared" si="562"/>
        <v>5.8200536930018378</v>
      </c>
      <c r="JA83" s="43">
        <f t="shared" si="563"/>
        <v>53.53336805563606</v>
      </c>
      <c r="JB83" s="43">
        <f t="shared" si="564"/>
        <v>47.65620240099814</v>
      </c>
      <c r="JC83" s="43">
        <f t="shared" si="565"/>
        <v>19.198960293856096</v>
      </c>
      <c r="JD83" s="43">
        <f t="shared" si="566"/>
        <v>28.661645542074307</v>
      </c>
      <c r="JE83" s="43">
        <f t="shared" si="567"/>
        <v>44.792724824487067</v>
      </c>
      <c r="JF83" s="43">
        <f t="shared" si="568"/>
        <v>103.43262920467313</v>
      </c>
      <c r="JG83" s="43">
        <f t="shared" si="569"/>
        <v>0</v>
      </c>
      <c r="JH83" s="43"/>
      <c r="JJ83" s="43">
        <f t="shared" si="570"/>
        <v>0</v>
      </c>
      <c r="JK83" s="43">
        <f t="shared" si="571"/>
        <v>0</v>
      </c>
      <c r="JL83" s="43">
        <f t="shared" si="572"/>
        <v>0</v>
      </c>
      <c r="JM83" s="43">
        <f t="shared" si="573"/>
        <v>0</v>
      </c>
      <c r="JN83" s="43">
        <f t="shared" si="574"/>
        <v>0</v>
      </c>
      <c r="JO83" s="43">
        <f t="shared" si="575"/>
        <v>0</v>
      </c>
      <c r="JP83" s="43">
        <f t="shared" si="576"/>
        <v>235.7099654842458</v>
      </c>
      <c r="JQ83" s="43">
        <f t="shared" si="577"/>
        <v>244.15127046209648</v>
      </c>
      <c r="JR83" s="43">
        <f t="shared" si="578"/>
        <v>299.15583096282785</v>
      </c>
      <c r="JS83" s="43">
        <f t="shared" si="579"/>
        <v>675.25051939085245</v>
      </c>
      <c r="JT83" s="43">
        <f t="shared" si="580"/>
        <v>0</v>
      </c>
      <c r="JU83" s="43"/>
      <c r="JW83" s="43">
        <f t="shared" si="581"/>
        <v>237.58235257041537</v>
      </c>
      <c r="JX83" s="43">
        <f t="shared" si="582"/>
        <v>8.3958895915023213</v>
      </c>
      <c r="JY83" s="43">
        <f t="shared" si="583"/>
        <v>276.7735166462453</v>
      </c>
      <c r="JZ83" s="43">
        <f t="shared" si="584"/>
        <v>24.775867818648162</v>
      </c>
      <c r="KA83" s="43">
        <f t="shared" si="585"/>
        <v>265.25912448273857</v>
      </c>
      <c r="KB83" s="43">
        <f t="shared" si="586"/>
        <v>407.0166050221664</v>
      </c>
      <c r="KC83" s="43">
        <f t="shared" si="587"/>
        <v>32.312296066151532</v>
      </c>
      <c r="KD83" s="43">
        <f t="shared" si="588"/>
        <v>54.186390854118322</v>
      </c>
      <c r="KE83" s="43">
        <f t="shared" si="589"/>
        <v>97.657572029246722</v>
      </c>
      <c r="KF83" s="43">
        <f t="shared" si="590"/>
        <v>388.68961447228531</v>
      </c>
      <c r="KG83" s="43">
        <f t="shared" si="591"/>
        <v>0</v>
      </c>
      <c r="KH83" s="43"/>
      <c r="KJ83" s="7">
        <f t="array" ref="KJ83">AVERAGE(EW83:EW84)/((1+discount_EFFECT)^($B83-1))</f>
        <v>5.60348453479112E-3</v>
      </c>
      <c r="KK83" s="7">
        <f t="array" ref="KK83">AVERAGE(EX83:EX84)/((1+discount_EFFECT)^($B83-1))</f>
        <v>1.9802075774063766E-4</v>
      </c>
      <c r="KL83" s="7">
        <f t="array" ref="KL83">AVERAGE(EY83:EY84)/((1+discount_EFFECT)^($B83-1))</f>
        <v>4.006465917741911E-3</v>
      </c>
      <c r="KM83" s="7">
        <f t="array" ref="KM83">AVERAGE(EZ83:EZ84)/((1+discount_EFFECT)^($B83-1))</f>
        <v>3.5864583866513912E-4</v>
      </c>
      <c r="KN83" s="7">
        <f t="array" ref="KN83">AVERAGE(FA83:FA84)/((1+discount_EFFECT)^($B83-1))</f>
        <v>2.5863988298940972E-3</v>
      </c>
      <c r="KO83" s="7">
        <f t="array" ref="KO83">AVERAGE(FB83:FB84)/((1+discount_EFFECT)^($B83-1))</f>
        <v>2.2506487999197117E-3</v>
      </c>
      <c r="KP83" s="7">
        <f t="array" ref="KP83">AVERAGE(FC83:FC84)/((1+discount_EFFECT)^($B83-1))</f>
        <v>1.7051354416478578E-3</v>
      </c>
      <c r="KQ83" s="7">
        <f t="array" ref="KQ83">AVERAGE(FD83:FD84)/((1+discount_EFFECT)^($B83-1))</f>
        <v>1.7662001839124509E-3</v>
      </c>
      <c r="KR83" s="7">
        <f t="array" ref="KR83">AVERAGE(FE83:FE84)/((1+discount_EFFECT)^($B83-1))</f>
        <v>2.1641054034451804E-3</v>
      </c>
      <c r="KS83" s="7">
        <f t="array" ref="KS83">AVERAGE(FF83:FF84)/((1+discount_EFFECT)^($B83-1))</f>
        <v>4.8847896194758999E-3</v>
      </c>
      <c r="KT83" s="7">
        <f t="array" ref="KT83">AVERAGE(FG83:FG84)/((1+discount_EFFECT)^($B83-1))</f>
        <v>0.61633805206948356</v>
      </c>
      <c r="KU83" s="51">
        <f t="shared" si="592"/>
        <v>1.3233905789655607E-2</v>
      </c>
      <c r="KV83" s="51">
        <f t="shared" si="593"/>
        <v>-1.6253489996480668E-3</v>
      </c>
      <c r="KW83" s="43"/>
      <c r="KX83" s="43">
        <f t="shared" si="594"/>
        <v>274.24011705898033</v>
      </c>
      <c r="KY83" s="43">
        <f t="shared" si="595"/>
        <v>278.20475969898644</v>
      </c>
      <c r="KZ83" s="43">
        <f t="shared" si="596"/>
        <v>933.4390249784567</v>
      </c>
      <c r="LA83" s="43">
        <f t="shared" si="597"/>
        <v>1150.6333254804465</v>
      </c>
      <c r="LB83" s="30">
        <f t="shared" si="598"/>
        <v>7.5066407341796157E-3</v>
      </c>
      <c r="LC83" s="30">
        <f t="shared" si="599"/>
        <v>6.1313119403195015E-3</v>
      </c>
      <c r="LD83" s="30">
        <f t="shared" si="600"/>
        <v>4.7505042333392776E-3</v>
      </c>
      <c r="LE83" s="30">
        <f t="shared" si="601"/>
        <v>7.1354384193956111E-3</v>
      </c>
      <c r="LF83" s="30">
        <f t="shared" si="602"/>
        <v>1.5003664678752617E-2</v>
      </c>
      <c r="LG83" s="30">
        <f t="shared" si="603"/>
        <v>1.0520230648481389E-2</v>
      </c>
      <c r="LH83" s="30">
        <f t="shared" si="604"/>
        <v>9.6099504525330309E-3</v>
      </c>
      <c r="LI83" s="17">
        <f t="shared" si="605"/>
        <v>2.5523895327234002E-2</v>
      </c>
      <c r="LJ83" s="30">
        <f t="shared" si="606"/>
        <v>1.1608556790007541E-2</v>
      </c>
      <c r="LK83" s="31">
        <f t="shared" si="607"/>
        <v>2636.5172272168702</v>
      </c>
      <c r="LL83">
        <f t="shared" si="608"/>
        <v>-1.4756615482161162E-2</v>
      </c>
    </row>
    <row r="84" spans="2:324" ht="15.6" thickTop="1" thickBot="1" x14ac:dyDescent="0.35">
      <c r="B84">
        <v>17</v>
      </c>
      <c r="C84">
        <f t="shared" si="609"/>
        <v>87</v>
      </c>
      <c r="E84">
        <f t="shared" si="398"/>
        <v>0</v>
      </c>
      <c r="G84">
        <f t="shared" si="399"/>
        <v>0.16501514101914139</v>
      </c>
      <c r="H84">
        <f t="shared" si="400"/>
        <v>0</v>
      </c>
      <c r="I84">
        <f t="shared" si="401"/>
        <v>0</v>
      </c>
      <c r="J84">
        <f t="shared" si="402"/>
        <v>0.25713445436768823</v>
      </c>
      <c r="K84" s="19">
        <f t="shared" si="403"/>
        <v>2.7774179821947742E-2</v>
      </c>
      <c r="L84">
        <f t="shared" si="404"/>
        <v>0.22999999999999998</v>
      </c>
      <c r="M84">
        <f t="shared" si="405"/>
        <v>0</v>
      </c>
      <c r="N84">
        <f t="shared" si="406"/>
        <v>0</v>
      </c>
      <c r="O84">
        <f t="shared" si="407"/>
        <v>0.35</v>
      </c>
      <c r="P84">
        <f t="shared" si="408"/>
        <v>4.0000000000000036E-2</v>
      </c>
      <c r="S84" s="35">
        <f t="shared" si="409"/>
        <v>0.66688817397039579</v>
      </c>
      <c r="T84" s="36">
        <v>0</v>
      </c>
      <c r="U84" s="37">
        <f t="shared" si="410"/>
        <v>2.0921505581525258E-2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8">
        <v>0</v>
      </c>
      <c r="AD84" s="35">
        <f t="shared" si="411"/>
        <v>0</v>
      </c>
      <c r="AE84" s="37">
        <f t="shared" si="412"/>
        <v>0.6149858748144994</v>
      </c>
      <c r="AF84" s="37">
        <f t="shared" si="413"/>
        <v>0</v>
      </c>
      <c r="AG84" s="37">
        <f t="shared" si="414"/>
        <v>2.0921505581525258E-2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8">
        <v>0</v>
      </c>
      <c r="AO84" s="35">
        <f t="shared" si="415"/>
        <v>0.1317947803341489</v>
      </c>
      <c r="AP84" s="36">
        <v>0</v>
      </c>
      <c r="AQ84" s="37">
        <f t="shared" si="416"/>
        <v>0.47777142778854309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8">
        <v>0</v>
      </c>
      <c r="AZ84" s="35">
        <f t="shared" si="417"/>
        <v>0</v>
      </c>
      <c r="BA84" s="37">
        <f t="shared" si="418"/>
        <v>0.18369707949004527</v>
      </c>
      <c r="BB84" s="37">
        <f t="shared" si="419"/>
        <v>0</v>
      </c>
      <c r="BC84" s="37">
        <f t="shared" si="420"/>
        <v>0.40448244124282162</v>
      </c>
      <c r="BD84" s="37">
        <f t="shared" si="421"/>
        <v>1.7470820258815307E-2</v>
      </c>
      <c r="BE84" s="37">
        <f t="shared" si="422"/>
        <v>0</v>
      </c>
      <c r="BF84" s="36">
        <v>0</v>
      </c>
      <c r="BG84" s="36">
        <v>0</v>
      </c>
      <c r="BH84" s="36">
        <v>0</v>
      </c>
      <c r="BI84" s="36">
        <v>0</v>
      </c>
      <c r="BJ84" s="38">
        <v>0</v>
      </c>
      <c r="BK84" s="35">
        <f t="shared" si="423"/>
        <v>0</v>
      </c>
      <c r="BL84" s="37">
        <f t="shared" si="424"/>
        <v>0</v>
      </c>
      <c r="BM84" s="37">
        <f t="shared" si="425"/>
        <v>0.17932133074186804</v>
      </c>
      <c r="BN84" s="37">
        <f t="shared" si="426"/>
        <v>0.24408423178446131</v>
      </c>
      <c r="BO84" s="37">
        <f t="shared" si="427"/>
        <v>0.32029837141161399</v>
      </c>
      <c r="BP84" s="37">
        <f t="shared" si="428"/>
        <v>5.1925043653468653E-3</v>
      </c>
      <c r="BQ84" s="36">
        <v>0</v>
      </c>
      <c r="BR84" s="36">
        <v>0</v>
      </c>
      <c r="BS84" s="36">
        <v>0</v>
      </c>
      <c r="BT84" s="36">
        <v>0</v>
      </c>
      <c r="BU84" s="38">
        <v>0</v>
      </c>
      <c r="BV84" s="35">
        <f t="shared" si="429"/>
        <v>0</v>
      </c>
      <c r="BW84" s="37">
        <f t="shared" si="430"/>
        <v>0</v>
      </c>
      <c r="BX84" s="37">
        <f t="shared" si="431"/>
        <v>1.9369255272238862E-2</v>
      </c>
      <c r="BY84" s="37">
        <f t="shared" si="432"/>
        <v>2.7895340775367039E-2</v>
      </c>
      <c r="BZ84" s="37">
        <f t="shared" si="433"/>
        <v>0.24459148362341429</v>
      </c>
      <c r="CA84" s="37">
        <f t="shared" si="434"/>
        <v>0.25443271390199634</v>
      </c>
      <c r="CB84" s="36">
        <v>0</v>
      </c>
      <c r="CC84" s="36">
        <v>0</v>
      </c>
      <c r="CD84" s="36">
        <v>0</v>
      </c>
      <c r="CE84" s="36">
        <v>0</v>
      </c>
      <c r="CF84" s="38">
        <v>0</v>
      </c>
      <c r="CG84" s="37">
        <f t="shared" si="435"/>
        <v>1.6398889523862193E-2</v>
      </c>
      <c r="CH84" s="37">
        <f t="shared" si="436"/>
        <v>1.5122603479045068E-2</v>
      </c>
      <c r="CI84" s="37">
        <f t="shared" si="437"/>
        <v>8.2642121839704766E-4</v>
      </c>
      <c r="CJ84" s="37">
        <f t="shared" si="438"/>
        <v>8.2642121839704766E-4</v>
      </c>
      <c r="CK84" s="36">
        <v>0</v>
      </c>
      <c r="CL84" s="36">
        <v>0</v>
      </c>
      <c r="CM84" s="37">
        <f t="shared" si="439"/>
        <v>0.63010847829354455</v>
      </c>
      <c r="CN84" s="37">
        <f t="shared" si="440"/>
        <v>2.1747926799922306E-2</v>
      </c>
      <c r="CO84" s="36">
        <v>0</v>
      </c>
      <c r="CP84" s="36">
        <v>0</v>
      </c>
      <c r="CQ84" s="38">
        <v>0</v>
      </c>
      <c r="CR84" s="37">
        <f t="shared" si="441"/>
        <v>3.2408552541184159E-3</v>
      </c>
      <c r="CS84" s="37">
        <f t="shared" si="442"/>
        <v>4.5171412989355392E-3</v>
      </c>
      <c r="CT84" s="37">
        <f t="shared" si="443"/>
        <v>1.8872468041543283E-2</v>
      </c>
      <c r="CU84" s="37">
        <f t="shared" si="444"/>
        <v>1.5977476889009586E-2</v>
      </c>
      <c r="CV84" s="37">
        <f t="shared" si="445"/>
        <v>2.1593148634490829E-3</v>
      </c>
      <c r="CW84" s="37">
        <f t="shared" si="446"/>
        <v>0</v>
      </c>
      <c r="CX84" s="37">
        <f t="shared" si="447"/>
        <v>0.18821422078898081</v>
      </c>
      <c r="CY84" s="37">
        <f t="shared" si="448"/>
        <v>0.42045991813183126</v>
      </c>
      <c r="CZ84" s="37">
        <f t="shared" si="449"/>
        <v>1.963013512226439E-2</v>
      </c>
      <c r="DA84" s="37">
        <f t="shared" si="450"/>
        <v>0</v>
      </c>
      <c r="DB84" s="38">
        <v>0</v>
      </c>
      <c r="DC84" s="37">
        <f t="shared" si="451"/>
        <v>0</v>
      </c>
      <c r="DD84" s="37">
        <f t="shared" si="452"/>
        <v>0</v>
      </c>
      <c r="DE84" s="37">
        <f t="shared" si="453"/>
        <v>7.0833789690134983E-3</v>
      </c>
      <c r="DF84" s="37">
        <f t="shared" si="454"/>
        <v>9.6415808812988883E-3</v>
      </c>
      <c r="DG84" s="37">
        <f t="shared" si="455"/>
        <v>3.9587439163233193E-2</v>
      </c>
      <c r="DH84" s="37">
        <f t="shared" si="456"/>
        <v>1.8149239279687424E-3</v>
      </c>
      <c r="DI84" s="37">
        <f t="shared" si="457"/>
        <v>0</v>
      </c>
      <c r="DJ84" s="37">
        <f t="shared" si="458"/>
        <v>0.25372581266576022</v>
      </c>
      <c r="DK84" s="37">
        <f t="shared" si="459"/>
        <v>0.3598858105748472</v>
      </c>
      <c r="DL84" s="37">
        <f t="shared" si="460"/>
        <v>7.0074282933156075E-3</v>
      </c>
      <c r="DM84" s="38">
        <v>0</v>
      </c>
      <c r="DN84" s="37">
        <f t="shared" si="461"/>
        <v>0</v>
      </c>
      <c r="DO84" s="37">
        <f t="shared" si="462"/>
        <v>0</v>
      </c>
      <c r="DP84" s="37">
        <f t="shared" si="463"/>
        <v>7.6510571761442489E-4</v>
      </c>
      <c r="DQ84" s="37">
        <f t="shared" si="464"/>
        <v>1.1018949578627312E-3</v>
      </c>
      <c r="DR84" s="37">
        <f t="shared" si="465"/>
        <v>3.0230408088287159E-2</v>
      </c>
      <c r="DS84" s="37">
        <f t="shared" si="466"/>
        <v>8.8931272470468364E-2</v>
      </c>
      <c r="DT84" s="37">
        <f t="shared" si="467"/>
        <v>0</v>
      </c>
      <c r="DU84" s="37">
        <f t="shared" si="468"/>
        <v>2.8997235733229768E-2</v>
      </c>
      <c r="DV84" s="37">
        <f t="shared" si="469"/>
        <v>0.27482189171170146</v>
      </c>
      <c r="DW84" s="37">
        <f t="shared" si="470"/>
        <v>0.34336398637246474</v>
      </c>
      <c r="DX84" s="38">
        <v>0</v>
      </c>
      <c r="DY84" s="35">
        <f t="array" ref="DY84">1-EXP(-INDEX(m.r.mortality, C84) * hr.mort_mci)</f>
        <v>0.18167730091747469</v>
      </c>
      <c r="DZ84" s="37">
        <f t="array" ref="DZ84">1-EXP(-INDEX(m.r.mortality, C84) * hr.mort_mci)</f>
        <v>0.18167730091747469</v>
      </c>
      <c r="EA84" s="37">
        <f t="array" ref="EA84">1-EXP(-INDEX(m.r.mortality, C84) * hr.mort_mil)</f>
        <v>0.27506910666925644</v>
      </c>
      <c r="EB84" s="37">
        <f t="array" ref="EB84">1-EXP(-INDEX(m.r.mortality, C84) * hr.mort_mil)</f>
        <v>0.27506910666925644</v>
      </c>
      <c r="EC84" s="37">
        <f t="array" ref="EC84">1-EXP(-INDEX(m.r.mortality, C84) * hr.mort_mod)</f>
        <v>0.34566216259118698</v>
      </c>
      <c r="ED84" s="37">
        <f t="array" ref="ED84">1-EXP(-INDEX(m.r.mortality, C84) * hr.mort_sev)</f>
        <v>0.64962858533421963</v>
      </c>
      <c r="EE84" s="37">
        <f t="array" ref="EE84">1-EXP(-INDEX(m.r.mortality, C84) * hr.mort_mci)</f>
        <v>0.18167730091747469</v>
      </c>
      <c r="EF84" s="37">
        <f t="array" ref="EF84">1-EXP(-INDEX(m.r.mortality, C84) * hr.mort_mil)</f>
        <v>0.27506910666925644</v>
      </c>
      <c r="EG84" s="37">
        <f t="array" ref="EG84">1-EXP(-INDEX(m.r.mortality, C84) * hr.mort_mod)</f>
        <v>0.34566216259118698</v>
      </c>
      <c r="EH84" s="37">
        <f t="array" ref="EH84">1-EXP(-INDEX(m.r.mortality, C84) * hr.mort_sev)</f>
        <v>0.64962858533421963</v>
      </c>
      <c r="EI84" s="38">
        <v>1</v>
      </c>
      <c r="EJ84" s="39" t="b">
        <f t="shared" si="471"/>
        <v>1</v>
      </c>
      <c r="EK84" s="39" t="b">
        <f t="shared" si="472"/>
        <v>1</v>
      </c>
      <c r="EL84" s="39" t="b">
        <f t="shared" si="473"/>
        <v>1</v>
      </c>
      <c r="EM84" s="39" t="b">
        <f t="shared" si="474"/>
        <v>1</v>
      </c>
      <c r="EN84" s="39" t="b">
        <f t="shared" si="475"/>
        <v>1</v>
      </c>
      <c r="EO84" s="39" t="b">
        <f t="shared" si="476"/>
        <v>1</v>
      </c>
      <c r="EP84" s="39" t="b">
        <f t="shared" si="477"/>
        <v>1</v>
      </c>
      <c r="EQ84" s="39" t="b">
        <f t="shared" si="478"/>
        <v>1</v>
      </c>
      <c r="ER84" s="39" t="b">
        <f t="shared" si="479"/>
        <v>1</v>
      </c>
      <c r="ES84" s="39" t="b">
        <f t="shared" si="480"/>
        <v>1</v>
      </c>
      <c r="ET84" s="39" t="b">
        <f t="shared" si="481"/>
        <v>1</v>
      </c>
      <c r="EV84">
        <v>17</v>
      </c>
      <c r="EW84" s="7">
        <f t="array" ref="EW84">MMULT(EW83:FG83,TRANSPOSE(S83:AC83))</f>
        <v>7.1743190106344822E-3</v>
      </c>
      <c r="EX84" s="7">
        <f t="array" ref="EX84">MMULT(EW83:FG83,TRANSPOSE(AD83:AN83))</f>
        <v>2.4719436459337308E-4</v>
      </c>
      <c r="EY84" s="7">
        <f t="array" ref="EY84">MMULT(EW83:FG83,TRANSPOSE(AO83:AY83))</f>
        <v>5.061016290159843E-3</v>
      </c>
      <c r="EZ84" s="7">
        <f t="array" ref="EZ84">MMULT(EW83:FG83,TRANSPOSE(AZ83:BJ83))</f>
        <v>4.4163180724597129E-4</v>
      </c>
      <c r="FA84" s="7">
        <f t="array" ref="FA84">MMULT(EW83:FG83,TRANSPOSE(BK83:BU83))</f>
        <v>3.2051147120732396E-3</v>
      </c>
      <c r="FB84" s="7">
        <f t="array" ref="FB84">MMULT(EW83:FG83,TRANSPOSE(BV83:CF83))</f>
        <v>2.6574017136079646E-3</v>
      </c>
      <c r="FC84" s="7">
        <f t="array" ref="FC84">MMULT(EW83:FG83,TRANSPOSE(CG83:CQ83))</f>
        <v>2.2385149074814611E-3</v>
      </c>
      <c r="FD84" s="7">
        <f t="array" ref="FD84">MMULT(EW83:FG83,TRANSPOSE(CR83:DB83))</f>
        <v>2.2814692629998059E-3</v>
      </c>
      <c r="FE84" s="7">
        <f t="array" ref="FE84">MMULT(EW83:FG83,TRANSPOSE(DC83:DM83))</f>
        <v>2.7142145472301041E-3</v>
      </c>
      <c r="FF84" s="7">
        <f t="array" ref="FF84">MMULT(EW83:FG83,TRANSPOSE(DN83:DX83))</f>
        <v>5.5731293679354473E-3</v>
      </c>
      <c r="FG84" s="7">
        <f t="array" ref="FG84">MMULT(EW83:FG83,TRANSPOSE(DY83:EI83))</f>
        <v>0.96840599401603811</v>
      </c>
      <c r="FH84" s="39" t="b">
        <f t="shared" si="482"/>
        <v>1</v>
      </c>
      <c r="FJ84" s="30">
        <f t="shared" si="483"/>
        <v>4.8857112462420823E-3</v>
      </c>
      <c r="FK84" s="30">
        <f t="shared" si="484"/>
        <v>1.6833936228808705E-4</v>
      </c>
      <c r="FL84" s="30">
        <f t="shared" si="485"/>
        <v>3.1935012790908612E-3</v>
      </c>
      <c r="FM84" s="30">
        <f t="shared" si="486"/>
        <v>2.7866967037220788E-4</v>
      </c>
      <c r="FN84" s="30">
        <f t="shared" si="487"/>
        <v>1.5737113236279606E-3</v>
      </c>
      <c r="FO84" s="30">
        <f t="shared" si="488"/>
        <v>8.5302595006815651E-4</v>
      </c>
      <c r="FP84" s="30">
        <f t="shared" si="489"/>
        <v>1.524428651994875E-3</v>
      </c>
      <c r="FQ84" s="30">
        <f t="shared" si="490"/>
        <v>1.5080511828428718E-3</v>
      </c>
      <c r="FR84" s="30">
        <f t="shared" si="491"/>
        <v>1.1698264698561749E-3</v>
      </c>
      <c r="FS84" s="30">
        <f t="shared" si="492"/>
        <v>1.4545867650311518E-3</v>
      </c>
      <c r="FT84" s="41">
        <v>0</v>
      </c>
      <c r="FV84" s="30">
        <f t="shared" si="493"/>
        <v>-2.1522957031903445E-4</v>
      </c>
      <c r="FW84" s="30">
        <f t="shared" si="494"/>
        <v>-7.4158309378011916E-6</v>
      </c>
      <c r="FX84" s="30">
        <f t="shared" si="495"/>
        <v>-2.5305081450799214E-4</v>
      </c>
      <c r="FY84" s="30">
        <f t="shared" si="496"/>
        <v>-2.2081590362298565E-5</v>
      </c>
      <c r="FZ84" s="30">
        <f t="shared" si="497"/>
        <v>-2.5640917696585915E-4</v>
      </c>
      <c r="GA84" s="30">
        <f t="shared" si="498"/>
        <v>-2.6574017136079647E-4</v>
      </c>
      <c r="GB84" s="30">
        <f t="shared" si="499"/>
        <v>-6.7155447224443828E-5</v>
      </c>
      <c r="GC84" s="30">
        <f t="shared" si="500"/>
        <v>-1.140734631499903E-4</v>
      </c>
      <c r="GD84" s="30">
        <f t="shared" si="501"/>
        <v>-2.1713716377840832E-4</v>
      </c>
      <c r="GE84" s="30">
        <f t="shared" si="502"/>
        <v>-5.5731293679354478E-4</v>
      </c>
      <c r="GF84" s="41">
        <v>0</v>
      </c>
      <c r="GH84" s="31">
        <f t="shared" si="503"/>
        <v>204.73425903837727</v>
      </c>
      <c r="GI84" s="31">
        <f t="shared" si="504"/>
        <v>144.42672797392044</v>
      </c>
      <c r="GJ84" s="18"/>
      <c r="GK84" s="31">
        <f t="shared" si="505"/>
        <v>51.849090462615834</v>
      </c>
      <c r="GL84" s="31">
        <f t="shared" si="506"/>
        <v>1.7864835606908911</v>
      </c>
      <c r="GM84" s="31">
        <f t="shared" si="507"/>
        <v>52.715770640479029</v>
      </c>
      <c r="GN84" s="31">
        <f t="shared" si="508"/>
        <v>4.6000565348078695</v>
      </c>
      <c r="GO84" s="31">
        <f t="shared" si="509"/>
        <v>42.580845420477949</v>
      </c>
      <c r="GP84" s="31">
        <f t="shared" si="510"/>
        <v>36.116906133748664</v>
      </c>
      <c r="GQ84" s="31">
        <f t="shared" si="511"/>
        <v>16.177836776964821</v>
      </c>
      <c r="GR84" s="31">
        <f t="shared" si="512"/>
        <v>23.763885254714722</v>
      </c>
      <c r="GS84" s="31">
        <f t="shared" si="513"/>
        <v>36.059099425760792</v>
      </c>
      <c r="GT84" s="31">
        <f t="shared" si="514"/>
        <v>75.744735627372734</v>
      </c>
      <c r="GU84" s="42">
        <v>0</v>
      </c>
      <c r="GV84" s="18"/>
      <c r="GW84" s="31">
        <f t="shared" si="515"/>
        <v>0</v>
      </c>
      <c r="GX84" s="31">
        <f t="shared" si="516"/>
        <v>0</v>
      </c>
      <c r="GY84" s="31">
        <f t="shared" si="517"/>
        <v>0</v>
      </c>
      <c r="GZ84" s="31">
        <f t="shared" si="518"/>
        <v>0</v>
      </c>
      <c r="HA84" s="31">
        <f t="shared" si="519"/>
        <v>0</v>
      </c>
      <c r="HB84" s="31">
        <f t="shared" si="520"/>
        <v>0</v>
      </c>
      <c r="HC84" s="31">
        <f t="shared" si="521"/>
        <v>198.61895071101509</v>
      </c>
      <c r="HD84" s="31">
        <f t="shared" si="522"/>
        <v>202.43020476744678</v>
      </c>
      <c r="HE84" s="31">
        <f t="shared" si="523"/>
        <v>240.82682834663268</v>
      </c>
      <c r="HF84" s="31">
        <f t="shared" si="524"/>
        <v>494.49262255817638</v>
      </c>
      <c r="HG84" s="42">
        <v>0</v>
      </c>
      <c r="HH84" s="18"/>
      <c r="HI84" s="31">
        <f t="shared" si="525"/>
        <v>195.24427766530417</v>
      </c>
      <c r="HJ84" s="31">
        <f t="shared" si="526"/>
        <v>6.7272287566842754</v>
      </c>
      <c r="HK84" s="31">
        <f t="shared" si="527"/>
        <v>224.410123040126</v>
      </c>
      <c r="HL84" s="31">
        <f t="shared" si="528"/>
        <v>19.582361035904018</v>
      </c>
      <c r="HM84" s="31">
        <f t="shared" si="529"/>
        <v>210.98911176730385</v>
      </c>
      <c r="HN84" s="31">
        <f t="shared" si="530"/>
        <v>308.46311241440316</v>
      </c>
      <c r="HO84" s="31">
        <f t="shared" si="531"/>
        <v>27.227675022300353</v>
      </c>
      <c r="HP84" s="31">
        <f t="shared" si="532"/>
        <v>44.926910171089879</v>
      </c>
      <c r="HQ84" s="31">
        <f t="shared" si="533"/>
        <v>78.616429638500534</v>
      </c>
      <c r="HR84" s="31">
        <f t="shared" si="534"/>
        <v>284.64124247533402</v>
      </c>
      <c r="HS84" s="42">
        <v>0</v>
      </c>
      <c r="HT84" s="18"/>
      <c r="HU84" s="45">
        <f t="shared" si="535"/>
        <v>4.1080206783291684E-3</v>
      </c>
      <c r="HV84" s="45">
        <f t="shared" si="536"/>
        <v>1.3907893072532447E-4</v>
      </c>
      <c r="HW84" s="45">
        <f t="shared" si="537"/>
        <v>2.6579496477092566E-3</v>
      </c>
      <c r="HX84" s="45">
        <f t="shared" si="538"/>
        <v>2.2768656465928895E-4</v>
      </c>
      <c r="HY84" s="45">
        <f t="shared" si="539"/>
        <v>1.291538635964774E-3</v>
      </c>
      <c r="HZ84" s="45">
        <f t="shared" si="540"/>
        <v>6.7856559027373387E-4</v>
      </c>
      <c r="IA84" s="45">
        <f t="shared" si="541"/>
        <v>1.3022681104191062E-3</v>
      </c>
      <c r="IB84" s="45">
        <f t="shared" si="542"/>
        <v>1.2721588824734366E-3</v>
      </c>
      <c r="IC84" s="45">
        <f t="shared" si="543"/>
        <v>9.6560274293821169E-4</v>
      </c>
      <c r="ID84" s="45">
        <f t="shared" si="544"/>
        <v>1.1270502063464788E-3</v>
      </c>
      <c r="IE84" s="45">
        <f t="shared" si="545"/>
        <v>0</v>
      </c>
      <c r="IF84" s="45"/>
      <c r="IH84" s="45">
        <f t="shared" si="546"/>
        <v>-1.8097007393520567E-4</v>
      </c>
      <c r="II84" s="45">
        <f t="shared" si="547"/>
        <v>-6.1268251420847781E-6</v>
      </c>
      <c r="IJ84" s="45">
        <f t="shared" si="548"/>
        <v>-2.1061407668060666E-4</v>
      </c>
      <c r="IK84" s="45">
        <f t="shared" si="549"/>
        <v>-1.8041724616425432E-5</v>
      </c>
      <c r="IL84" s="45">
        <f t="shared" si="550"/>
        <v>-2.1043399363988171E-4</v>
      </c>
      <c r="IM84" s="45">
        <f t="shared" si="551"/>
        <v>-2.1139114961798568E-4</v>
      </c>
      <c r="IN84" s="45">
        <f t="shared" si="552"/>
        <v>-5.7368639225511285E-5</v>
      </c>
      <c r="IO84" s="45">
        <f t="shared" si="553"/>
        <v>-9.622987008119793E-5</v>
      </c>
      <c r="IP84" s="45">
        <f t="shared" si="554"/>
        <v>-1.7923020750593258E-4</v>
      </c>
      <c r="IQ84" s="45">
        <f t="shared" si="555"/>
        <v>-4.3182000243160111E-4</v>
      </c>
      <c r="IR84" s="45">
        <f t="shared" si="556"/>
        <v>0</v>
      </c>
      <c r="IT84" s="43">
        <f t="shared" si="557"/>
        <v>172.14536989654525</v>
      </c>
      <c r="IU84" s="43">
        <f t="shared" si="558"/>
        <v>120.20629935284279</v>
      </c>
      <c r="IW84" s="43">
        <f t="shared" si="559"/>
        <v>43.595932104422964</v>
      </c>
      <c r="IX84" s="43">
        <f t="shared" si="560"/>
        <v>1.4759603458284127</v>
      </c>
      <c r="IY84" s="43">
        <f t="shared" si="561"/>
        <v>43.875311690018158</v>
      </c>
      <c r="IZ84" s="43">
        <f t="shared" si="562"/>
        <v>3.75846811118693</v>
      </c>
      <c r="JA84" s="43">
        <f t="shared" si="563"/>
        <v>34.945930798673118</v>
      </c>
      <c r="JB84" s="43">
        <f t="shared" si="564"/>
        <v>28.730297979270205</v>
      </c>
      <c r="JC84" s="43">
        <f t="shared" si="565"/>
        <v>13.820181680944639</v>
      </c>
      <c r="JD84" s="43">
        <f t="shared" si="566"/>
        <v>20.046692083669658</v>
      </c>
      <c r="JE84" s="43">
        <f t="shared" si="567"/>
        <v>29.764042967566919</v>
      </c>
      <c r="JF84" s="43">
        <f t="shared" si="568"/>
        <v>58.688915622480351</v>
      </c>
      <c r="JG84" s="43">
        <f t="shared" si="569"/>
        <v>0</v>
      </c>
      <c r="JH84" s="43"/>
      <c r="JJ84" s="43">
        <f t="shared" si="570"/>
        <v>0</v>
      </c>
      <c r="JK84" s="43">
        <f t="shared" si="571"/>
        <v>0</v>
      </c>
      <c r="JL84" s="43">
        <f t="shared" si="572"/>
        <v>0</v>
      </c>
      <c r="JM84" s="43">
        <f t="shared" si="573"/>
        <v>0</v>
      </c>
      <c r="JN84" s="43">
        <f t="shared" si="574"/>
        <v>0</v>
      </c>
      <c r="JO84" s="43">
        <f t="shared" si="575"/>
        <v>0</v>
      </c>
      <c r="JP84" s="43">
        <f t="shared" si="576"/>
        <v>169.67348737337221</v>
      </c>
      <c r="JQ84" s="43">
        <f t="shared" si="577"/>
        <v>170.76567825129058</v>
      </c>
      <c r="JR84" s="43">
        <f t="shared" si="578"/>
        <v>198.78422314482981</v>
      </c>
      <c r="JS84" s="43">
        <f t="shared" si="579"/>
        <v>383.14525175751101</v>
      </c>
      <c r="JT84" s="43">
        <f t="shared" si="580"/>
        <v>0</v>
      </c>
      <c r="JU84" s="43"/>
      <c r="JW84" s="43">
        <f t="shared" si="581"/>
        <v>164.16597083821392</v>
      </c>
      <c r="JX84" s="43">
        <f t="shared" si="582"/>
        <v>5.5579144978768529</v>
      </c>
      <c r="JY84" s="43">
        <f t="shared" si="583"/>
        <v>186.77644232749438</v>
      </c>
      <c r="JZ84" s="43">
        <f t="shared" si="584"/>
        <v>15.999733685505401</v>
      </c>
      <c r="KA84" s="43">
        <f t="shared" si="585"/>
        <v>173.15792644050674</v>
      </c>
      <c r="KB84" s="43">
        <f t="shared" si="586"/>
        <v>245.37642018560939</v>
      </c>
      <c r="KC84" s="43">
        <f t="shared" si="587"/>
        <v>23.259686739682053</v>
      </c>
      <c r="KD84" s="43">
        <f t="shared" si="588"/>
        <v>37.899355463847833</v>
      </c>
      <c r="KE84" s="43">
        <f t="shared" si="589"/>
        <v>64.891881022557243</v>
      </c>
      <c r="KF84" s="43">
        <f t="shared" si="590"/>
        <v>220.5471538575926</v>
      </c>
      <c r="KG84" s="43">
        <f t="shared" si="591"/>
        <v>0</v>
      </c>
      <c r="KH84" s="43"/>
      <c r="KJ84" s="7">
        <f t="array" ref="KJ84">AVERAGE(EW84:EW85)/((1+discount_EFFECT)^($B84-1))</f>
        <v>3.7591522354879976E-3</v>
      </c>
      <c r="KK84" s="7">
        <f t="array" ref="KK84">AVERAGE(EX84:EX85)/((1+discount_EFFECT)^($B84-1))</f>
        <v>1.2726782903099381E-4</v>
      </c>
      <c r="KL84" s="7">
        <f t="array" ref="KL84">AVERAGE(EY84:EY85)/((1+discount_EFFECT)^($B84-1))</f>
        <v>2.6249545904344826E-3</v>
      </c>
      <c r="KM84" s="7">
        <f t="array" ref="KM84">AVERAGE(EZ84:EZ85)/((1+discount_EFFECT)^($B84-1))</f>
        <v>2.2486012614940056E-4</v>
      </c>
      <c r="KN84" s="7">
        <f t="array" ref="KN84">AVERAGE(FA84:FA85)/((1+discount_EFFECT)^($B84-1))</f>
        <v>1.6391938465553761E-3</v>
      </c>
      <c r="KO84" s="7">
        <f t="array" ref="KO84">AVERAGE(FB84:FB85)/((1+discount_EFFECT)^($B84-1))</f>
        <v>1.3173197568566138E-3</v>
      </c>
      <c r="KP84" s="7">
        <f t="array" ref="KP84">AVERAGE(FC84:FC85)/((1+discount_EFFECT)^($B84-1))</f>
        <v>1.1916746437794954E-3</v>
      </c>
      <c r="KQ84" s="7">
        <f t="array" ref="KQ84">AVERAGE(FD84:FD85)/((1+discount_EFFECT)^($B84-1))</f>
        <v>1.1993454720009874E-3</v>
      </c>
      <c r="KR84" s="7">
        <f t="array" ref="KR84">AVERAGE(FE84:FE85)/((1+discount_EFFECT)^($B84-1))</f>
        <v>1.3961292478407248E-3</v>
      </c>
      <c r="KS84" s="7">
        <f t="array" ref="KS84">AVERAGE(FF84:FF85)/((1+discount_EFFECT)^($B84-1))</f>
        <v>2.6909594920932318E-3</v>
      </c>
      <c r="KT84" s="7">
        <f t="array" ref="KT84">AVERAGE(FG84:FG85)/((1+discount_EFFECT)^($B84-1))</f>
        <v>0.60699608197988497</v>
      </c>
      <c r="KU84" s="51">
        <f t="shared" si="592"/>
        <v>8.5809588933737028E-3</v>
      </c>
      <c r="KV84" s="51">
        <f t="shared" si="593"/>
        <v>-9.9845462312487089E-4</v>
      </c>
      <c r="KW84" s="43"/>
      <c r="KX84" s="43">
        <f t="shared" si="594"/>
        <v>182.18389490203236</v>
      </c>
      <c r="KY84" s="43">
        <f t="shared" si="595"/>
        <v>173.67770614828589</v>
      </c>
      <c r="KZ84" s="43">
        <f t="shared" si="596"/>
        <v>574.78964254983077</v>
      </c>
      <c r="LA84" s="43">
        <f t="shared" si="597"/>
        <v>708.93495367151877</v>
      </c>
      <c r="LB84" s="30">
        <f t="shared" si="598"/>
        <v>5.0780947082984867E-3</v>
      </c>
      <c r="LC84" s="30">
        <f t="shared" si="599"/>
        <v>4.0491601885848712E-3</v>
      </c>
      <c r="LD84" s="30">
        <f t="shared" si="600"/>
        <v>3.0353230943961007E-3</v>
      </c>
      <c r="LE84" s="30">
        <f t="shared" si="601"/>
        <v>4.0082792489498451E-3</v>
      </c>
      <c r="LF84" s="30">
        <f t="shared" si="602"/>
        <v>9.6927483845148654E-3</v>
      </c>
      <c r="LG84" s="30">
        <f t="shared" si="603"/>
        <v>6.4781088557144401E-3</v>
      </c>
      <c r="LH84" s="30">
        <f t="shared" si="604"/>
        <v>6.3841068259224802E-3</v>
      </c>
      <c r="LI84" s="17">
        <f t="shared" si="605"/>
        <v>1.6170857240229305E-2</v>
      </c>
      <c r="LJ84" s="30">
        <f t="shared" si="606"/>
        <v>7.5825042702488323E-3</v>
      </c>
      <c r="LK84" s="31">
        <f t="shared" si="607"/>
        <v>1639.5861972716677</v>
      </c>
      <c r="LL84">
        <f t="shared" si="608"/>
        <v>-8.8133577024678434E-3</v>
      </c>
    </row>
    <row r="85" spans="2:324" ht="15.6" thickTop="1" thickBot="1" x14ac:dyDescent="0.35">
      <c r="B85">
        <v>18</v>
      </c>
      <c r="C85">
        <f t="shared" si="609"/>
        <v>88</v>
      </c>
      <c r="E85">
        <f t="shared" si="398"/>
        <v>0</v>
      </c>
      <c r="G85">
        <f t="shared" si="399"/>
        <v>0.16501514101914139</v>
      </c>
      <c r="H85">
        <f t="shared" si="400"/>
        <v>0</v>
      </c>
      <c r="I85">
        <f t="shared" si="401"/>
        <v>0</v>
      </c>
      <c r="J85">
        <f t="shared" si="402"/>
        <v>0.25713445436768823</v>
      </c>
      <c r="K85" s="19">
        <f t="shared" si="403"/>
        <v>2.7774179821947742E-2</v>
      </c>
      <c r="L85">
        <f t="shared" si="404"/>
        <v>0.22999999999999998</v>
      </c>
      <c r="M85">
        <f t="shared" si="405"/>
        <v>0</v>
      </c>
      <c r="N85">
        <f t="shared" si="406"/>
        <v>0</v>
      </c>
      <c r="O85">
        <f t="shared" si="407"/>
        <v>0.35</v>
      </c>
      <c r="P85">
        <f t="shared" si="408"/>
        <v>4.0000000000000036E-2</v>
      </c>
      <c r="S85" s="35">
        <f t="shared" si="409"/>
        <v>0.65041704739763129</v>
      </c>
      <c r="T85" s="36">
        <v>0</v>
      </c>
      <c r="U85" s="37">
        <f t="shared" si="410"/>
        <v>2.0098675235195651E-2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8">
        <v>0</v>
      </c>
      <c r="AD85" s="35">
        <f t="shared" si="411"/>
        <v>0</v>
      </c>
      <c r="AE85" s="37">
        <f t="shared" si="412"/>
        <v>0.59979665632195256</v>
      </c>
      <c r="AF85" s="37">
        <f t="shared" si="413"/>
        <v>0</v>
      </c>
      <c r="AG85" s="37">
        <f t="shared" si="414"/>
        <v>2.0098675235195651E-2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8">
        <v>0</v>
      </c>
      <c r="AO85" s="35">
        <f t="shared" si="415"/>
        <v>0.12853964912438504</v>
      </c>
      <c r="AP85" s="36">
        <v>0</v>
      </c>
      <c r="AQ85" s="37">
        <f t="shared" si="416"/>
        <v>0.45898096226197094</v>
      </c>
      <c r="AR85" s="36">
        <v>0</v>
      </c>
      <c r="AS85" s="36">
        <v>0</v>
      </c>
      <c r="AT85" s="36">
        <v>0</v>
      </c>
      <c r="AU85" s="36">
        <v>0</v>
      </c>
      <c r="AV85" s="36">
        <v>0</v>
      </c>
      <c r="AW85" s="36">
        <v>0</v>
      </c>
      <c r="AX85" s="36">
        <v>0</v>
      </c>
      <c r="AY85" s="38">
        <v>0</v>
      </c>
      <c r="AZ85" s="35">
        <f t="shared" si="417"/>
        <v>0</v>
      </c>
      <c r="BA85" s="37">
        <f t="shared" si="418"/>
        <v>0.17916004020006376</v>
      </c>
      <c r="BB85" s="37">
        <f t="shared" si="419"/>
        <v>0</v>
      </c>
      <c r="BC85" s="37">
        <f t="shared" si="420"/>
        <v>0.38857438788044923</v>
      </c>
      <c r="BD85" s="37">
        <f t="shared" si="421"/>
        <v>1.6570586905948741E-2</v>
      </c>
      <c r="BE85" s="37">
        <f t="shared" si="422"/>
        <v>0</v>
      </c>
      <c r="BF85" s="36">
        <v>0</v>
      </c>
      <c r="BG85" s="36">
        <v>0</v>
      </c>
      <c r="BH85" s="36">
        <v>0</v>
      </c>
      <c r="BI85" s="36">
        <v>0</v>
      </c>
      <c r="BJ85" s="38">
        <v>0</v>
      </c>
      <c r="BK85" s="35">
        <f t="shared" si="423"/>
        <v>0</v>
      </c>
      <c r="BL85" s="37">
        <f t="shared" si="424"/>
        <v>0</v>
      </c>
      <c r="BM85" s="37">
        <f t="shared" si="425"/>
        <v>0.1722687296705134</v>
      </c>
      <c r="BN85" s="37">
        <f t="shared" si="426"/>
        <v>0.23448454441061592</v>
      </c>
      <c r="BO85" s="37">
        <f t="shared" si="427"/>
        <v>0.30379409327572698</v>
      </c>
      <c r="BP85" s="37">
        <f t="shared" si="428"/>
        <v>4.5558032490245638E-3</v>
      </c>
      <c r="BQ85" s="36">
        <v>0</v>
      </c>
      <c r="BR85" s="36">
        <v>0</v>
      </c>
      <c r="BS85" s="36">
        <v>0</v>
      </c>
      <c r="BT85" s="36">
        <v>0</v>
      </c>
      <c r="BU85" s="38">
        <v>0</v>
      </c>
      <c r="BV85" s="35">
        <f t="shared" si="429"/>
        <v>0</v>
      </c>
      <c r="BW85" s="37">
        <f t="shared" si="430"/>
        <v>0</v>
      </c>
      <c r="BX85" s="37">
        <f t="shared" si="431"/>
        <v>1.8607474005508395E-2</v>
      </c>
      <c r="BY85" s="37">
        <f t="shared" si="432"/>
        <v>2.6798233646927561E-2</v>
      </c>
      <c r="BZ85" s="37">
        <f t="shared" si="433"/>
        <v>0.23198821668328237</v>
      </c>
      <c r="CA85" s="37">
        <f t="shared" si="434"/>
        <v>0.22323435920220361</v>
      </c>
      <c r="CB85" s="36">
        <v>0</v>
      </c>
      <c r="CC85" s="36">
        <v>0</v>
      </c>
      <c r="CD85" s="36">
        <v>0</v>
      </c>
      <c r="CE85" s="36">
        <v>0</v>
      </c>
      <c r="CF85" s="38">
        <v>0</v>
      </c>
      <c r="CG85" s="37">
        <f t="shared" si="435"/>
        <v>1.599386182125323E-2</v>
      </c>
      <c r="CH85" s="37">
        <f t="shared" si="436"/>
        <v>1.4749098106277524E-2</v>
      </c>
      <c r="CI85" s="37">
        <f t="shared" si="437"/>
        <v>7.939185643840278E-4</v>
      </c>
      <c r="CJ85" s="37">
        <f t="shared" si="438"/>
        <v>7.939185643840278E-4</v>
      </c>
      <c r="CK85" s="36">
        <v>0</v>
      </c>
      <c r="CL85" s="36">
        <v>0</v>
      </c>
      <c r="CM85" s="37">
        <f t="shared" si="439"/>
        <v>0.61454575442823012</v>
      </c>
      <c r="CN85" s="37">
        <f t="shared" si="440"/>
        <v>2.0892593799579681E-2</v>
      </c>
      <c r="CO85" s="36">
        <v>0</v>
      </c>
      <c r="CP85" s="36">
        <v>0</v>
      </c>
      <c r="CQ85" s="38">
        <v>0</v>
      </c>
      <c r="CR85" s="37">
        <f t="shared" si="441"/>
        <v>3.1608110440422559E-3</v>
      </c>
      <c r="CS85" s="37">
        <f t="shared" si="442"/>
        <v>4.4055747590179611E-3</v>
      </c>
      <c r="CT85" s="37">
        <f t="shared" si="443"/>
        <v>1.8130225120535234E-2</v>
      </c>
      <c r="CU85" s="37">
        <f t="shared" si="444"/>
        <v>1.534909224475787E-2</v>
      </c>
      <c r="CV85" s="37">
        <f t="shared" si="445"/>
        <v>2.0480500670273728E-3</v>
      </c>
      <c r="CW85" s="37">
        <f t="shared" si="446"/>
        <v>0</v>
      </c>
      <c r="CX85" s="37">
        <f t="shared" si="447"/>
        <v>0.18356561495908172</v>
      </c>
      <c r="CY85" s="37">
        <f t="shared" si="448"/>
        <v>0.40392348012520712</v>
      </c>
      <c r="CZ85" s="37">
        <f t="shared" si="449"/>
        <v>1.8618636972976114E-2</v>
      </c>
      <c r="DA85" s="37">
        <f t="shared" si="450"/>
        <v>0</v>
      </c>
      <c r="DB85" s="38">
        <v>0</v>
      </c>
      <c r="DC85" s="37">
        <f t="shared" si="451"/>
        <v>0</v>
      </c>
      <c r="DD85" s="37">
        <f t="shared" si="452"/>
        <v>0</v>
      </c>
      <c r="DE85" s="37">
        <f t="shared" si="453"/>
        <v>6.804793895508845E-3</v>
      </c>
      <c r="DF85" s="37">
        <f t="shared" si="454"/>
        <v>9.2623832511469911E-3</v>
      </c>
      <c r="DG85" s="37">
        <f t="shared" si="455"/>
        <v>3.7547584562168501E-2</v>
      </c>
      <c r="DH85" s="37">
        <f t="shared" si="456"/>
        <v>1.5923792732757925E-3</v>
      </c>
      <c r="DI85" s="37">
        <f t="shared" si="457"/>
        <v>0</v>
      </c>
      <c r="DJ85" s="37">
        <f t="shared" si="458"/>
        <v>0.24374692766176292</v>
      </c>
      <c r="DK85" s="37">
        <f t="shared" si="459"/>
        <v>0.34134167783789549</v>
      </c>
      <c r="DL85" s="37">
        <f t="shared" si="460"/>
        <v>6.148182522300356E-3</v>
      </c>
      <c r="DM85" s="38">
        <v>0</v>
      </c>
      <c r="DN85" s="37">
        <f t="shared" si="461"/>
        <v>0</v>
      </c>
      <c r="DO85" s="37">
        <f t="shared" si="462"/>
        <v>0</v>
      </c>
      <c r="DP85" s="37">
        <f t="shared" si="463"/>
        <v>7.350145657061528E-4</v>
      </c>
      <c r="DQ85" s="37">
        <f t="shared" si="464"/>
        <v>1.0585580858453714E-3</v>
      </c>
      <c r="DR85" s="37">
        <f t="shared" si="465"/>
        <v>2.8672700938383217E-2</v>
      </c>
      <c r="DS85" s="37">
        <f t="shared" si="466"/>
        <v>7.8026584390513812E-2</v>
      </c>
      <c r="DT85" s="37">
        <f t="shared" si="467"/>
        <v>0</v>
      </c>
      <c r="DU85" s="37">
        <f t="shared" si="468"/>
        <v>2.7856791732772931E-2</v>
      </c>
      <c r="DV85" s="37">
        <f t="shared" si="469"/>
        <v>0.2606609176216656</v>
      </c>
      <c r="DW85" s="37">
        <f t="shared" si="470"/>
        <v>0.30126094359271743</v>
      </c>
      <c r="DX85" s="38">
        <v>0</v>
      </c>
      <c r="DY85" s="35">
        <f t="array" ref="DY85">1-EXP(-INDEX(m.r.mortality, C85) * hr.mort_mci)</f>
        <v>0.20188863061268814</v>
      </c>
      <c r="DZ85" s="37">
        <f t="array" ref="DZ85">1-EXP(-INDEX(m.r.mortality, C85) * hr.mort_mci)</f>
        <v>0.20188863061268814</v>
      </c>
      <c r="EA85" s="37">
        <f t="array" ref="EA85">1-EXP(-INDEX(m.r.mortality, C85) * hr.mort_mil)</f>
        <v>0.30358020668067731</v>
      </c>
      <c r="EB85" s="37">
        <f t="array" ref="EB85">1-EXP(-INDEX(m.r.mortality, C85) * hr.mort_mil)</f>
        <v>0.30358020668067731</v>
      </c>
      <c r="EC85" s="37">
        <f t="array" ref="EC85">1-EXP(-INDEX(m.r.mortality, C85) * hr.mort_mod)</f>
        <v>0.3793787675674628</v>
      </c>
      <c r="ED85" s="37">
        <f t="array" ref="ED85">1-EXP(-INDEX(m.r.mortality, C85) * hr.mort_sev)</f>
        <v>0.69259087388498219</v>
      </c>
      <c r="EE85" s="37">
        <f t="array" ref="EE85">1-EXP(-INDEX(m.r.mortality, C85) * hr.mort_mci)</f>
        <v>0.20188863061268814</v>
      </c>
      <c r="EF85" s="37">
        <f t="array" ref="EF85">1-EXP(-INDEX(m.r.mortality, C85) * hr.mort_mil)</f>
        <v>0.30358020668067731</v>
      </c>
      <c r="EG85" s="37">
        <f t="array" ref="EG85">1-EXP(-INDEX(m.r.mortality, C85) * hr.mort_mod)</f>
        <v>0.3793787675674628</v>
      </c>
      <c r="EH85" s="37">
        <f t="array" ref="EH85">1-EXP(-INDEX(m.r.mortality, C85) * hr.mort_sev)</f>
        <v>0.69259087388498219</v>
      </c>
      <c r="EI85" s="38">
        <v>1</v>
      </c>
      <c r="EJ85" s="39" t="b">
        <f t="shared" si="471"/>
        <v>1</v>
      </c>
      <c r="EK85" s="39" t="b">
        <f t="shared" si="472"/>
        <v>1</v>
      </c>
      <c r="EL85" s="39" t="b">
        <f t="shared" si="473"/>
        <v>1</v>
      </c>
      <c r="EM85" s="39" t="b">
        <f t="shared" si="474"/>
        <v>1</v>
      </c>
      <c r="EN85" s="39" t="b">
        <f t="shared" si="475"/>
        <v>1</v>
      </c>
      <c r="EO85" s="39" t="b">
        <f t="shared" si="476"/>
        <v>1</v>
      </c>
      <c r="EP85" s="39" t="b">
        <f t="shared" si="477"/>
        <v>1</v>
      </c>
      <c r="EQ85" s="39" t="b">
        <f t="shared" si="478"/>
        <v>1</v>
      </c>
      <c r="ER85" s="39" t="b">
        <f t="shared" si="479"/>
        <v>1</v>
      </c>
      <c r="ES85" s="39" t="b">
        <f t="shared" si="480"/>
        <v>1</v>
      </c>
      <c r="ET85" s="39" t="b">
        <f t="shared" si="481"/>
        <v>1</v>
      </c>
      <c r="EV85">
        <v>18</v>
      </c>
      <c r="EW85" s="7">
        <f t="array" ref="EW85">MMULT(EW84:FG84,TRANSPOSE(S84:AC84))</f>
        <v>4.890352585045896E-3</v>
      </c>
      <c r="EX85" s="7">
        <f t="array" ref="EX85">MMULT(EW84:FG84,TRANSPOSE(AD84:AN84))</f>
        <v>1.6126064487894553E-4</v>
      </c>
      <c r="EY85" s="7">
        <f t="array" ref="EY85">MMULT(EW84:FG84,TRANSPOSE(AO84:AY84))</f>
        <v>3.3635467770644239E-3</v>
      </c>
      <c r="EZ85" s="7">
        <f t="array" ref="EZ85">MMULT(EW84:FG84,TRANSPOSE(AZ84:BJ84))</f>
        <v>2.8003717741104594E-4</v>
      </c>
      <c r="FA85" s="7">
        <f t="array" ref="FA85">MMULT(EW84:FG84,TRANSPOSE(BK84:BU84))</f>
        <v>2.0557351289238034E-3</v>
      </c>
      <c r="FB85" s="7">
        <f t="array" ref="FB85">MMULT(EW84:FG84,TRANSPOSE(BV84:CF84))</f>
        <v>1.5704212787517489E-3</v>
      </c>
      <c r="FC85" s="7">
        <f t="array" ref="FC85">MMULT(EW84:FG84,TRANSPOSE(CG84:CQ84))</f>
        <v>1.5860610408859582E-3</v>
      </c>
      <c r="FD85" s="7">
        <f t="array" ref="FD85">MMULT(EW84:FG84,TRANSPOSE(CR84:DB84))</f>
        <v>1.5677255402481113E-3</v>
      </c>
      <c r="FE85" s="7">
        <f t="array" ref="FE85">MMULT(EW84:FG84,TRANSPOSE(DC84:DM84))</f>
        <v>1.7665406404182103E-3</v>
      </c>
      <c r="FF85" s="7">
        <f t="array" ref="FF85">MMULT(EW84:FG84,TRANSPOSE(DN84:DX84))</f>
        <v>3.0632706806965736E-3</v>
      </c>
      <c r="FG85" s="7">
        <f t="array" ref="FG85">MMULT(EW84:FG84,TRANSPOSE(DY84:EI84))</f>
        <v>0.97969504850567513</v>
      </c>
      <c r="FH85" s="39" t="b">
        <f t="shared" si="482"/>
        <v>1</v>
      </c>
      <c r="FJ85" s="30">
        <f t="shared" si="483"/>
        <v>3.330330110416255E-3</v>
      </c>
      <c r="FK85" s="30">
        <f t="shared" si="484"/>
        <v>1.098184991625619E-4</v>
      </c>
      <c r="FL85" s="30">
        <f t="shared" si="485"/>
        <v>2.1223980163276516E-3</v>
      </c>
      <c r="FM85" s="30">
        <f t="shared" si="486"/>
        <v>1.7670345894636998E-4</v>
      </c>
      <c r="FN85" s="30">
        <f t="shared" si="487"/>
        <v>1.0093659483015876E-3</v>
      </c>
      <c r="FO85" s="30">
        <f t="shared" si="488"/>
        <v>5.0410523047931134E-4</v>
      </c>
      <c r="FP85" s="30">
        <f t="shared" si="489"/>
        <v>1.0801075688433375E-3</v>
      </c>
      <c r="FQ85" s="30">
        <f t="shared" si="490"/>
        <v>1.0362665821040016E-3</v>
      </c>
      <c r="FR85" s="30">
        <f t="shared" si="491"/>
        <v>7.6137901602024857E-4</v>
      </c>
      <c r="FS85" s="30">
        <f t="shared" si="492"/>
        <v>7.9951364766180576E-4</v>
      </c>
      <c r="FT85" s="41">
        <v>0</v>
      </c>
      <c r="FV85" s="30">
        <f t="shared" si="493"/>
        <v>-1.4671057755137688E-4</v>
      </c>
      <c r="FW85" s="30">
        <f t="shared" si="494"/>
        <v>-4.8378193463683655E-6</v>
      </c>
      <c r="FX85" s="30">
        <f t="shared" si="495"/>
        <v>-1.6817733885322121E-4</v>
      </c>
      <c r="FY85" s="30">
        <f t="shared" si="496"/>
        <v>-1.4001858870552298E-5</v>
      </c>
      <c r="FZ85" s="30">
        <f t="shared" si="497"/>
        <v>-1.6445881031390428E-4</v>
      </c>
      <c r="GA85" s="30">
        <f t="shared" si="498"/>
        <v>-1.5704212787517489E-4</v>
      </c>
      <c r="GB85" s="30">
        <f t="shared" si="499"/>
        <v>-4.7581831226578742E-5</v>
      </c>
      <c r="GC85" s="30">
        <f t="shared" si="500"/>
        <v>-7.8386277012405572E-5</v>
      </c>
      <c r="GD85" s="30">
        <f t="shared" si="501"/>
        <v>-1.4132325123345681E-4</v>
      </c>
      <c r="GE85" s="30">
        <f t="shared" si="502"/>
        <v>-3.063270680696574E-4</v>
      </c>
      <c r="GF85" s="41">
        <v>0</v>
      </c>
      <c r="GH85" s="31">
        <f t="shared" si="503"/>
        <v>139.55648075471322</v>
      </c>
      <c r="GI85" s="31">
        <f t="shared" si="504"/>
        <v>95.985870731765161</v>
      </c>
      <c r="GJ85" s="18"/>
      <c r="GK85" s="31">
        <f t="shared" si="505"/>
        <v>35.342773746230094</v>
      </c>
      <c r="GL85" s="31">
        <f t="shared" si="506"/>
        <v>1.1654371309659346</v>
      </c>
      <c r="GM85" s="31">
        <f t="shared" si="507"/>
        <v>35.034852739557287</v>
      </c>
      <c r="GN85" s="31">
        <f t="shared" si="508"/>
        <v>2.9168796875659906</v>
      </c>
      <c r="GO85" s="31">
        <f t="shared" si="509"/>
        <v>27.311016176868286</v>
      </c>
      <c r="GP85" s="31">
        <f t="shared" si="510"/>
        <v>21.343689824791745</v>
      </c>
      <c r="GQ85" s="31">
        <f t="shared" si="511"/>
        <v>11.462526584924456</v>
      </c>
      <c r="GR85" s="31">
        <f t="shared" si="512"/>
        <v>16.329498912624594</v>
      </c>
      <c r="GS85" s="31">
        <f t="shared" si="513"/>
        <v>23.468986509373046</v>
      </c>
      <c r="GT85" s="31">
        <f t="shared" si="514"/>
        <v>41.633095617587969</v>
      </c>
      <c r="GU85" s="42">
        <v>0</v>
      </c>
      <c r="GV85" s="18"/>
      <c r="GW85" s="31">
        <f t="shared" si="515"/>
        <v>0</v>
      </c>
      <c r="GX85" s="31">
        <f t="shared" si="516"/>
        <v>0</v>
      </c>
      <c r="GY85" s="31">
        <f t="shared" si="517"/>
        <v>0</v>
      </c>
      <c r="GZ85" s="31">
        <f t="shared" si="518"/>
        <v>0</v>
      </c>
      <c r="HA85" s="31">
        <f t="shared" si="519"/>
        <v>0</v>
      </c>
      <c r="HB85" s="31">
        <f t="shared" si="520"/>
        <v>0</v>
      </c>
      <c r="HC85" s="31">
        <f t="shared" si="521"/>
        <v>140.72802403572931</v>
      </c>
      <c r="HD85" s="31">
        <f t="shared" si="522"/>
        <v>139.10115173513441</v>
      </c>
      <c r="HE85" s="31">
        <f t="shared" si="523"/>
        <v>156.74161794302697</v>
      </c>
      <c r="HF85" s="31">
        <f t="shared" si="524"/>
        <v>271.79788095684557</v>
      </c>
      <c r="HG85" s="42">
        <v>0</v>
      </c>
      <c r="HH85" s="18"/>
      <c r="HI85" s="31">
        <f t="shared" si="525"/>
        <v>133.08766401112365</v>
      </c>
      <c r="HJ85" s="31">
        <f t="shared" si="526"/>
        <v>4.3886002390694312</v>
      </c>
      <c r="HK85" s="31">
        <f t="shared" si="527"/>
        <v>149.14276161486276</v>
      </c>
      <c r="HL85" s="31">
        <f t="shared" si="528"/>
        <v>12.417106335106782</v>
      </c>
      <c r="HM85" s="31">
        <f t="shared" si="529"/>
        <v>135.3267411137096</v>
      </c>
      <c r="HN85" s="31">
        <f t="shared" si="530"/>
        <v>182.28972795681563</v>
      </c>
      <c r="HO85" s="31">
        <f t="shared" si="531"/>
        <v>19.291698457063749</v>
      </c>
      <c r="HP85" s="31">
        <f t="shared" si="532"/>
        <v>30.871800756605783</v>
      </c>
      <c r="HQ85" s="31">
        <f t="shared" si="533"/>
        <v>51.167332406613944</v>
      </c>
      <c r="HR85" s="31">
        <f t="shared" si="534"/>
        <v>156.45306523985116</v>
      </c>
      <c r="HS85" s="42">
        <v>0</v>
      </c>
      <c r="HT85" s="18"/>
      <c r="HU85" s="45">
        <f t="shared" si="535"/>
        <v>2.7712355589290731E-3</v>
      </c>
      <c r="HV85" s="45">
        <f t="shared" si="536"/>
        <v>8.9760096005494388E-5</v>
      </c>
      <c r="HW85" s="45">
        <f t="shared" si="537"/>
        <v>1.7465937768785396E-3</v>
      </c>
      <c r="HX85" s="45">
        <f t="shared" si="538"/>
        <v>1.4254563015904398E-4</v>
      </c>
      <c r="HY85" s="45">
        <f t="shared" si="539"/>
        <v>8.1813075554592728E-4</v>
      </c>
      <c r="HZ85" s="45">
        <f t="shared" si="540"/>
        <v>3.9611258825070493E-4</v>
      </c>
      <c r="IA85" s="45">
        <f t="shared" si="541"/>
        <v>9.1152148082037385E-4</v>
      </c>
      <c r="IB85" s="45">
        <f t="shared" si="542"/>
        <v>8.6282375697706E-4</v>
      </c>
      <c r="IC85" s="45">
        <f t="shared" si="543"/>
        <v>6.1970625290030045E-4</v>
      </c>
      <c r="ID85" s="45">
        <f t="shared" si="544"/>
        <v>6.1002240440065098E-4</v>
      </c>
      <c r="IE85" s="45">
        <f t="shared" si="545"/>
        <v>0</v>
      </c>
      <c r="IF85" s="45"/>
      <c r="IH85" s="45">
        <f t="shared" si="546"/>
        <v>-1.220808616268314E-4</v>
      </c>
      <c r="II85" s="45">
        <f t="shared" si="547"/>
        <v>-3.9541892513433646E-6</v>
      </c>
      <c r="IJ85" s="45">
        <f t="shared" si="548"/>
        <v>-1.3839887296977334E-4</v>
      </c>
      <c r="IK85" s="45">
        <f t="shared" si="549"/>
        <v>-1.1295216335898891E-5</v>
      </c>
      <c r="IL85" s="45">
        <f t="shared" si="550"/>
        <v>-1.3330032676919386E-4</v>
      </c>
      <c r="IM85" s="45">
        <f t="shared" si="551"/>
        <v>-1.2339956020271183E-4</v>
      </c>
      <c r="IN85" s="45">
        <f t="shared" si="552"/>
        <v>-4.0155131313672851E-5</v>
      </c>
      <c r="IO85" s="45">
        <f t="shared" si="553"/>
        <v>-6.5266547426403939E-5</v>
      </c>
      <c r="IP85" s="45">
        <f t="shared" si="554"/>
        <v>-1.1502668267290961E-4</v>
      </c>
      <c r="IQ85" s="45">
        <f t="shared" si="555"/>
        <v>-2.3372505915733753E-4</v>
      </c>
      <c r="IR85" s="45">
        <f t="shared" si="556"/>
        <v>0</v>
      </c>
      <c r="IT85" s="43">
        <f t="shared" si="557"/>
        <v>116.1277918777017</v>
      </c>
      <c r="IU85" s="43">
        <f t="shared" si="558"/>
        <v>78.990049556514364</v>
      </c>
      <c r="IW85" s="43">
        <f t="shared" si="559"/>
        <v>29.409442340385862</v>
      </c>
      <c r="IX85" s="43">
        <f t="shared" si="560"/>
        <v>0.9525694629009519</v>
      </c>
      <c r="IY85" s="43">
        <f t="shared" si="561"/>
        <v>28.831376253661254</v>
      </c>
      <c r="IZ85" s="43">
        <f t="shared" si="562"/>
        <v>2.3530295085417796</v>
      </c>
      <c r="JA85" s="43">
        <f t="shared" si="563"/>
        <v>22.13665156537672</v>
      </c>
      <c r="JB85" s="43">
        <f t="shared" si="564"/>
        <v>16.771308266886688</v>
      </c>
      <c r="JC85" s="43">
        <f t="shared" si="565"/>
        <v>9.6734246736388769</v>
      </c>
      <c r="JD85" s="43">
        <f t="shared" si="566"/>
        <v>13.596385181829131</v>
      </c>
      <c r="JE85" s="43">
        <f t="shared" si="567"/>
        <v>19.102020653409348</v>
      </c>
      <c r="JF85" s="43">
        <f t="shared" si="568"/>
        <v>31.765713025109232</v>
      </c>
      <c r="JG85" s="43">
        <f t="shared" si="569"/>
        <v>0</v>
      </c>
      <c r="JH85" s="43"/>
      <c r="JJ85" s="43">
        <f t="shared" si="570"/>
        <v>0</v>
      </c>
      <c r="JK85" s="43">
        <f t="shared" si="571"/>
        <v>0</v>
      </c>
      <c r="JL85" s="43">
        <f t="shared" si="572"/>
        <v>0</v>
      </c>
      <c r="JM85" s="43">
        <f t="shared" si="573"/>
        <v>0</v>
      </c>
      <c r="JN85" s="43">
        <f t="shared" si="574"/>
        <v>0</v>
      </c>
      <c r="JO85" s="43">
        <f t="shared" si="575"/>
        <v>0</v>
      </c>
      <c r="JP85" s="43">
        <f t="shared" si="576"/>
        <v>118.76281637331886</v>
      </c>
      <c r="JQ85" s="43">
        <f t="shared" si="577"/>
        <v>115.81940440099936</v>
      </c>
      <c r="JR85" s="43">
        <f t="shared" si="578"/>
        <v>127.57609375252406</v>
      </c>
      <c r="JS85" s="43">
        <f t="shared" si="579"/>
        <v>207.37957048912241</v>
      </c>
      <c r="JT85" s="43">
        <f t="shared" si="580"/>
        <v>0</v>
      </c>
      <c r="JU85" s="43"/>
      <c r="JW85" s="43">
        <f t="shared" si="581"/>
        <v>110.74495762713829</v>
      </c>
      <c r="JX85" s="43">
        <f t="shared" si="582"/>
        <v>3.5870202360487093</v>
      </c>
      <c r="JY85" s="43">
        <f t="shared" si="583"/>
        <v>122.73466960439555</v>
      </c>
      <c r="JZ85" s="43">
        <f t="shared" si="584"/>
        <v>10.016805883957568</v>
      </c>
      <c r="KA85" s="43">
        <f t="shared" si="585"/>
        <v>109.68764018562564</v>
      </c>
      <c r="KB85" s="43">
        <f t="shared" si="586"/>
        <v>143.23845813667776</v>
      </c>
      <c r="KC85" s="43">
        <f t="shared" si="587"/>
        <v>16.280598388875312</v>
      </c>
      <c r="KD85" s="43">
        <f t="shared" si="588"/>
        <v>25.704701447941233</v>
      </c>
      <c r="KE85" s="43">
        <f t="shared" si="589"/>
        <v>41.646427297601747</v>
      </c>
      <c r="KF85" s="43">
        <f t="shared" si="590"/>
        <v>119.37241510833718</v>
      </c>
      <c r="KG85" s="43">
        <f t="shared" si="591"/>
        <v>0</v>
      </c>
      <c r="KH85" s="43"/>
      <c r="KJ85" s="7">
        <f t="array" ref="KJ85">AVERAGE(EW85:EW86)/((1+discount_EFFECT)^($B85-1))</f>
        <v>2.462030966904429E-3</v>
      </c>
      <c r="KK85" s="7">
        <f t="array" ref="KK85">AVERAGE(EX85:EX86)/((1+discount_EFFECT)^($B85-1))</f>
        <v>7.9744984234845318E-5</v>
      </c>
      <c r="KL85" s="7">
        <f t="array" ref="KL85">AVERAGE(EY85:EY86)/((1+discount_EFFECT)^($B85-1))</f>
        <v>1.6746718846618847E-3</v>
      </c>
      <c r="KM85" s="7">
        <f t="array" ref="KM85">AVERAGE(EZ85:EZ86)/((1+discount_EFFECT)^($B85-1))</f>
        <v>1.366758328518669E-4</v>
      </c>
      <c r="KN85" s="7">
        <f t="array" ref="KN85">AVERAGE(FA85:FA86)/((1+discount_EFFECT)^($B85-1))</f>
        <v>1.0081111241480535E-3</v>
      </c>
      <c r="KO85" s="7">
        <f t="array" ref="KO85">AVERAGE(FB85:FB86)/((1+discount_EFFECT)^($B85-1))</f>
        <v>7.4658763332652593E-4</v>
      </c>
      <c r="KP85" s="7">
        <f t="array" ref="KP85">AVERAGE(FC85:FC86)/((1+discount_EFFECT)^($B85-1))</f>
        <v>8.0981716099428117E-4</v>
      </c>
      <c r="KQ85" s="7">
        <f t="array" ref="KQ85">AVERAGE(FD85:FD86)/((1+discount_EFFECT)^($B85-1))</f>
        <v>7.8974669112964204E-4</v>
      </c>
      <c r="KR85" s="7">
        <f t="array" ref="KR85">AVERAGE(FE85:FE86)/((1+discount_EFFECT)^($B85-1))</f>
        <v>8.6991293410097629E-4</v>
      </c>
      <c r="KS85" s="7">
        <f t="array" ref="KS85">AVERAGE(FF85:FF86)/((1+discount_EFFECT)^($B85-1))</f>
        <v>1.4140750459623126E-3</v>
      </c>
      <c r="KT85" s="7">
        <f t="array" ref="KT85">AVERAGE(FG85:FG86)/((1+discount_EFFECT)^($B85-1))</f>
        <v>0.59502507158645634</v>
      </c>
      <c r="KU85" s="51">
        <f t="shared" si="592"/>
        <v>5.4260611357990155E-3</v>
      </c>
      <c r="KV85" s="51">
        <f t="shared" si="593"/>
        <v>-5.969107063849826E-4</v>
      </c>
      <c r="KW85" s="43"/>
      <c r="KX85" s="43">
        <f t="shared" si="594"/>
        <v>118.04950294543305</v>
      </c>
      <c r="KY85" s="43">
        <f t="shared" si="595"/>
        <v>105.63098347533256</v>
      </c>
      <c r="KZ85" s="43">
        <f t="shared" si="596"/>
        <v>344.57978696630693</v>
      </c>
      <c r="LA85" s="43">
        <f t="shared" si="597"/>
        <v>425.33484647362468</v>
      </c>
      <c r="LB85" s="30">
        <f t="shared" si="598"/>
        <v>3.3515931121335554E-3</v>
      </c>
      <c r="LC85" s="30">
        <f t="shared" si="599"/>
        <v>2.6010944086433934E-3</v>
      </c>
      <c r="LD85" s="30">
        <f t="shared" si="600"/>
        <v>1.8780240582490298E-3</v>
      </c>
      <c r="LE85" s="30">
        <f t="shared" si="601"/>
        <v>2.1606626792888385E-3</v>
      </c>
      <c r="LF85" s="30">
        <f t="shared" si="602"/>
        <v>6.1078224261276052E-3</v>
      </c>
      <c r="LG85" s="30">
        <f t="shared" si="603"/>
        <v>3.8835518321872122E-3</v>
      </c>
      <c r="LH85" s="30">
        <f t="shared" si="604"/>
        <v>4.1367028515663139E-3</v>
      </c>
      <c r="LI85" s="17">
        <f t="shared" si="605"/>
        <v>9.9913742583148182E-3</v>
      </c>
      <c r="LJ85" s="30">
        <f t="shared" si="606"/>
        <v>4.8291504294140329E-3</v>
      </c>
      <c r="LK85" s="31">
        <f t="shared" si="607"/>
        <v>993.5951198606972</v>
      </c>
      <c r="LL85">
        <f t="shared" si="608"/>
        <v>-5.1068007691929384E-3</v>
      </c>
    </row>
    <row r="86" spans="2:324" ht="15.6" thickTop="1" thickBot="1" x14ac:dyDescent="0.35">
      <c r="B86">
        <v>19</v>
      </c>
      <c r="C86">
        <f t="shared" si="609"/>
        <v>89</v>
      </c>
      <c r="E86">
        <f t="shared" si="398"/>
        <v>0</v>
      </c>
      <c r="G86">
        <f t="shared" si="399"/>
        <v>0.16501514101914139</v>
      </c>
      <c r="H86">
        <f t="shared" si="400"/>
        <v>0</v>
      </c>
      <c r="I86">
        <f t="shared" si="401"/>
        <v>0</v>
      </c>
      <c r="J86">
        <f t="shared" si="402"/>
        <v>0.25713445436768823</v>
      </c>
      <c r="K86" s="19">
        <f t="shared" si="403"/>
        <v>2.7774179821947742E-2</v>
      </c>
      <c r="L86">
        <f t="shared" si="404"/>
        <v>0.22999999999999998</v>
      </c>
      <c r="M86">
        <f t="shared" si="405"/>
        <v>0</v>
      </c>
      <c r="N86">
        <f t="shared" si="406"/>
        <v>0</v>
      </c>
      <c r="O86">
        <f t="shared" si="407"/>
        <v>0.35</v>
      </c>
      <c r="P86">
        <f t="shared" si="408"/>
        <v>4.0000000000000036E-2</v>
      </c>
      <c r="S86" s="35">
        <f t="shared" si="409"/>
        <v>0.63246735092648765</v>
      </c>
      <c r="T86" s="36">
        <v>0</v>
      </c>
      <c r="U86" s="37">
        <f t="shared" si="410"/>
        <v>1.921621825228572E-2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8">
        <v>0</v>
      </c>
      <c r="AD86" s="35">
        <f t="shared" si="411"/>
        <v>0</v>
      </c>
      <c r="AE86" s="37">
        <f t="shared" si="412"/>
        <v>0.58324394146236791</v>
      </c>
      <c r="AF86" s="37">
        <f t="shared" si="413"/>
        <v>0</v>
      </c>
      <c r="AG86" s="37">
        <f t="shared" si="414"/>
        <v>1.921621825228572E-2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8">
        <v>0</v>
      </c>
      <c r="AO86" s="35">
        <f t="shared" si="415"/>
        <v>0.12499231331035389</v>
      </c>
      <c r="AP86" s="36">
        <v>0</v>
      </c>
      <c r="AQ86" s="37">
        <f t="shared" si="416"/>
        <v>0.43882884027228242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36">
        <v>0</v>
      </c>
      <c r="AX86" s="36">
        <v>0</v>
      </c>
      <c r="AY86" s="38">
        <v>0</v>
      </c>
      <c r="AZ86" s="35">
        <f t="shared" si="417"/>
        <v>0</v>
      </c>
      <c r="BA86" s="37">
        <f t="shared" si="418"/>
        <v>0.17421572277447353</v>
      </c>
      <c r="BB86" s="37">
        <f t="shared" si="419"/>
        <v>0</v>
      </c>
      <c r="BC86" s="37">
        <f t="shared" si="420"/>
        <v>0.37151355287752391</v>
      </c>
      <c r="BD86" s="37">
        <f t="shared" si="421"/>
        <v>1.5618089972213586E-2</v>
      </c>
      <c r="BE86" s="37">
        <f t="shared" si="422"/>
        <v>0</v>
      </c>
      <c r="BF86" s="36">
        <v>0</v>
      </c>
      <c r="BG86" s="36">
        <v>0</v>
      </c>
      <c r="BH86" s="36">
        <v>0</v>
      </c>
      <c r="BI86" s="36">
        <v>0</v>
      </c>
      <c r="BJ86" s="38">
        <v>0</v>
      </c>
      <c r="BK86" s="35">
        <f t="shared" si="423"/>
        <v>0</v>
      </c>
      <c r="BL86" s="37">
        <f t="shared" si="424"/>
        <v>0</v>
      </c>
      <c r="BM86" s="37">
        <f t="shared" si="425"/>
        <v>0.16470505984373002</v>
      </c>
      <c r="BN86" s="37">
        <f t="shared" si="426"/>
        <v>0.22418921294333341</v>
      </c>
      <c r="BO86" s="37">
        <f t="shared" si="427"/>
        <v>0.28633164949058243</v>
      </c>
      <c r="BP86" s="37">
        <f t="shared" si="428"/>
        <v>3.9354211472560638E-3</v>
      </c>
      <c r="BQ86" s="36">
        <v>0</v>
      </c>
      <c r="BR86" s="36">
        <v>0</v>
      </c>
      <c r="BS86" s="36">
        <v>0</v>
      </c>
      <c r="BT86" s="36">
        <v>0</v>
      </c>
      <c r="BU86" s="38">
        <v>0</v>
      </c>
      <c r="BV86" s="35">
        <f t="shared" si="429"/>
        <v>0</v>
      </c>
      <c r="BW86" s="37">
        <f t="shared" si="430"/>
        <v>0</v>
      </c>
      <c r="BX86" s="37">
        <f t="shared" si="431"/>
        <v>1.7790490041225935E-2</v>
      </c>
      <c r="BY86" s="37">
        <f t="shared" si="432"/>
        <v>2.5621624336380988E-2</v>
      </c>
      <c r="BZ86" s="37">
        <f t="shared" si="433"/>
        <v>0.21865325961099019</v>
      </c>
      <c r="CA86" s="37">
        <f t="shared" si="434"/>
        <v>0.19283563621554711</v>
      </c>
      <c r="CB86" s="36">
        <v>0</v>
      </c>
      <c r="CC86" s="36">
        <v>0</v>
      </c>
      <c r="CD86" s="36">
        <v>0</v>
      </c>
      <c r="CE86" s="36">
        <v>0</v>
      </c>
      <c r="CF86" s="38">
        <v>0</v>
      </c>
      <c r="CG86" s="37">
        <f t="shared" si="435"/>
        <v>1.5552475842454614E-2</v>
      </c>
      <c r="CH86" s="37">
        <f t="shared" si="436"/>
        <v>1.4342064134320523E-2</v>
      </c>
      <c r="CI86" s="37">
        <f t="shared" si="437"/>
        <v>7.5906059624413456E-4</v>
      </c>
      <c r="CJ86" s="37">
        <f t="shared" si="438"/>
        <v>7.5906059624413456E-4</v>
      </c>
      <c r="CK86" s="36">
        <v>0</v>
      </c>
      <c r="CL86" s="36">
        <v>0</v>
      </c>
      <c r="CM86" s="37">
        <f t="shared" si="439"/>
        <v>0.59758600559668851</v>
      </c>
      <c r="CN86" s="37">
        <f t="shared" si="440"/>
        <v>1.9975278848529857E-2</v>
      </c>
      <c r="CO86" s="36">
        <v>0</v>
      </c>
      <c r="CP86" s="36">
        <v>0</v>
      </c>
      <c r="CQ86" s="38">
        <v>0</v>
      </c>
      <c r="CR86" s="37">
        <f t="shared" si="441"/>
        <v>3.0735814748447682E-3</v>
      </c>
      <c r="CS86" s="37">
        <f t="shared" si="442"/>
        <v>4.2839931829788576E-3</v>
      </c>
      <c r="CT86" s="37">
        <f t="shared" si="443"/>
        <v>1.7334195353790782E-2</v>
      </c>
      <c r="CU86" s="37">
        <f t="shared" si="444"/>
        <v>1.46751715273866E-2</v>
      </c>
      <c r="CV86" s="37">
        <f t="shared" si="445"/>
        <v>1.9303257269028028E-3</v>
      </c>
      <c r="CW86" s="37">
        <f t="shared" si="446"/>
        <v>0</v>
      </c>
      <c r="CX86" s="37">
        <f t="shared" si="447"/>
        <v>0.1784997159574524</v>
      </c>
      <c r="CY86" s="37">
        <f t="shared" si="448"/>
        <v>0.38618872440491059</v>
      </c>
      <c r="CZ86" s="37">
        <f t="shared" si="449"/>
        <v>1.7548415699116388E-2</v>
      </c>
      <c r="DA86" s="37">
        <f t="shared" si="450"/>
        <v>0</v>
      </c>
      <c r="DB86" s="38">
        <v>0</v>
      </c>
      <c r="DC86" s="37">
        <f t="shared" si="451"/>
        <v>0</v>
      </c>
      <c r="DD86" s="37">
        <f t="shared" si="452"/>
        <v>0</v>
      </c>
      <c r="DE86" s="37">
        <f t="shared" si="453"/>
        <v>6.5060210749082548E-3</v>
      </c>
      <c r="DF86" s="37">
        <f t="shared" si="454"/>
        <v>8.8557069561815693E-3</v>
      </c>
      <c r="DG86" s="37">
        <f t="shared" si="455"/>
        <v>3.5389304993218053E-2</v>
      </c>
      <c r="DH86" s="37">
        <f t="shared" si="456"/>
        <v>1.3755385656401089E-3</v>
      </c>
      <c r="DI86" s="37">
        <f t="shared" si="457"/>
        <v>0</v>
      </c>
      <c r="DJ86" s="37">
        <f t="shared" si="458"/>
        <v>0.23304491989951501</v>
      </c>
      <c r="DK86" s="37">
        <f t="shared" si="459"/>
        <v>0.3217209544838005</v>
      </c>
      <c r="DL86" s="37">
        <f t="shared" si="460"/>
        <v>5.3109597128961732E-3</v>
      </c>
      <c r="DM86" s="38">
        <v>0</v>
      </c>
      <c r="DN86" s="37">
        <f t="shared" si="461"/>
        <v>0</v>
      </c>
      <c r="DO86" s="37">
        <f t="shared" si="462"/>
        <v>0</v>
      </c>
      <c r="DP86" s="37">
        <f t="shared" si="463"/>
        <v>7.0274284986131545E-4</v>
      </c>
      <c r="DQ86" s="37">
        <f t="shared" si="464"/>
        <v>1.0120807949921804E-3</v>
      </c>
      <c r="DR86" s="37">
        <f t="shared" si="465"/>
        <v>2.7024560176639238E-2</v>
      </c>
      <c r="DS86" s="37">
        <f t="shared" si="466"/>
        <v>6.740138971636532E-2</v>
      </c>
      <c r="DT86" s="37">
        <f t="shared" si="467"/>
        <v>0</v>
      </c>
      <c r="DU86" s="37">
        <f t="shared" si="468"/>
        <v>2.6633705131373166E-2</v>
      </c>
      <c r="DV86" s="37">
        <f t="shared" si="469"/>
        <v>0.24567781978762943</v>
      </c>
      <c r="DW86" s="37">
        <f t="shared" si="470"/>
        <v>0.26023702593191245</v>
      </c>
      <c r="DX86" s="38">
        <v>0</v>
      </c>
      <c r="DY86" s="35">
        <f t="array" ref="DY86">1-EXP(-INDEX(m.r.mortality, C86) * hr.mort_mci)</f>
        <v>0.22391427844585909</v>
      </c>
      <c r="DZ86" s="37">
        <f t="array" ref="DZ86">1-EXP(-INDEX(m.r.mortality, C86) * hr.mort_mci)</f>
        <v>0.22391427844585909</v>
      </c>
      <c r="EA86" s="37">
        <f t="array" ref="EA86">1-EXP(-INDEX(m.r.mortality, C86) * hr.mort_mil)</f>
        <v>0.33415737171567139</v>
      </c>
      <c r="EB86" s="37">
        <f t="array" ref="EB86">1-EXP(-INDEX(m.r.mortality, C86) * hr.mort_mil)</f>
        <v>0.33415737171567139</v>
      </c>
      <c r="EC86" s="37">
        <f t="array" ref="EC86">1-EXP(-INDEX(m.r.mortality, C86) * hr.mort_mod)</f>
        <v>0.41505281002945371</v>
      </c>
      <c r="ED86" s="37">
        <f t="array" ref="ED86">1-EXP(-INDEX(m.r.mortality, C86) * hr.mort_sev)</f>
        <v>0.73445201435519136</v>
      </c>
      <c r="EE86" s="37">
        <f t="array" ref="EE86">1-EXP(-INDEX(m.r.mortality, C86) * hr.mort_mci)</f>
        <v>0.22391427844585909</v>
      </c>
      <c r="EF86" s="37">
        <f t="array" ref="EF86">1-EXP(-INDEX(m.r.mortality, C86) * hr.mort_mil)</f>
        <v>0.33415737171567139</v>
      </c>
      <c r="EG86" s="37">
        <f t="array" ref="EG86">1-EXP(-INDEX(m.r.mortality, C86) * hr.mort_mod)</f>
        <v>0.41505281002945371</v>
      </c>
      <c r="EH86" s="37">
        <f t="array" ref="EH86">1-EXP(-INDEX(m.r.mortality, C86) * hr.mort_sev)</f>
        <v>0.73445201435519136</v>
      </c>
      <c r="EI86" s="38">
        <v>1</v>
      </c>
      <c r="EJ86" s="39" t="b">
        <f t="shared" si="471"/>
        <v>1</v>
      </c>
      <c r="EK86" s="39" t="b">
        <f t="shared" si="472"/>
        <v>1</v>
      </c>
      <c r="EL86" s="39" t="b">
        <f t="shared" si="473"/>
        <v>1</v>
      </c>
      <c r="EM86" s="39" t="b">
        <f t="shared" si="474"/>
        <v>1</v>
      </c>
      <c r="EN86" s="39" t="b">
        <f t="shared" si="475"/>
        <v>1</v>
      </c>
      <c r="EO86" s="39" t="b">
        <f t="shared" si="476"/>
        <v>1</v>
      </c>
      <c r="EP86" s="39" t="b">
        <f t="shared" si="477"/>
        <v>1</v>
      </c>
      <c r="EQ86" s="39" t="b">
        <f t="shared" si="478"/>
        <v>1</v>
      </c>
      <c r="ER86" s="39" t="b">
        <f t="shared" si="479"/>
        <v>1</v>
      </c>
      <c r="ES86" s="39" t="b">
        <f t="shared" si="480"/>
        <v>1</v>
      </c>
      <c r="ET86" s="39" t="b">
        <f t="shared" si="481"/>
        <v>1</v>
      </c>
      <c r="EV86">
        <v>19</v>
      </c>
      <c r="EW86" s="7">
        <f t="array" ref="EW86">MMULT(EW85:FG85,TRANSPOSE(S85:AC85))</f>
        <v>3.2483715234095322E-3</v>
      </c>
      <c r="EX86" s="7">
        <f t="array" ref="EX86">MMULT(EW85:FG85,TRANSPOSE(AD85:AN85))</f>
        <v>1.0235197187727882E-4</v>
      </c>
      <c r="EY86" s="7">
        <f t="array" ref="EY86">MMULT(EW85:FG85,TRANSPOSE(AO85:AY85))</f>
        <v>2.1724081417265092E-3</v>
      </c>
      <c r="EZ86" s="7">
        <f t="array" ref="EZ86">MMULT(EW85:FG85,TRANSPOSE(AZ85:BJ85))</f>
        <v>1.7177147602490965E-4</v>
      </c>
      <c r="FA86" s="7">
        <f t="array" ref="FA86">MMULT(EW85:FG85,TRANSPOSE(BK85:BU85))</f>
        <v>1.2767730403060429E-3</v>
      </c>
      <c r="FB86" s="7">
        <f t="array" ref="FB86">MMULT(EW85:FG85,TRANSPOSE(BV85:CF85))</f>
        <v>8.9756992530248781E-4</v>
      </c>
      <c r="FC86" s="7">
        <f t="array" ref="FC86">MMULT(EW85:FG85,TRANSPOSE(CG85:CQ85))</f>
        <v>1.090947713358899E-3</v>
      </c>
      <c r="FD86" s="7">
        <f t="array" ref="FD86">MMULT(EW85:FG85,TRANSPOSE(CR85:DB85))</f>
        <v>1.0429363568080459E-3</v>
      </c>
      <c r="FE86" s="7">
        <f t="array" ref="FE86">MMULT(EW85:FG85,TRANSPOSE(DC85:DM85))</f>
        <v>1.1091264264045299E-3</v>
      </c>
      <c r="FF86" s="7">
        <f t="array" ref="FF86">MMULT(EW85:FG85,TRANSPOSE(DN85:DX85))</f>
        <v>1.6112305024501765E-3</v>
      </c>
      <c r="FG86" s="7">
        <f t="array" ref="FG86">MMULT(EW85:FG85,TRANSPOSE(DY85:EI85))</f>
        <v>0.98727651292233143</v>
      </c>
      <c r="FH86" s="39" t="b">
        <f t="shared" si="482"/>
        <v>1</v>
      </c>
      <c r="FJ86" s="30">
        <f t="shared" si="483"/>
        <v>2.2121410074418912E-3</v>
      </c>
      <c r="FK86" s="30">
        <f t="shared" si="484"/>
        <v>6.9701692848426867E-5</v>
      </c>
      <c r="FL86" s="30">
        <f t="shared" si="485"/>
        <v>1.3707895374294274E-3</v>
      </c>
      <c r="FM86" s="30">
        <f t="shared" si="486"/>
        <v>1.08387801371718E-4</v>
      </c>
      <c r="FN86" s="30">
        <f t="shared" si="487"/>
        <v>6.2689556279026711E-4</v>
      </c>
      <c r="FO86" s="30">
        <f t="shared" si="488"/>
        <v>2.8811994602209853E-4</v>
      </c>
      <c r="FP86" s="30">
        <f t="shared" si="489"/>
        <v>7.4293539279741017E-4</v>
      </c>
      <c r="FQ86" s="30">
        <f t="shared" si="490"/>
        <v>6.8938093185011841E-4</v>
      </c>
      <c r="FR86" s="30">
        <f t="shared" si="491"/>
        <v>4.7803348978035239E-4</v>
      </c>
      <c r="FS86" s="30">
        <f t="shared" si="492"/>
        <v>4.2053116113949609E-4</v>
      </c>
      <c r="FT86" s="41">
        <v>0</v>
      </c>
      <c r="FV86" s="30">
        <f t="shared" si="493"/>
        <v>-9.7451145702285956E-5</v>
      </c>
      <c r="FW86" s="30">
        <f t="shared" si="494"/>
        <v>-3.0705591563183645E-6</v>
      </c>
      <c r="FX86" s="30">
        <f t="shared" si="495"/>
        <v>-1.0862040708632546E-4</v>
      </c>
      <c r="FY86" s="30">
        <f t="shared" si="496"/>
        <v>-8.5885738012454824E-6</v>
      </c>
      <c r="FZ86" s="30">
        <f t="shared" si="497"/>
        <v>-1.0214184322448344E-4</v>
      </c>
      <c r="GA86" s="30">
        <f t="shared" si="498"/>
        <v>-8.9756992530248784E-5</v>
      </c>
      <c r="GB86" s="30">
        <f t="shared" si="499"/>
        <v>-3.2728431400766966E-5</v>
      </c>
      <c r="GC86" s="30">
        <f t="shared" si="500"/>
        <v>-5.2146817840402299E-5</v>
      </c>
      <c r="GD86" s="30">
        <f t="shared" si="501"/>
        <v>-8.8730114112362394E-5</v>
      </c>
      <c r="GE86" s="30">
        <f t="shared" si="502"/>
        <v>-1.6112305024501767E-4</v>
      </c>
      <c r="GF86" s="41">
        <v>0</v>
      </c>
      <c r="GH86" s="31">
        <f t="shared" si="503"/>
        <v>92.699103000690158</v>
      </c>
      <c r="GI86" s="31">
        <f t="shared" si="504"/>
        <v>61.994228381263561</v>
      </c>
      <c r="GJ86" s="18"/>
      <c r="GK86" s="31">
        <f t="shared" si="505"/>
        <v>23.47611093454163</v>
      </c>
      <c r="GL86" s="31">
        <f t="shared" si="506"/>
        <v>0.73970179483596921</v>
      </c>
      <c r="GM86" s="31">
        <f t="shared" si="507"/>
        <v>22.627899767765221</v>
      </c>
      <c r="GN86" s="31">
        <f t="shared" si="508"/>
        <v>1.7891793295175684</v>
      </c>
      <c r="GO86" s="31">
        <f t="shared" si="509"/>
        <v>16.962286953885155</v>
      </c>
      <c r="GP86" s="31">
        <f t="shared" si="510"/>
        <v>12.198926708981629</v>
      </c>
      <c r="GQ86" s="31">
        <f t="shared" si="511"/>
        <v>7.8843227623532979</v>
      </c>
      <c r="GR86" s="31">
        <f t="shared" si="512"/>
        <v>10.863271451033668</v>
      </c>
      <c r="GS86" s="31">
        <f t="shared" si="513"/>
        <v>14.735054797445645</v>
      </c>
      <c r="GT86" s="31">
        <f t="shared" si="514"/>
        <v>21.898330432630495</v>
      </c>
      <c r="GU86" s="42">
        <v>0</v>
      </c>
      <c r="GV86" s="18"/>
      <c r="GW86" s="31">
        <f t="shared" si="515"/>
        <v>0</v>
      </c>
      <c r="GX86" s="31">
        <f t="shared" si="516"/>
        <v>0</v>
      </c>
      <c r="GY86" s="31">
        <f t="shared" si="517"/>
        <v>0</v>
      </c>
      <c r="GZ86" s="31">
        <f t="shared" si="518"/>
        <v>0</v>
      </c>
      <c r="HA86" s="31">
        <f t="shared" si="519"/>
        <v>0</v>
      </c>
      <c r="HB86" s="31">
        <f t="shared" si="520"/>
        <v>0</v>
      </c>
      <c r="HC86" s="31">
        <f t="shared" si="521"/>
        <v>96.797608710908392</v>
      </c>
      <c r="HD86" s="31">
        <f t="shared" si="522"/>
        <v>92.537657066864298</v>
      </c>
      <c r="HE86" s="31">
        <f t="shared" si="523"/>
        <v>98.410569562021138</v>
      </c>
      <c r="HF86" s="31">
        <f t="shared" si="524"/>
        <v>142.96126002139926</v>
      </c>
      <c r="HG86" s="42">
        <v>0</v>
      </c>
      <c r="HH86" s="18"/>
      <c r="HI86" s="31">
        <f t="shared" si="525"/>
        <v>88.402251243152932</v>
      </c>
      <c r="HJ86" s="31">
        <f t="shared" si="526"/>
        <v>2.785440233027987</v>
      </c>
      <c r="HK86" s="31">
        <f t="shared" si="527"/>
        <v>96.32657759392832</v>
      </c>
      <c r="HL86" s="31">
        <f t="shared" si="528"/>
        <v>7.6165054328083546</v>
      </c>
      <c r="HM86" s="31">
        <f t="shared" si="529"/>
        <v>84.048539257541663</v>
      </c>
      <c r="HN86" s="31">
        <f t="shared" si="530"/>
        <v>104.18718831653987</v>
      </c>
      <c r="HO86" s="31">
        <f t="shared" si="531"/>
        <v>13.269498320686873</v>
      </c>
      <c r="HP86" s="31">
        <f t="shared" si="532"/>
        <v>20.537602139276686</v>
      </c>
      <c r="HQ86" s="31">
        <f t="shared" si="533"/>
        <v>32.125522188589557</v>
      </c>
      <c r="HR86" s="31">
        <f t="shared" si="534"/>
        <v>82.291764976823188</v>
      </c>
      <c r="HS86" s="42">
        <v>0</v>
      </c>
      <c r="HT86" s="18"/>
      <c r="HU86" s="45">
        <f t="shared" si="535"/>
        <v>1.8198383173364662E-3</v>
      </c>
      <c r="HV86" s="45">
        <f t="shared" si="536"/>
        <v>5.6301313233813807E-5</v>
      </c>
      <c r="HW86" s="45">
        <f t="shared" si="537"/>
        <v>1.1142655343628492E-3</v>
      </c>
      <c r="HX86" s="45">
        <f t="shared" si="538"/>
        <v>8.6244760190752547E-5</v>
      </c>
      <c r="HY86" s="45">
        <f t="shared" si="539"/>
        <v>5.013605447555E-4</v>
      </c>
      <c r="HZ86" s="45">
        <f t="shared" si="540"/>
        <v>2.2355615655819411E-4</v>
      </c>
      <c r="IA86" s="45">
        <f t="shared" si="541"/>
        <v>6.1885305575613099E-4</v>
      </c>
      <c r="IB86" s="45">
        <f t="shared" si="542"/>
        <v>5.6613619076551034E-4</v>
      </c>
      <c r="IC86" s="45">
        <f t="shared" si="543"/>
        <v>3.8351187749093235E-4</v>
      </c>
      <c r="ID86" s="45">
        <f t="shared" si="544"/>
        <v>3.167886898783589E-4</v>
      </c>
      <c r="IE86" s="45">
        <f t="shared" si="545"/>
        <v>0</v>
      </c>
      <c r="IF86" s="45"/>
      <c r="IH86" s="45">
        <f t="shared" si="546"/>
        <v>-8.016908886944785E-5</v>
      </c>
      <c r="II86" s="45">
        <f t="shared" si="547"/>
        <v>-2.4802340631636044E-6</v>
      </c>
      <c r="IJ86" s="45">
        <f t="shared" si="548"/>
        <v>-8.8293623959021336E-5</v>
      </c>
      <c r="IK86" s="45">
        <f t="shared" si="549"/>
        <v>-6.8339746585382364E-6</v>
      </c>
      <c r="IL86" s="45">
        <f t="shared" si="550"/>
        <v>-8.1688072465254589E-5</v>
      </c>
      <c r="IM86" s="45">
        <f t="shared" si="551"/>
        <v>-6.9643662479188217E-5</v>
      </c>
      <c r="IN86" s="45">
        <f t="shared" si="552"/>
        <v>-2.7262249152252463E-5</v>
      </c>
      <c r="IO86" s="45">
        <f t="shared" si="553"/>
        <v>-4.2824220178934216E-5</v>
      </c>
      <c r="IP86" s="45">
        <f t="shared" si="554"/>
        <v>-7.1185499302261229E-5</v>
      </c>
      <c r="IQ86" s="45">
        <f t="shared" si="555"/>
        <v>-1.2137497696488848E-4</v>
      </c>
      <c r="IR86" s="45">
        <f t="shared" si="556"/>
        <v>0</v>
      </c>
      <c r="IT86" s="43">
        <f t="shared" si="557"/>
        <v>76.259776865877342</v>
      </c>
      <c r="IU86" s="43">
        <f t="shared" si="558"/>
        <v>50.392879525619747</v>
      </c>
      <c r="IW86" s="43">
        <f t="shared" si="559"/>
        <v>19.312840400768486</v>
      </c>
      <c r="IX86" s="43">
        <f t="shared" si="560"/>
        <v>0.59749169279486325</v>
      </c>
      <c r="IY86" s="43">
        <f t="shared" si="561"/>
        <v>18.393406236175025</v>
      </c>
      <c r="IZ86" s="43">
        <f t="shared" si="562"/>
        <v>1.423659676270157</v>
      </c>
      <c r="JA86" s="43">
        <f t="shared" si="563"/>
        <v>13.565611135684698</v>
      </c>
      <c r="JB86" s="43">
        <f t="shared" si="564"/>
        <v>9.4653119537439565</v>
      </c>
      <c r="JC86" s="43">
        <f t="shared" si="565"/>
        <v>6.5675121704431563</v>
      </c>
      <c r="JD86" s="43">
        <f t="shared" si="566"/>
        <v>8.9211796184073169</v>
      </c>
      <c r="JE86" s="43">
        <f t="shared" si="567"/>
        <v>11.82149086018369</v>
      </c>
      <c r="JF86" s="43">
        <f t="shared" si="568"/>
        <v>16.496145944284169</v>
      </c>
      <c r="JG86" s="43">
        <f t="shared" si="569"/>
        <v>0</v>
      </c>
      <c r="JH86" s="43"/>
      <c r="JJ86" s="43">
        <f t="shared" si="570"/>
        <v>0</v>
      </c>
      <c r="JK86" s="43">
        <f t="shared" si="571"/>
        <v>0</v>
      </c>
      <c r="JL86" s="43">
        <f t="shared" si="572"/>
        <v>0</v>
      </c>
      <c r="JM86" s="43">
        <f t="shared" si="573"/>
        <v>0</v>
      </c>
      <c r="JN86" s="43">
        <f t="shared" si="574"/>
        <v>0</v>
      </c>
      <c r="JO86" s="43">
        <f t="shared" si="575"/>
        <v>0</v>
      </c>
      <c r="JP86" s="43">
        <f t="shared" si="576"/>
        <v>80.630828092701904</v>
      </c>
      <c r="JQ86" s="43">
        <f t="shared" si="577"/>
        <v>75.994148160729509</v>
      </c>
      <c r="JR86" s="43">
        <f t="shared" si="578"/>
        <v>78.951837276137937</v>
      </c>
      <c r="JS86" s="43">
        <f t="shared" si="579"/>
        <v>107.69358956140624</v>
      </c>
      <c r="JT86" s="43">
        <f t="shared" si="580"/>
        <v>0</v>
      </c>
      <c r="JU86" s="43"/>
      <c r="JW86" s="43">
        <f t="shared" si="581"/>
        <v>72.72493191432369</v>
      </c>
      <c r="JX86" s="43">
        <f t="shared" si="582"/>
        <v>2.2499301902868414</v>
      </c>
      <c r="JY86" s="43">
        <f t="shared" si="583"/>
        <v>78.300411934365869</v>
      </c>
      <c r="JZ86" s="43">
        <f t="shared" si="584"/>
        <v>6.0604945965397476</v>
      </c>
      <c r="KA86" s="43">
        <f t="shared" si="585"/>
        <v>67.217928996831859</v>
      </c>
      <c r="KB86" s="43">
        <f t="shared" si="586"/>
        <v>80.840246238502303</v>
      </c>
      <c r="KC86" s="43">
        <f t="shared" si="587"/>
        <v>11.053275511868367</v>
      </c>
      <c r="KD86" s="43">
        <f t="shared" si="588"/>
        <v>16.865972505772177</v>
      </c>
      <c r="KE86" s="43">
        <f t="shared" si="589"/>
        <v>25.77333930219751</v>
      </c>
      <c r="KF86" s="43">
        <f t="shared" si="590"/>
        <v>61.990888723078839</v>
      </c>
      <c r="KG86" s="43">
        <f t="shared" si="591"/>
        <v>0</v>
      </c>
      <c r="KH86" s="43"/>
      <c r="KJ86" s="7">
        <f t="array" ref="KJ86">AVERAGE(EW86:EW87)/((1+discount_EFFECT)^($B86-1))</f>
        <v>1.5696963499808076E-3</v>
      </c>
      <c r="KK86" s="7">
        <f t="array" ref="KK86">AVERAGE(EX86:EX87)/((1+discount_EFFECT)^($B86-1))</f>
        <v>4.856253714428413E-5</v>
      </c>
      <c r="KL86" s="7">
        <f t="array" ref="KL86">AVERAGE(EY86:EY87)/((1+discount_EFFECT)^($B86-1))</f>
        <v>1.0372639720085792E-3</v>
      </c>
      <c r="KM86" s="7">
        <f t="array" ref="KM86">AVERAGE(EZ86:EZ87)/((1+discount_EFFECT)^($B86-1))</f>
        <v>8.0284797260233735E-5</v>
      </c>
      <c r="KN86" s="7">
        <f t="array" ref="KN86">AVERAGE(FA86:FA87)/((1+discount_EFFECT)^($B86-1))</f>
        <v>5.9978916590823364E-4</v>
      </c>
      <c r="KO86" s="7">
        <f t="array" ref="KO86">AVERAGE(FB86:FB87)/((1+discount_EFFECT)^($B86-1))</f>
        <v>4.0908311794923585E-4</v>
      </c>
      <c r="KP86" s="7">
        <f t="array" ref="KP86">AVERAGE(FC86:FC87)/((1+discount_EFFECT)^($B86-1))</f>
        <v>5.3378993811748919E-4</v>
      </c>
      <c r="KQ86" s="7">
        <f t="array" ref="KQ86">AVERAGE(FD86:FD87)/((1+discount_EFFECT)^($B86-1))</f>
        <v>5.0309432016956723E-4</v>
      </c>
      <c r="KR86" s="7">
        <f t="array" ref="KR86">AVERAGE(FE86:FE87)/((1+discount_EFFECT)^($B86-1))</f>
        <v>5.2267473038276131E-4</v>
      </c>
      <c r="KS86" s="7">
        <f t="array" ref="KS86">AVERAGE(FF86:FF87)/((1+discount_EFFECT)^($B86-1))</f>
        <v>7.1295006968726015E-4</v>
      </c>
      <c r="KT86" s="7">
        <f t="array" ref="KT86">AVERAGE(FG86:FG87)/((1+discount_EFFECT)^($B86-1))</f>
        <v>0.58137741861767422</v>
      </c>
      <c r="KU86" s="51">
        <f t="shared" si="592"/>
        <v>3.3404288073368943E-3</v>
      </c>
      <c r="KV86" s="51">
        <f t="shared" si="593"/>
        <v>-3.4759404969612558E-4</v>
      </c>
      <c r="KW86" s="43"/>
      <c r="KX86" s="43">
        <f t="shared" si="594"/>
        <v>74.39508740464332</v>
      </c>
      <c r="KY86" s="43">
        <f t="shared" si="595"/>
        <v>62.595500589693174</v>
      </c>
      <c r="KZ86" s="43">
        <f t="shared" si="596"/>
        <v>201.63518372990683</v>
      </c>
      <c r="LA86" s="43">
        <f t="shared" si="597"/>
        <v>248.51339506155657</v>
      </c>
      <c r="LB86" s="30">
        <f t="shared" si="598"/>
        <v>2.152048825242581E-3</v>
      </c>
      <c r="LC86" s="30">
        <f t="shared" si="599"/>
        <v>1.62064308943838E-3</v>
      </c>
      <c r="LD86" s="30">
        <f t="shared" si="600"/>
        <v>1.122463896290995E-3</v>
      </c>
      <c r="LE86" s="30">
        <f t="shared" si="601"/>
        <v>1.1220331876364959E-3</v>
      </c>
      <c r="LF86" s="30">
        <f t="shared" si="602"/>
        <v>3.744679940251374E-3</v>
      </c>
      <c r="LG86" s="30">
        <f t="shared" si="603"/>
        <v>2.2725090583570777E-3</v>
      </c>
      <c r="LH86" s="30">
        <f t="shared" si="604"/>
        <v>2.6069603219893867E-3</v>
      </c>
      <c r="LI86" s="17">
        <f t="shared" si="605"/>
        <v>6.0171889986084508E-3</v>
      </c>
      <c r="LJ86" s="30">
        <f t="shared" si="606"/>
        <v>2.9928347576407685E-3</v>
      </c>
      <c r="LK86" s="31">
        <f t="shared" si="607"/>
        <v>587.13916678579994</v>
      </c>
      <c r="LL86">
        <f t="shared" si="608"/>
        <v>-2.8785569102172306E-3</v>
      </c>
    </row>
    <row r="87" spans="2:324" ht="15.6" thickTop="1" thickBot="1" x14ac:dyDescent="0.35">
      <c r="B87">
        <v>20</v>
      </c>
      <c r="C87">
        <f t="shared" si="609"/>
        <v>90</v>
      </c>
      <c r="E87">
        <f t="shared" si="398"/>
        <v>0</v>
      </c>
      <c r="G87">
        <f t="shared" si="399"/>
        <v>0.16501514101914139</v>
      </c>
      <c r="H87">
        <f t="shared" si="400"/>
        <v>0</v>
      </c>
      <c r="I87">
        <f t="shared" si="401"/>
        <v>0</v>
      </c>
      <c r="J87">
        <f t="shared" si="402"/>
        <v>0.25713445436768823</v>
      </c>
      <c r="K87" s="19">
        <f t="shared" si="403"/>
        <v>2.7774179821947742E-2</v>
      </c>
      <c r="L87">
        <f t="shared" si="404"/>
        <v>0.22999999999999998</v>
      </c>
      <c r="M87">
        <f t="shared" si="405"/>
        <v>0</v>
      </c>
      <c r="N87">
        <f t="shared" si="406"/>
        <v>0</v>
      </c>
      <c r="O87">
        <f t="shared" si="407"/>
        <v>0.35</v>
      </c>
      <c r="P87">
        <f t="shared" si="408"/>
        <v>4.0000000000000036E-2</v>
      </c>
      <c r="S87" s="35">
        <f t="shared" si="409"/>
        <v>0.61309848243026732</v>
      </c>
      <c r="T87" s="36">
        <v>0</v>
      </c>
      <c r="U87" s="37">
        <f t="shared" si="410"/>
        <v>1.8280831895405195E-2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8">
        <v>0</v>
      </c>
      <c r="AD87" s="35">
        <f t="shared" si="411"/>
        <v>0</v>
      </c>
      <c r="AE87" s="37">
        <f t="shared" si="412"/>
        <v>0.56538250531573775</v>
      </c>
      <c r="AF87" s="37">
        <f t="shared" si="413"/>
        <v>0</v>
      </c>
      <c r="AG87" s="37">
        <f t="shared" si="414"/>
        <v>1.8280831895405195E-2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8">
        <v>0</v>
      </c>
      <c r="AO87" s="35">
        <f t="shared" si="415"/>
        <v>0.12116451148627523</v>
      </c>
      <c r="AP87" s="36">
        <v>0</v>
      </c>
      <c r="AQ87" s="37">
        <f t="shared" si="416"/>
        <v>0.41746800304576037</v>
      </c>
      <c r="AR87" s="36">
        <v>0</v>
      </c>
      <c r="AS87" s="36">
        <v>0</v>
      </c>
      <c r="AT87" s="36">
        <v>0</v>
      </c>
      <c r="AU87" s="36">
        <v>0</v>
      </c>
      <c r="AV87" s="36">
        <v>0</v>
      </c>
      <c r="AW87" s="36">
        <v>0</v>
      </c>
      <c r="AX87" s="36">
        <v>0</v>
      </c>
      <c r="AY87" s="38">
        <v>0</v>
      </c>
      <c r="AZ87" s="35">
        <f t="shared" si="417"/>
        <v>0</v>
      </c>
      <c r="BA87" s="37">
        <f t="shared" si="418"/>
        <v>0.16888048860080479</v>
      </c>
      <c r="BB87" s="37">
        <f t="shared" si="419"/>
        <v>0</v>
      </c>
      <c r="BC87" s="37">
        <f t="shared" si="420"/>
        <v>0.35342941664450039</v>
      </c>
      <c r="BD87" s="37">
        <f t="shared" si="421"/>
        <v>1.4623575762864169E-2</v>
      </c>
      <c r="BE87" s="37">
        <f t="shared" si="422"/>
        <v>0</v>
      </c>
      <c r="BF87" s="36">
        <v>0</v>
      </c>
      <c r="BG87" s="36">
        <v>0</v>
      </c>
      <c r="BH87" s="36">
        <v>0</v>
      </c>
      <c r="BI87" s="36">
        <v>0</v>
      </c>
      <c r="BJ87" s="38">
        <v>0</v>
      </c>
      <c r="BK87" s="35">
        <f t="shared" si="423"/>
        <v>0</v>
      </c>
      <c r="BL87" s="37">
        <f t="shared" si="424"/>
        <v>0</v>
      </c>
      <c r="BM87" s="37">
        <f t="shared" si="425"/>
        <v>0.15668772449374824</v>
      </c>
      <c r="BN87" s="37">
        <f t="shared" si="426"/>
        <v>0.21327637211306061</v>
      </c>
      <c r="BO87" s="37">
        <f t="shared" si="427"/>
        <v>0.26809888898584316</v>
      </c>
      <c r="BP87" s="37">
        <f t="shared" si="428"/>
        <v>3.3445266662207175E-3</v>
      </c>
      <c r="BQ87" s="36">
        <v>0</v>
      </c>
      <c r="BR87" s="36">
        <v>0</v>
      </c>
      <c r="BS87" s="36">
        <v>0</v>
      </c>
      <c r="BT87" s="36">
        <v>0</v>
      </c>
      <c r="BU87" s="38">
        <v>0</v>
      </c>
      <c r="BV87" s="35">
        <f t="shared" si="429"/>
        <v>0</v>
      </c>
      <c r="BW87" s="37">
        <f t="shared" si="430"/>
        <v>0</v>
      </c>
      <c r="BX87" s="37">
        <f t="shared" si="431"/>
        <v>1.6924503745259389E-2</v>
      </c>
      <c r="BY87" s="37">
        <f t="shared" si="432"/>
        <v>2.4374442527206951E-2</v>
      </c>
      <c r="BZ87" s="37">
        <f t="shared" si="433"/>
        <v>0.20473006068009839</v>
      </c>
      <c r="CA87" s="37">
        <f t="shared" si="434"/>
        <v>0.16388180664481514</v>
      </c>
      <c r="CB87" s="36">
        <v>0</v>
      </c>
      <c r="CC87" s="36">
        <v>0</v>
      </c>
      <c r="CD87" s="36">
        <v>0</v>
      </c>
      <c r="CE87" s="36">
        <v>0</v>
      </c>
      <c r="CF87" s="38">
        <v>0</v>
      </c>
      <c r="CG87" s="37">
        <f t="shared" si="435"/>
        <v>1.5076192190908215E-2</v>
      </c>
      <c r="CH87" s="37">
        <f t="shared" si="436"/>
        <v>1.3902848491370603E-2</v>
      </c>
      <c r="CI87" s="37">
        <f t="shared" si="437"/>
        <v>7.2211186281226347E-4</v>
      </c>
      <c r="CJ87" s="37">
        <f t="shared" si="438"/>
        <v>7.2211186281226347E-4</v>
      </c>
      <c r="CK87" s="36">
        <v>0</v>
      </c>
      <c r="CL87" s="36">
        <v>0</v>
      </c>
      <c r="CM87" s="37">
        <f t="shared" si="439"/>
        <v>0.57928535380710844</v>
      </c>
      <c r="CN87" s="37">
        <f t="shared" si="440"/>
        <v>1.9002943758217459E-2</v>
      </c>
      <c r="CO87" s="36">
        <v>0</v>
      </c>
      <c r="CP87" s="36">
        <v>0</v>
      </c>
      <c r="CQ87" s="38">
        <v>0</v>
      </c>
      <c r="CR87" s="37">
        <f t="shared" si="441"/>
        <v>2.9794552004821784E-3</v>
      </c>
      <c r="CS87" s="37">
        <f t="shared" si="442"/>
        <v>4.1527989000197897E-3</v>
      </c>
      <c r="CT87" s="37">
        <f t="shared" si="443"/>
        <v>1.649042007873066E-2</v>
      </c>
      <c r="CU87" s="37">
        <f t="shared" si="444"/>
        <v>1.3960829347703759E-2</v>
      </c>
      <c r="CV87" s="37">
        <f t="shared" si="445"/>
        <v>1.8074082403539986E-3</v>
      </c>
      <c r="CW87" s="37">
        <f t="shared" si="446"/>
        <v>0</v>
      </c>
      <c r="CX87" s="37">
        <f t="shared" si="447"/>
        <v>0.17303328750082458</v>
      </c>
      <c r="CY87" s="37">
        <f t="shared" si="448"/>
        <v>0.36739024599220421</v>
      </c>
      <c r="CZ87" s="37">
        <f t="shared" si="449"/>
        <v>1.6430984003218168E-2</v>
      </c>
      <c r="DA87" s="37">
        <f t="shared" si="450"/>
        <v>0</v>
      </c>
      <c r="DB87" s="38">
        <v>0</v>
      </c>
      <c r="DC87" s="37">
        <f t="shared" si="451"/>
        <v>0</v>
      </c>
      <c r="DD87" s="37">
        <f t="shared" si="452"/>
        <v>0</v>
      </c>
      <c r="DE87" s="37">
        <f t="shared" si="453"/>
        <v>6.1893279945555435E-3</v>
      </c>
      <c r="DF87" s="37">
        <f t="shared" si="454"/>
        <v>8.4246383994764067E-3</v>
      </c>
      <c r="DG87" s="37">
        <f t="shared" si="455"/>
        <v>3.3135817739823312E-2</v>
      </c>
      <c r="DH87" s="37">
        <f t="shared" si="456"/>
        <v>1.1690045972350418E-3</v>
      </c>
      <c r="DI87" s="37">
        <f t="shared" si="457"/>
        <v>0</v>
      </c>
      <c r="DJ87" s="37">
        <f t="shared" si="458"/>
        <v>0.22170101051253702</v>
      </c>
      <c r="DK87" s="37">
        <f t="shared" si="459"/>
        <v>0.30123470672566649</v>
      </c>
      <c r="DL87" s="37">
        <f t="shared" si="460"/>
        <v>4.5135312634557593E-3</v>
      </c>
      <c r="DM87" s="38">
        <v>0</v>
      </c>
      <c r="DN87" s="37">
        <f t="shared" si="461"/>
        <v>0</v>
      </c>
      <c r="DO87" s="37">
        <f t="shared" si="462"/>
        <v>0</v>
      </c>
      <c r="DP87" s="37">
        <f t="shared" si="463"/>
        <v>6.685354909769821E-4</v>
      </c>
      <c r="DQ87" s="37">
        <f t="shared" si="464"/>
        <v>9.6281581708301887E-4</v>
      </c>
      <c r="DR87" s="37">
        <f t="shared" si="465"/>
        <v>2.530371536495598E-2</v>
      </c>
      <c r="DS87" s="37">
        <f t="shared" si="466"/>
        <v>5.7281225264517031E-2</v>
      </c>
      <c r="DT87" s="37">
        <f t="shared" si="467"/>
        <v>0</v>
      </c>
      <c r="DU87" s="37">
        <f t="shared" si="468"/>
        <v>2.5337258344289969E-2</v>
      </c>
      <c r="DV87" s="37">
        <f t="shared" si="469"/>
        <v>0.23003377604505437</v>
      </c>
      <c r="DW87" s="37">
        <f t="shared" si="470"/>
        <v>0.22116303190933218</v>
      </c>
      <c r="DX87" s="38">
        <v>0</v>
      </c>
      <c r="DY87" s="35">
        <f t="array" ref="DY87">1-EXP(-INDEX(m.r.mortality, C87) * hr.mort_mci)</f>
        <v>0.24768135869206698</v>
      </c>
      <c r="DZ87" s="37">
        <f t="array" ref="DZ87">1-EXP(-INDEX(m.r.mortality, C87) * hr.mort_mci)</f>
        <v>0.24768135869206698</v>
      </c>
      <c r="EA87" s="37">
        <f t="array" ref="EA87">1-EXP(-INDEX(m.r.mortality, C87) * hr.mort_mil)</f>
        <v>0.3665685413927513</v>
      </c>
      <c r="EB87" s="37">
        <f t="array" ref="EB87">1-EXP(-INDEX(m.r.mortality, C87) * hr.mort_mil)</f>
        <v>0.3665685413927513</v>
      </c>
      <c r="EC87" s="37">
        <f t="array" ref="EC87">1-EXP(-INDEX(m.r.mortality, C87) * hr.mort_mod)</f>
        <v>0.45230053322606101</v>
      </c>
      <c r="ED87" s="37">
        <f t="array" ref="ED87">1-EXP(-INDEX(m.r.mortality, C87) * hr.mort_sev)</f>
        <v>0.77432343682721205</v>
      </c>
      <c r="EE87" s="37">
        <f t="array" ref="EE87">1-EXP(-INDEX(m.r.mortality, C87) * hr.mort_mci)</f>
        <v>0.24768135869206698</v>
      </c>
      <c r="EF87" s="37">
        <f t="array" ref="EF87">1-EXP(-INDEX(m.r.mortality, C87) * hr.mort_mil)</f>
        <v>0.3665685413927513</v>
      </c>
      <c r="EG87" s="37">
        <f t="array" ref="EG87">1-EXP(-INDEX(m.r.mortality, C87) * hr.mort_mod)</f>
        <v>0.45230053322606101</v>
      </c>
      <c r="EH87" s="37">
        <f t="array" ref="EH87">1-EXP(-INDEX(m.r.mortality, C87) * hr.mort_sev)</f>
        <v>0.77432343682721205</v>
      </c>
      <c r="EI87" s="38">
        <v>1</v>
      </c>
      <c r="EJ87" s="39" t="b">
        <f t="shared" si="471"/>
        <v>1</v>
      </c>
      <c r="EK87" s="39" t="b">
        <f t="shared" si="472"/>
        <v>1</v>
      </c>
      <c r="EL87" s="39" t="b">
        <f t="shared" si="473"/>
        <v>1</v>
      </c>
      <c r="EM87" s="39" t="b">
        <f t="shared" si="474"/>
        <v>1</v>
      </c>
      <c r="EN87" s="39" t="b">
        <f t="shared" si="475"/>
        <v>1</v>
      </c>
      <c r="EO87" s="39" t="b">
        <f t="shared" si="476"/>
        <v>1</v>
      </c>
      <c r="EP87" s="39" t="b">
        <f t="shared" si="477"/>
        <v>1</v>
      </c>
      <c r="EQ87" s="39" t="b">
        <f t="shared" si="478"/>
        <v>1</v>
      </c>
      <c r="ER87" s="39" t="b">
        <f t="shared" si="479"/>
        <v>1</v>
      </c>
      <c r="ES87" s="39" t="b">
        <f t="shared" si="480"/>
        <v>1</v>
      </c>
      <c r="ET87" s="39" t="b">
        <f t="shared" si="481"/>
        <v>1</v>
      </c>
      <c r="EV87">
        <v>20</v>
      </c>
      <c r="EW87" s="7">
        <f t="array" ref="EW87">MMULT(EW86:FG86,TRANSPOSE(S86:AC86))</f>
        <v>2.096234401220325E-3</v>
      </c>
      <c r="EX87" s="7">
        <f t="array" ref="EX87">MMULT(EW86:FG86,TRANSPOSE(AD86:AN86))</f>
        <v>6.2996965666961465E-5</v>
      </c>
      <c r="EY87" s="7">
        <f t="array" ref="EY87">MMULT(EW86:FG86,TRANSPOSE(AO86:AY86))</f>
        <v>1.359336816634344E-3</v>
      </c>
      <c r="EZ87" s="7">
        <f t="array" ref="EZ87">MMULT(EW86:FG86,TRANSPOSE(AZ86:BJ86))</f>
        <v>1.0158751031661979E-4</v>
      </c>
      <c r="FA87" s="7">
        <f t="array" ref="FA87">MMULT(EW86:FG86,TRANSPOSE(BK86:BU86))</f>
        <v>7.6542877132532183E-4</v>
      </c>
      <c r="FB87" s="7">
        <f t="array" ref="FB87">MMULT(EW86:FG86,TRANSPOSE(BV86:CF86))</f>
        <v>4.9530332428127631E-4</v>
      </c>
      <c r="FC87" s="7">
        <f t="array" ref="FC87">MMULT(EW86:FG86,TRANSPOSE(CG86:CQ86))</f>
        <v>7.2653556345793216E-4</v>
      </c>
      <c r="FD87" s="7">
        <f t="array" ref="FD87">MMULT(EW86:FG86,TRANSPOSE(CR86:DB86))</f>
        <v>6.7003245034932271E-4</v>
      </c>
      <c r="FE87" s="7">
        <f t="array" ref="FE87">MMULT(EW86:FG86,TRANSPOSE(DC86:DM86))</f>
        <v>6.7051105615200085E-4</v>
      </c>
      <c r="FF87" s="7">
        <f t="array" ref="FF87">MMULT(EW86:FG86,TRANSPOSE(DN86:DX86))</f>
        <v>8.1626903684759279E-4</v>
      </c>
      <c r="FG87" s="7">
        <f t="array" ref="FG87">MMULT(EW86:FG86,TRANSPOSE(DY86:EI86))</f>
        <v>0.99223576410374814</v>
      </c>
      <c r="FH87" s="39" t="b">
        <f t="shared" si="482"/>
        <v>1</v>
      </c>
      <c r="FJ87" s="30">
        <f t="shared" si="483"/>
        <v>1.4275356272310412E-3</v>
      </c>
      <c r="FK87" s="30">
        <f t="shared" si="484"/>
        <v>4.2900933619200754E-5</v>
      </c>
      <c r="FL87" s="30">
        <f t="shared" si="485"/>
        <v>8.5774153129627106E-4</v>
      </c>
      <c r="FM87" s="30">
        <f t="shared" si="486"/>
        <v>6.4101719009787081E-5</v>
      </c>
      <c r="FN87" s="30">
        <f t="shared" si="487"/>
        <v>3.7582552672073299E-4</v>
      </c>
      <c r="FO87" s="30">
        <f t="shared" si="488"/>
        <v>1.5899236709428967E-4</v>
      </c>
      <c r="FP87" s="30">
        <f t="shared" si="489"/>
        <v>4.947707187148518E-4</v>
      </c>
      <c r="FQ87" s="30">
        <f t="shared" si="490"/>
        <v>4.4289144968090232E-4</v>
      </c>
      <c r="FR87" s="30">
        <f t="shared" si="491"/>
        <v>2.8899026520151237E-4</v>
      </c>
      <c r="FS87" s="30">
        <f t="shared" si="492"/>
        <v>2.1304621861722173E-4</v>
      </c>
      <c r="FT87" s="41">
        <v>0</v>
      </c>
      <c r="FV87" s="30">
        <f t="shared" si="493"/>
        <v>-6.2887032036609743E-5</v>
      </c>
      <c r="FW87" s="30">
        <f t="shared" si="494"/>
        <v>-1.8899089700088439E-6</v>
      </c>
      <c r="FX87" s="30">
        <f t="shared" si="495"/>
        <v>-6.7966840831717206E-5</v>
      </c>
      <c r="FY87" s="30">
        <f t="shared" si="496"/>
        <v>-5.0793755158309895E-6</v>
      </c>
      <c r="FZ87" s="30">
        <f t="shared" si="497"/>
        <v>-6.1234301706025753E-5</v>
      </c>
      <c r="GA87" s="30">
        <f t="shared" si="498"/>
        <v>-4.9530332428127636E-5</v>
      </c>
      <c r="GB87" s="30">
        <f t="shared" si="499"/>
        <v>-2.1796066903737964E-5</v>
      </c>
      <c r="GC87" s="30">
        <f t="shared" si="500"/>
        <v>-3.3501622517466134E-5</v>
      </c>
      <c r="GD87" s="30">
        <f t="shared" si="501"/>
        <v>-5.3640884492160071E-5</v>
      </c>
      <c r="GE87" s="30">
        <f t="shared" si="502"/>
        <v>-8.1626903684759288E-5</v>
      </c>
      <c r="GF87" s="41">
        <v>0</v>
      </c>
      <c r="GH87" s="31">
        <f t="shared" si="503"/>
        <v>59.820450731064533</v>
      </c>
      <c r="GI87" s="31">
        <f t="shared" si="504"/>
        <v>38.791530669975934</v>
      </c>
      <c r="GJ87" s="18"/>
      <c r="GK87" s="31">
        <f t="shared" si="505"/>
        <v>15.149569866995339</v>
      </c>
      <c r="GL87" s="31">
        <f t="shared" si="506"/>
        <v>0.45528159075375724</v>
      </c>
      <c r="GM87" s="31">
        <f t="shared" si="507"/>
        <v>14.158912704584829</v>
      </c>
      <c r="GN87" s="31">
        <f t="shared" si="508"/>
        <v>1.0581400230227453</v>
      </c>
      <c r="GO87" s="31">
        <f t="shared" si="509"/>
        <v>10.168935317484239</v>
      </c>
      <c r="GP87" s="31">
        <f t="shared" si="510"/>
        <v>6.731697198506283</v>
      </c>
      <c r="GQ87" s="31">
        <f t="shared" si="511"/>
        <v>5.2507015785330147</v>
      </c>
      <c r="GR87" s="31">
        <f t="shared" si="512"/>
        <v>6.9790877857809646</v>
      </c>
      <c r="GS87" s="31">
        <f t="shared" si="513"/>
        <v>8.907926922921737</v>
      </c>
      <c r="GT87" s="31">
        <f t="shared" si="514"/>
        <v>11.093961455937844</v>
      </c>
      <c r="GU87" s="42">
        <v>0</v>
      </c>
      <c r="GV87" s="18"/>
      <c r="GW87" s="31">
        <f t="shared" si="515"/>
        <v>0</v>
      </c>
      <c r="GX87" s="31">
        <f t="shared" si="516"/>
        <v>0</v>
      </c>
      <c r="GY87" s="31">
        <f t="shared" si="517"/>
        <v>0</v>
      </c>
      <c r="GZ87" s="31">
        <f t="shared" si="518"/>
        <v>0</v>
      </c>
      <c r="HA87" s="31">
        <f t="shared" si="519"/>
        <v>0</v>
      </c>
      <c r="HB87" s="31">
        <f t="shared" si="520"/>
        <v>0</v>
      </c>
      <c r="HC87" s="31">
        <f t="shared" si="521"/>
        <v>64.464047474495402</v>
      </c>
      <c r="HD87" s="31">
        <f t="shared" si="522"/>
        <v>59.450639254594705</v>
      </c>
      <c r="HE87" s="31">
        <f t="shared" si="523"/>
        <v>59.493104990254729</v>
      </c>
      <c r="HF87" s="31">
        <f t="shared" si="524"/>
        <v>72.425919101413214</v>
      </c>
      <c r="HG87" s="42">
        <v>0</v>
      </c>
      <c r="HH87" s="18"/>
      <c r="HI87" s="31">
        <f t="shared" si="525"/>
        <v>57.047612585494448</v>
      </c>
      <c r="HJ87" s="31">
        <f t="shared" si="526"/>
        <v>1.7144201475456957</v>
      </c>
      <c r="HK87" s="31">
        <f t="shared" si="527"/>
        <v>60.27424627480341</v>
      </c>
      <c r="HL87" s="31">
        <f t="shared" si="528"/>
        <v>4.5044837602711416</v>
      </c>
      <c r="HM87" s="31">
        <f t="shared" si="529"/>
        <v>50.387318736122054</v>
      </c>
      <c r="HN87" s="31">
        <f t="shared" si="530"/>
        <v>57.493304160464739</v>
      </c>
      <c r="HO87" s="31">
        <f t="shared" si="531"/>
        <v>8.83705270304986</v>
      </c>
      <c r="HP87" s="31">
        <f t="shared" si="532"/>
        <v>13.194342872267669</v>
      </c>
      <c r="HQ87" s="31">
        <f t="shared" si="533"/>
        <v>19.421156415805463</v>
      </c>
      <c r="HR87" s="31">
        <f t="shared" si="534"/>
        <v>41.690012469334491</v>
      </c>
      <c r="HS87" s="42">
        <v>0</v>
      </c>
      <c r="HT87" s="18"/>
      <c r="HU87" s="45">
        <f t="shared" si="535"/>
        <v>1.1598391365182867E-3</v>
      </c>
      <c r="HV87" s="45">
        <f t="shared" si="536"/>
        <v>3.4210529454285799E-5</v>
      </c>
      <c r="HW87" s="45">
        <f t="shared" si="537"/>
        <v>6.8804418576970568E-4</v>
      </c>
      <c r="HX87" s="45">
        <f t="shared" si="538"/>
        <v>5.0266655365436571E-5</v>
      </c>
      <c r="HY87" s="45">
        <f t="shared" si="539"/>
        <v>2.9630709356984376E-4</v>
      </c>
      <c r="HZ87" s="45">
        <f t="shared" si="540"/>
        <v>1.217654189917054E-4</v>
      </c>
      <c r="IA87" s="45">
        <f t="shared" si="541"/>
        <v>4.0644585539473726E-4</v>
      </c>
      <c r="IB87" s="45">
        <f t="shared" si="542"/>
        <v>3.5847775175229583E-4</v>
      </c>
      <c r="IC87" s="45">
        <f t="shared" si="543"/>
        <v>2.2841593306945597E-4</v>
      </c>
      <c r="ID87" s="45">
        <f t="shared" si="544"/>
        <v>1.5878729684092049E-4</v>
      </c>
      <c r="IE87" s="45">
        <f t="shared" si="545"/>
        <v>0</v>
      </c>
      <c r="IF87" s="45"/>
      <c r="IH87" s="45">
        <f t="shared" si="546"/>
        <v>-5.1094235088911306E-5</v>
      </c>
      <c r="II87" s="45">
        <f t="shared" si="547"/>
        <v>-1.5070717821271276E-6</v>
      </c>
      <c r="IJ87" s="45">
        <f t="shared" si="548"/>
        <v>-5.452014150314625E-5</v>
      </c>
      <c r="IK87" s="45">
        <f t="shared" si="549"/>
        <v>-3.983094719923659E-6</v>
      </c>
      <c r="IL87" s="45">
        <f t="shared" si="550"/>
        <v>-4.8278141518508156E-5</v>
      </c>
      <c r="IM87" s="45">
        <f t="shared" si="551"/>
        <v>-3.7933152333864616E-5</v>
      </c>
      <c r="IN87" s="45">
        <f t="shared" si="552"/>
        <v>-1.7905103761882698E-5</v>
      </c>
      <c r="IO87" s="45">
        <f t="shared" si="553"/>
        <v>-2.7116320102291668E-5</v>
      </c>
      <c r="IP87" s="45">
        <f t="shared" si="554"/>
        <v>-4.2397388968808532E-5</v>
      </c>
      <c r="IQ87" s="45">
        <f t="shared" si="555"/>
        <v>-6.0838044766636201E-5</v>
      </c>
      <c r="IR87" s="45">
        <f t="shared" si="556"/>
        <v>0</v>
      </c>
      <c r="IT87" s="43">
        <f t="shared" si="557"/>
        <v>48.602709871859034</v>
      </c>
      <c r="IU87" s="43">
        <f t="shared" si="558"/>
        <v>31.116934601788692</v>
      </c>
      <c r="IW87" s="43">
        <f t="shared" si="559"/>
        <v>12.30866935856552</v>
      </c>
      <c r="IX87" s="43">
        <f t="shared" si="560"/>
        <v>0.36305560174346796</v>
      </c>
      <c r="IY87" s="43">
        <f t="shared" si="561"/>
        <v>11.357684346341223</v>
      </c>
      <c r="IZ87" s="43">
        <f t="shared" si="562"/>
        <v>0.82976183302570261</v>
      </c>
      <c r="JA87" s="43">
        <f t="shared" si="563"/>
        <v>8.0173576683695433</v>
      </c>
      <c r="JB87" s="43">
        <f t="shared" si="564"/>
        <v>5.1555174935869399</v>
      </c>
      <c r="JC87" s="43">
        <f t="shared" si="565"/>
        <v>4.3133633697092257</v>
      </c>
      <c r="JD87" s="43">
        <f t="shared" si="566"/>
        <v>5.6488959101179717</v>
      </c>
      <c r="JE87" s="43">
        <f t="shared" si="567"/>
        <v>7.0407646375039494</v>
      </c>
      <c r="JF87" s="43">
        <f t="shared" si="568"/>
        <v>8.268535167060385</v>
      </c>
      <c r="JG87" s="43">
        <f t="shared" si="569"/>
        <v>0</v>
      </c>
      <c r="JH87" s="43"/>
      <c r="JJ87" s="43">
        <f t="shared" si="570"/>
        <v>0</v>
      </c>
      <c r="JK87" s="43">
        <f t="shared" si="571"/>
        <v>0</v>
      </c>
      <c r="JL87" s="43">
        <f t="shared" si="572"/>
        <v>0</v>
      </c>
      <c r="JM87" s="43">
        <f t="shared" si="573"/>
        <v>0</v>
      </c>
      <c r="JN87" s="43">
        <f t="shared" si="574"/>
        <v>0</v>
      </c>
      <c r="JO87" s="43">
        <f t="shared" si="575"/>
        <v>0</v>
      </c>
      <c r="JP87" s="43">
        <f t="shared" si="576"/>
        <v>52.95613488614427</v>
      </c>
      <c r="JQ87" s="43">
        <f t="shared" si="577"/>
        <v>48.119537000722701</v>
      </c>
      <c r="JR87" s="43">
        <f t="shared" si="578"/>
        <v>47.022944105305541</v>
      </c>
      <c r="JS87" s="43">
        <f t="shared" si="579"/>
        <v>53.980380360540963</v>
      </c>
      <c r="JT87" s="43">
        <f t="shared" si="580"/>
        <v>0</v>
      </c>
      <c r="JU87" s="43"/>
      <c r="JW87" s="43">
        <f t="shared" si="581"/>
        <v>46.349844066540342</v>
      </c>
      <c r="JX87" s="43">
        <f t="shared" si="582"/>
        <v>1.3671315751595454</v>
      </c>
      <c r="JY87" s="43">
        <f t="shared" si="583"/>
        <v>48.349465646551835</v>
      </c>
      <c r="JZ87" s="43">
        <f t="shared" si="584"/>
        <v>3.5322817589678763</v>
      </c>
      <c r="KA87" s="43">
        <f t="shared" si="585"/>
        <v>39.726199808061139</v>
      </c>
      <c r="KB87" s="43">
        <f t="shared" si="586"/>
        <v>44.031650061319098</v>
      </c>
      <c r="KC87" s="43">
        <f t="shared" si="587"/>
        <v>7.2594907281275596</v>
      </c>
      <c r="KD87" s="43">
        <f t="shared" si="588"/>
        <v>10.679543197565138</v>
      </c>
      <c r="KE87" s="43">
        <f t="shared" si="589"/>
        <v>15.350349469075613</v>
      </c>
      <c r="KF87" s="43">
        <f t="shared" si="590"/>
        <v>31.072339270962178</v>
      </c>
      <c r="KG87" s="43">
        <f t="shared" si="591"/>
        <v>0</v>
      </c>
      <c r="KH87" s="43"/>
      <c r="KJ87" s="7">
        <f t="array" ref="KJ87">AVERAGE(EW87:EW88)/((1+discount_EFFECT)^($B87-1))</f>
        <v>9.7127761072832251E-4</v>
      </c>
      <c r="KK87" s="7">
        <f t="array" ref="KK87">AVERAGE(EX87:EX88)/((1+discount_EFFECT)^($B87-1))</f>
        <v>2.8648732624988224E-5</v>
      </c>
      <c r="KL87" s="7">
        <f t="array" ref="KL87">AVERAGE(EY87:EY88)/((1+discount_EFFECT)^($B87-1))</f>
        <v>6.2184149758106417E-4</v>
      </c>
      <c r="KM87" s="7">
        <f t="array" ref="KM87">AVERAGE(EZ87:EZ88)/((1+discount_EFFECT)^($B87-1))</f>
        <v>4.5430065244816403E-5</v>
      </c>
      <c r="KN87" s="7">
        <f t="array" ref="KN87">AVERAGE(FA87:FA88)/((1+discount_EFFECT)^($B87-1))</f>
        <v>3.4415436885567305E-4</v>
      </c>
      <c r="KO87" s="7">
        <f t="array" ref="KO87">AVERAGE(FB87:FB88)/((1+discount_EFFECT)^($B87-1))</f>
        <v>2.1632746728931151E-4</v>
      </c>
      <c r="KP87" s="7">
        <f t="array" ref="KP87">AVERAGE(FC87:FC88)/((1+discount_EFFECT)^($B87-1))</f>
        <v>3.4036768280064453E-4</v>
      </c>
      <c r="KQ87" s="7">
        <f t="array" ref="KQ87">AVERAGE(FD87:FD88)/((1+discount_EFFECT)^($B87-1))</f>
        <v>3.0928116905792495E-4</v>
      </c>
      <c r="KR87" s="7">
        <f t="array" ref="KR87">AVERAGE(FE87:FE88)/((1+discount_EFFECT)^($B87-1))</f>
        <v>3.0223298127776948E-4</v>
      </c>
      <c r="KS87" s="7">
        <f t="array" ref="KS87">AVERAGE(FF87:FF88)/((1+discount_EFFECT)^($B87-1))</f>
        <v>3.4695086828970988E-4</v>
      </c>
      <c r="KT87" s="7">
        <f t="array" ref="KT87">AVERAGE(FG87:FG88)/((1+discount_EFFECT)^($B87-1))</f>
        <v>0.56675951436817462</v>
      </c>
      <c r="KU87" s="51">
        <f t="shared" si="592"/>
        <v>1.9974609443635999E-3</v>
      </c>
      <c r="KV87" s="51">
        <f t="shared" si="593"/>
        <v>-1.9707527894738646E-4</v>
      </c>
      <c r="KW87" s="43"/>
      <c r="KX87" s="43">
        <f t="shared" si="594"/>
        <v>45.462999305735792</v>
      </c>
      <c r="KY87" s="43">
        <f t="shared" si="595"/>
        <v>36.101161598465566</v>
      </c>
      <c r="KZ87" s="43">
        <f t="shared" si="596"/>
        <v>115.24282793213045</v>
      </c>
      <c r="LA87" s="43">
        <f t="shared" si="597"/>
        <v>141.27028255626919</v>
      </c>
      <c r="LB87" s="30">
        <f t="shared" si="598"/>
        <v>1.3402940261539554E-3</v>
      </c>
      <c r="LC87" s="30">
        <f t="shared" si="599"/>
        <v>9.7655273188380562E-4</v>
      </c>
      <c r="LD87" s="30">
        <f t="shared" si="600"/>
        <v>6.4638735013344253E-4</v>
      </c>
      <c r="LE87" s="30">
        <f t="shared" si="601"/>
        <v>5.6327833557902134E-4</v>
      </c>
      <c r="LF87" s="30">
        <f t="shared" si="602"/>
        <v>2.2276797423241759E-3</v>
      </c>
      <c r="LG87" s="30">
        <f t="shared" si="603"/>
        <v>1.2988327014260487E-3</v>
      </c>
      <c r="LH87" s="30">
        <f t="shared" si="604"/>
        <v>1.5931191083093867E-3</v>
      </c>
      <c r="LI87" s="17">
        <f t="shared" si="605"/>
        <v>3.5265124437502248E-3</v>
      </c>
      <c r="LJ87" s="30">
        <f t="shared" si="606"/>
        <v>1.8003856654162133E-3</v>
      </c>
      <c r="LK87" s="31">
        <f t="shared" si="607"/>
        <v>338.07727139260101</v>
      </c>
      <c r="LL87">
        <f t="shared" si="608"/>
        <v>-1.5803870485097968E-3</v>
      </c>
    </row>
    <row r="88" spans="2:324" ht="15.6" thickTop="1" thickBot="1" x14ac:dyDescent="0.35">
      <c r="B88">
        <v>21</v>
      </c>
      <c r="C88">
        <f t="shared" si="609"/>
        <v>91</v>
      </c>
      <c r="E88">
        <f t="shared" si="398"/>
        <v>0</v>
      </c>
      <c r="G88">
        <f t="shared" si="399"/>
        <v>0.16501514101914139</v>
      </c>
      <c r="H88">
        <f t="shared" si="400"/>
        <v>0</v>
      </c>
      <c r="I88">
        <f t="shared" si="401"/>
        <v>0</v>
      </c>
      <c r="J88">
        <f t="shared" si="402"/>
        <v>0.25713445436768823</v>
      </c>
      <c r="K88" s="19">
        <f t="shared" si="403"/>
        <v>2.7774179821947742E-2</v>
      </c>
      <c r="L88">
        <f t="shared" si="404"/>
        <v>0.22999999999999998</v>
      </c>
      <c r="M88">
        <f t="shared" si="405"/>
        <v>0</v>
      </c>
      <c r="N88">
        <f t="shared" si="406"/>
        <v>0</v>
      </c>
      <c r="O88">
        <f t="shared" si="407"/>
        <v>0.35</v>
      </c>
      <c r="P88">
        <f t="shared" si="408"/>
        <v>4.0000000000000036E-2</v>
      </c>
      <c r="S88" s="35">
        <f t="shared" si="409"/>
        <v>0.59239563582663768</v>
      </c>
      <c r="T88" s="36">
        <v>0</v>
      </c>
      <c r="U88" s="37">
        <f t="shared" si="410"/>
        <v>1.7300591611741648E-2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8">
        <v>0</v>
      </c>
      <c r="AD88" s="35">
        <f t="shared" si="411"/>
        <v>0</v>
      </c>
      <c r="AE88" s="37">
        <f t="shared" si="412"/>
        <v>0.54629091136246311</v>
      </c>
      <c r="AF88" s="37">
        <f t="shared" si="413"/>
        <v>0</v>
      </c>
      <c r="AG88" s="37">
        <f t="shared" si="414"/>
        <v>1.7300591611741648E-2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8">
        <v>0</v>
      </c>
      <c r="AO88" s="35">
        <f t="shared" si="415"/>
        <v>0.11707308022850925</v>
      </c>
      <c r="AP88" s="36">
        <v>0</v>
      </c>
      <c r="AQ88" s="37">
        <f t="shared" si="416"/>
        <v>0.39508286455384711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8">
        <v>0</v>
      </c>
      <c r="AZ88" s="35">
        <f t="shared" si="417"/>
        <v>0</v>
      </c>
      <c r="BA88" s="37">
        <f t="shared" si="418"/>
        <v>0.16317780469268381</v>
      </c>
      <c r="BB88" s="37">
        <f t="shared" si="419"/>
        <v>0</v>
      </c>
      <c r="BC88" s="37">
        <f t="shared" si="420"/>
        <v>0.33447810449367182</v>
      </c>
      <c r="BD88" s="37">
        <f t="shared" si="421"/>
        <v>1.3598639013623846E-2</v>
      </c>
      <c r="BE88" s="37">
        <f t="shared" si="422"/>
        <v>0</v>
      </c>
      <c r="BF88" s="36">
        <v>0</v>
      </c>
      <c r="BG88" s="36">
        <v>0</v>
      </c>
      <c r="BH88" s="36">
        <v>0</v>
      </c>
      <c r="BI88" s="36">
        <v>0</v>
      </c>
      <c r="BJ88" s="38">
        <v>0</v>
      </c>
      <c r="BK88" s="35">
        <f t="shared" si="423"/>
        <v>0</v>
      </c>
      <c r="BL88" s="37">
        <f t="shared" si="424"/>
        <v>0</v>
      </c>
      <c r="BM88" s="37">
        <f t="shared" si="425"/>
        <v>0.14828593947744642</v>
      </c>
      <c r="BN88" s="37">
        <f t="shared" si="426"/>
        <v>0.20184023547031921</v>
      </c>
      <c r="BO88" s="37">
        <f t="shared" si="427"/>
        <v>0.2493083819164372</v>
      </c>
      <c r="BP88" s="37">
        <f t="shared" si="428"/>
        <v>2.7944735530072919E-3</v>
      </c>
      <c r="BQ88" s="36">
        <v>0</v>
      </c>
      <c r="BR88" s="36">
        <v>0</v>
      </c>
      <c r="BS88" s="36">
        <v>0</v>
      </c>
      <c r="BT88" s="36">
        <v>0</v>
      </c>
      <c r="BU88" s="38">
        <v>0</v>
      </c>
      <c r="BV88" s="35">
        <f t="shared" si="429"/>
        <v>0</v>
      </c>
      <c r="BW88" s="37">
        <f t="shared" si="430"/>
        <v>0</v>
      </c>
      <c r="BX88" s="37">
        <f t="shared" si="431"/>
        <v>1.6016991415019777E-2</v>
      </c>
      <c r="BY88" s="37">
        <f t="shared" si="432"/>
        <v>2.3067455482322221E-2</v>
      </c>
      <c r="BZ88" s="37">
        <f t="shared" si="433"/>
        <v>0.19038094619073384</v>
      </c>
      <c r="CA88" s="37">
        <f t="shared" si="434"/>
        <v>0.13692920409735729</v>
      </c>
      <c r="CB88" s="36">
        <v>0</v>
      </c>
      <c r="CC88" s="36">
        <v>0</v>
      </c>
      <c r="CD88" s="36">
        <v>0</v>
      </c>
      <c r="CE88" s="36">
        <v>0</v>
      </c>
      <c r="CF88" s="38">
        <v>0</v>
      </c>
      <c r="CG88" s="37">
        <f t="shared" si="435"/>
        <v>1.4567105799015682E-2</v>
      </c>
      <c r="CH88" s="37">
        <f t="shared" si="436"/>
        <v>1.3433383066290078E-2</v>
      </c>
      <c r="CI88" s="37">
        <f t="shared" si="437"/>
        <v>6.8339135264675955E-4</v>
      </c>
      <c r="CJ88" s="37">
        <f t="shared" si="438"/>
        <v>6.8339135264675955E-4</v>
      </c>
      <c r="CK88" s="36">
        <v>0</v>
      </c>
      <c r="CL88" s="36">
        <v>0</v>
      </c>
      <c r="CM88" s="37">
        <f t="shared" si="439"/>
        <v>0.55972429442875327</v>
      </c>
      <c r="CN88" s="37">
        <f t="shared" si="440"/>
        <v>1.7983982964388408E-2</v>
      </c>
      <c r="CO88" s="36">
        <v>0</v>
      </c>
      <c r="CP88" s="36">
        <v>0</v>
      </c>
      <c r="CQ88" s="38">
        <v>0</v>
      </c>
      <c r="CR88" s="37">
        <f t="shared" si="441"/>
        <v>2.878846235127277E-3</v>
      </c>
      <c r="CS88" s="37">
        <f t="shared" si="442"/>
        <v>4.0125689678528805E-3</v>
      </c>
      <c r="CT88" s="37">
        <f t="shared" si="443"/>
        <v>1.5606183838925354E-2</v>
      </c>
      <c r="CU88" s="37">
        <f t="shared" si="444"/>
        <v>1.3212232817837351E-2</v>
      </c>
      <c r="CV88" s="37">
        <f t="shared" si="445"/>
        <v>1.6807306646051945E-3</v>
      </c>
      <c r="CW88" s="37">
        <f t="shared" si="446"/>
        <v>0</v>
      </c>
      <c r="CX88" s="37">
        <f t="shared" si="447"/>
        <v>0.16719037366053668</v>
      </c>
      <c r="CY88" s="37">
        <f t="shared" si="448"/>
        <v>0.34769033731150922</v>
      </c>
      <c r="CZ88" s="37">
        <f t="shared" si="449"/>
        <v>1.527936967822904E-2</v>
      </c>
      <c r="DA88" s="37">
        <f t="shared" si="450"/>
        <v>0</v>
      </c>
      <c r="DB88" s="38">
        <v>0</v>
      </c>
      <c r="DC88" s="37">
        <f t="shared" si="451"/>
        <v>0</v>
      </c>
      <c r="DD88" s="37">
        <f t="shared" si="452"/>
        <v>0</v>
      </c>
      <c r="DE88" s="37">
        <f t="shared" si="453"/>
        <v>5.8574487527473639E-3</v>
      </c>
      <c r="DF88" s="37">
        <f t="shared" si="454"/>
        <v>7.9728991142121938E-3</v>
      </c>
      <c r="DG88" s="37">
        <f t="shared" si="455"/>
        <v>3.0813395517761903E-2</v>
      </c>
      <c r="DH88" s="37">
        <f t="shared" si="456"/>
        <v>9.7674581677312917E-4</v>
      </c>
      <c r="DI88" s="37">
        <f t="shared" si="457"/>
        <v>0</v>
      </c>
      <c r="DJ88" s="37">
        <f t="shared" si="458"/>
        <v>0.20981313458453144</v>
      </c>
      <c r="DK88" s="37">
        <f t="shared" si="459"/>
        <v>0.28012177743419914</v>
      </c>
      <c r="DL88" s="37">
        <f t="shared" si="460"/>
        <v>3.7712193697804208E-3</v>
      </c>
      <c r="DM88" s="38">
        <v>0</v>
      </c>
      <c r="DN88" s="37">
        <f t="shared" si="461"/>
        <v>0</v>
      </c>
      <c r="DO88" s="37">
        <f t="shared" si="462"/>
        <v>0</v>
      </c>
      <c r="DP88" s="37">
        <f t="shared" si="463"/>
        <v>6.3268781057250673E-4</v>
      </c>
      <c r="DQ88" s="37">
        <f t="shared" si="464"/>
        <v>9.111884701956803E-4</v>
      </c>
      <c r="DR88" s="37">
        <f t="shared" si="465"/>
        <v>2.3530229304472721E-2</v>
      </c>
      <c r="DS88" s="37">
        <f t="shared" si="466"/>
        <v>4.7860545021883319E-2</v>
      </c>
      <c r="DT88" s="37">
        <f t="shared" si="467"/>
        <v>0</v>
      </c>
      <c r="DU88" s="37">
        <f t="shared" si="468"/>
        <v>2.3978643952517902E-2</v>
      </c>
      <c r="DV88" s="37">
        <f t="shared" si="469"/>
        <v>0.21391117549520658</v>
      </c>
      <c r="DW88" s="37">
        <f t="shared" si="470"/>
        <v>0.18478974911924062</v>
      </c>
      <c r="DX88" s="38">
        <v>0</v>
      </c>
      <c r="DY88" s="35">
        <f t="array" ref="DY88">1-EXP(-INDEX(m.r.mortality, C88) * hr.mort_mci)</f>
        <v>0.27308533191071005</v>
      </c>
      <c r="DZ88" s="37">
        <f t="array" ref="DZ88">1-EXP(-INDEX(m.r.mortality, C88) * hr.mort_mci)</f>
        <v>0.27308533191071005</v>
      </c>
      <c r="EA88" s="37">
        <f t="array" ref="EA88">1-EXP(-INDEX(m.r.mortality, C88) * hr.mort_mil)</f>
        <v>0.40053390118705301</v>
      </c>
      <c r="EB88" s="37">
        <f t="array" ref="EB88">1-EXP(-INDEX(m.r.mortality, C88) * hr.mort_mil)</f>
        <v>0.40053390118705301</v>
      </c>
      <c r="EC88" s="37">
        <f t="array" ref="EC88">1-EXP(-INDEX(m.r.mortality, C88) * hr.mort_mod)</f>
        <v>0.4906876773923653</v>
      </c>
      <c r="ED88" s="37">
        <f t="array" ref="ED88">1-EXP(-INDEX(m.r.mortality, C88) * hr.mort_sev)</f>
        <v>0.81143903151097896</v>
      </c>
      <c r="EE88" s="37">
        <f t="array" ref="EE88">1-EXP(-INDEX(m.r.mortality, C88) * hr.mort_mci)</f>
        <v>0.27308533191071005</v>
      </c>
      <c r="EF88" s="37">
        <f t="array" ref="EF88">1-EXP(-INDEX(m.r.mortality, C88) * hr.mort_mil)</f>
        <v>0.40053390118705301</v>
      </c>
      <c r="EG88" s="37">
        <f t="array" ref="EG88">1-EXP(-INDEX(m.r.mortality, C88) * hr.mort_mod)</f>
        <v>0.4906876773923653</v>
      </c>
      <c r="EH88" s="37">
        <f t="array" ref="EH88">1-EXP(-INDEX(m.r.mortality, C88) * hr.mort_sev)</f>
        <v>0.81143903151097896</v>
      </c>
      <c r="EI88" s="38">
        <v>1</v>
      </c>
      <c r="EJ88" s="39" t="b">
        <f t="shared" si="471"/>
        <v>1</v>
      </c>
      <c r="EK88" s="39" t="b">
        <f t="shared" si="472"/>
        <v>1</v>
      </c>
      <c r="EL88" s="39" t="b">
        <f t="shared" si="473"/>
        <v>1</v>
      </c>
      <c r="EM88" s="39" t="b">
        <f t="shared" si="474"/>
        <v>1</v>
      </c>
      <c r="EN88" s="39" t="b">
        <f t="shared" si="475"/>
        <v>1</v>
      </c>
      <c r="EO88" s="39" t="b">
        <f t="shared" si="476"/>
        <v>1</v>
      </c>
      <c r="EP88" s="39" t="b">
        <f t="shared" si="477"/>
        <v>1</v>
      </c>
      <c r="EQ88" s="39" t="b">
        <f t="shared" si="478"/>
        <v>1</v>
      </c>
      <c r="ER88" s="39" t="b">
        <f t="shared" si="479"/>
        <v>1</v>
      </c>
      <c r="ES88" s="39" t="b">
        <f t="shared" si="480"/>
        <v>1</v>
      </c>
      <c r="ET88" s="39" t="b">
        <f t="shared" si="481"/>
        <v>1</v>
      </c>
      <c r="EV88">
        <v>21</v>
      </c>
      <c r="EW88" s="7">
        <f t="array" ref="EW88">MMULT(EW87:FG87,TRANSPOSE(S87:AC87))</f>
        <v>1.3100479380404291E-3</v>
      </c>
      <c r="EX88" s="7">
        <f t="array" ref="EX88">MMULT(EW87:FG87,TRANSPOSE(AD87:AN87))</f>
        <v>3.7474486474847053E-5</v>
      </c>
      <c r="EY88" s="7">
        <f t="array" ref="EY88">MMULT(EW87:FG87,TRANSPOSE(AO87:AY87))</f>
        <v>8.2146884349150581E-4</v>
      </c>
      <c r="EZ88" s="7">
        <f t="array" ref="EZ88">MMULT(EW87:FG87,TRANSPOSE(AZ87:BJ87))</f>
        <v>5.7736278480326551E-5</v>
      </c>
      <c r="FA88" s="7">
        <f t="array" ref="FA88">MMULT(EW87:FG87,TRANSPOSE(BK87:BU87))</f>
        <v>4.4152476663738194E-4</v>
      </c>
      <c r="FB88" s="7">
        <f t="array" ref="FB88">MMULT(EW87:FG87,TRANSPOSE(BV87:CF87))</f>
        <v>2.6335972239601596E-4</v>
      </c>
      <c r="FC88" s="7">
        <f t="array" ref="FC88">MMULT(EW87:FG87,TRANSPOSE(CG87:CQ87))</f>
        <v>4.6713802066758112E-4</v>
      </c>
      <c r="FD88" s="7">
        <f t="array" ref="FD88">MMULT(EW87:FG87,TRANSPOSE(CR87:DB87))</f>
        <v>4.1462035374234394E-4</v>
      </c>
      <c r="FE88" s="7">
        <f t="array" ref="FE88">MMULT(EW87:FG87,TRANSPOSE(DC87:DM87))</f>
        <v>3.8942366806821247E-4</v>
      </c>
      <c r="FF88" s="7">
        <f t="array" ref="FF88">MMULT(EW87:FG87,TRANSPOSE(DN87:DX87))</f>
        <v>4.0049185848513118E-4</v>
      </c>
      <c r="FG88" s="7">
        <f t="array" ref="FG88">MMULT(EW87:FG87,TRANSPOSE(DY87:EI87))</f>
        <v>0.99539671406351604</v>
      </c>
      <c r="FH88" s="39" t="b">
        <f t="shared" si="482"/>
        <v>1</v>
      </c>
      <c r="FJ88" s="30">
        <f t="shared" si="483"/>
        <v>8.9214264580553216E-4</v>
      </c>
      <c r="FK88" s="30">
        <f t="shared" si="484"/>
        <v>2.5520125289370841E-5</v>
      </c>
      <c r="FL88" s="30">
        <f t="shared" si="485"/>
        <v>5.1834684024314019E-4</v>
      </c>
      <c r="FM88" s="30">
        <f t="shared" si="486"/>
        <v>3.6431591721086054E-5</v>
      </c>
      <c r="FN88" s="30">
        <f t="shared" si="487"/>
        <v>2.1678866041895453E-4</v>
      </c>
      <c r="FO88" s="30">
        <f t="shared" si="488"/>
        <v>8.4538470889121108E-5</v>
      </c>
      <c r="FP88" s="30">
        <f t="shared" si="489"/>
        <v>3.1812099207462273E-4</v>
      </c>
      <c r="FQ88" s="30">
        <f t="shared" si="490"/>
        <v>2.7406405382368934E-4</v>
      </c>
      <c r="FR88" s="30">
        <f t="shared" si="491"/>
        <v>1.6784160093739957E-4</v>
      </c>
      <c r="FS88" s="30">
        <f t="shared" si="492"/>
        <v>1.0452837506461924E-4</v>
      </c>
      <c r="FT88" s="41">
        <v>0</v>
      </c>
      <c r="FV88" s="30">
        <f t="shared" si="493"/>
        <v>-3.9301438141212874E-5</v>
      </c>
      <c r="FW88" s="30">
        <f t="shared" si="494"/>
        <v>-1.1242345942454116E-6</v>
      </c>
      <c r="FX88" s="30">
        <f t="shared" si="495"/>
        <v>-4.1073442174575293E-5</v>
      </c>
      <c r="FY88" s="30">
        <f t="shared" si="496"/>
        <v>-2.8868139240163276E-6</v>
      </c>
      <c r="FZ88" s="30">
        <f t="shared" si="497"/>
        <v>-3.5321981330990558E-5</v>
      </c>
      <c r="GA88" s="30">
        <f t="shared" si="498"/>
        <v>-2.6335972239601596E-5</v>
      </c>
      <c r="GB88" s="30">
        <f t="shared" si="499"/>
        <v>-1.4014140620027433E-5</v>
      </c>
      <c r="GC88" s="30">
        <f t="shared" si="500"/>
        <v>-2.0731017687117198E-5</v>
      </c>
      <c r="GD88" s="30">
        <f t="shared" si="501"/>
        <v>-3.1153893445457E-5</v>
      </c>
      <c r="GE88" s="30">
        <f t="shared" si="502"/>
        <v>-4.0049185848513122E-5</v>
      </c>
      <c r="GF88" s="41">
        <v>0</v>
      </c>
      <c r="GH88" s="31">
        <f t="shared" si="503"/>
        <v>37.384969012653528</v>
      </c>
      <c r="GI88" s="31">
        <f t="shared" si="504"/>
        <v>23.44233853360145</v>
      </c>
      <c r="GJ88" s="18"/>
      <c r="GK88" s="31">
        <f t="shared" si="505"/>
        <v>9.4677688501357036</v>
      </c>
      <c r="GL88" s="31">
        <f t="shared" si="506"/>
        <v>0.27082961273317868</v>
      </c>
      <c r="GM88" s="31">
        <f t="shared" si="507"/>
        <v>8.5564559880976194</v>
      </c>
      <c r="GN88" s="31">
        <f t="shared" si="508"/>
        <v>0.60138364302865988</v>
      </c>
      <c r="GO88" s="31">
        <f t="shared" si="509"/>
        <v>5.8657800192548475</v>
      </c>
      <c r="GP88" s="31">
        <f t="shared" si="510"/>
        <v>3.5793377886675963</v>
      </c>
      <c r="GQ88" s="31">
        <f t="shared" si="511"/>
        <v>3.3760251608854359</v>
      </c>
      <c r="GR88" s="31">
        <f t="shared" si="512"/>
        <v>4.3187040344549787</v>
      </c>
      <c r="GS88" s="31">
        <f t="shared" si="513"/>
        <v>5.1736023520861609</v>
      </c>
      <c r="GT88" s="31">
        <f t="shared" si="514"/>
        <v>5.4431088781829269</v>
      </c>
      <c r="GU88" s="42">
        <v>0</v>
      </c>
      <c r="GV88" s="18"/>
      <c r="GW88" s="31">
        <f t="shared" si="515"/>
        <v>0</v>
      </c>
      <c r="GX88" s="31">
        <f t="shared" si="516"/>
        <v>0</v>
      </c>
      <c r="GY88" s="31">
        <f t="shared" si="517"/>
        <v>0</v>
      </c>
      <c r="GZ88" s="31">
        <f t="shared" si="518"/>
        <v>0</v>
      </c>
      <c r="HA88" s="31">
        <f t="shared" si="519"/>
        <v>0</v>
      </c>
      <c r="HB88" s="31">
        <f t="shared" si="520"/>
        <v>0</v>
      </c>
      <c r="HC88" s="31">
        <f t="shared" si="521"/>
        <v>41.448222297793137</v>
      </c>
      <c r="HD88" s="31">
        <f t="shared" si="522"/>
        <v>36.78843474685069</v>
      </c>
      <c r="HE88" s="31">
        <f t="shared" si="523"/>
        <v>34.552783220356353</v>
      </c>
      <c r="HF88" s="31">
        <f t="shared" si="524"/>
        <v>35.534841619668718</v>
      </c>
      <c r="HG88" s="42">
        <v>0</v>
      </c>
      <c r="HH88" s="18"/>
      <c r="HI88" s="31">
        <f t="shared" si="525"/>
        <v>35.652075547586243</v>
      </c>
      <c r="HJ88" s="31">
        <f t="shared" si="526"/>
        <v>1.0198430027733951</v>
      </c>
      <c r="HK88" s="31">
        <f t="shared" si="527"/>
        <v>36.424685018300266</v>
      </c>
      <c r="HL88" s="31">
        <f t="shared" si="528"/>
        <v>2.560079757664611</v>
      </c>
      <c r="HM88" s="31">
        <f t="shared" si="529"/>
        <v>29.06508088000022</v>
      </c>
      <c r="HN88" s="31">
        <f t="shared" si="530"/>
        <v>30.569995962173451</v>
      </c>
      <c r="HO88" s="31">
        <f t="shared" si="531"/>
        <v>5.6819287532052591</v>
      </c>
      <c r="HP88" s="31">
        <f t="shared" si="532"/>
        <v>8.164743522862608</v>
      </c>
      <c r="HQ88" s="31">
        <f t="shared" si="533"/>
        <v>11.279542522345764</v>
      </c>
      <c r="HR88" s="31">
        <f t="shared" si="534"/>
        <v>20.454666072589866</v>
      </c>
      <c r="HS88" s="42">
        <v>0</v>
      </c>
      <c r="HT88" s="18"/>
      <c r="HU88" s="45">
        <f t="shared" si="535"/>
        <v>7.1516117878049667E-4</v>
      </c>
      <c r="HV88" s="45">
        <f t="shared" si="536"/>
        <v>2.0070884735338098E-5</v>
      </c>
      <c r="HW88" s="45">
        <f t="shared" si="537"/>
        <v>4.0995705744941547E-4</v>
      </c>
      <c r="HX88" s="45">
        <f t="shared" si="538"/>
        <v>2.8132169512885805E-5</v>
      </c>
      <c r="HY88" s="45">
        <f t="shared" si="539"/>
        <v>1.6836447123312707E-4</v>
      </c>
      <c r="HZ88" s="45">
        <f t="shared" si="540"/>
        <v>6.3873952413277276E-5</v>
      </c>
      <c r="IA88" s="45">
        <f t="shared" si="541"/>
        <v>2.5750343222967107E-4</v>
      </c>
      <c r="IB88" s="45">
        <f t="shared" si="542"/>
        <v>2.1848617042962763E-4</v>
      </c>
      <c r="IC88" s="45">
        <f t="shared" si="543"/>
        <v>1.3062467997111904E-4</v>
      </c>
      <c r="ID88" s="45">
        <f t="shared" si="544"/>
        <v>7.7165800721262255E-5</v>
      </c>
      <c r="IE88" s="45">
        <f t="shared" si="545"/>
        <v>0</v>
      </c>
      <c r="IF88" s="45"/>
      <c r="IH88" s="45">
        <f t="shared" si="546"/>
        <v>-3.1504897743634215E-5</v>
      </c>
      <c r="II88" s="45">
        <f t="shared" si="547"/>
        <v>-8.8417994428802194E-7</v>
      </c>
      <c r="IJ88" s="45">
        <f t="shared" si="548"/>
        <v>-3.2484711366831654E-5</v>
      </c>
      <c r="IK88" s="45">
        <f t="shared" si="549"/>
        <v>-2.2291734954743108E-6</v>
      </c>
      <c r="IL88" s="45">
        <f t="shared" si="550"/>
        <v>-2.7432093072607263E-5</v>
      </c>
      <c r="IM88" s="45">
        <f t="shared" si="551"/>
        <v>-1.9898427543077034E-5</v>
      </c>
      <c r="IN88" s="45">
        <f t="shared" si="552"/>
        <v>-1.1343763534346744E-5</v>
      </c>
      <c r="IO88" s="45">
        <f t="shared" si="553"/>
        <v>-1.6526941787415101E-5</v>
      </c>
      <c r="IP88" s="45">
        <f t="shared" si="554"/>
        <v>-2.4245880273061545E-5</v>
      </c>
      <c r="IQ88" s="45">
        <f t="shared" si="555"/>
        <v>-2.9565440889372515E-5</v>
      </c>
      <c r="IR88" s="45">
        <f t="shared" si="556"/>
        <v>0</v>
      </c>
      <c r="IT88" s="43">
        <f t="shared" si="557"/>
        <v>29.968613913328795</v>
      </c>
      <c r="IU88" s="43">
        <f t="shared" si="558"/>
        <v>18.54038913492823</v>
      </c>
      <c r="IW88" s="43">
        <f t="shared" si="559"/>
        <v>7.589571872971808</v>
      </c>
      <c r="IX88" s="43">
        <f t="shared" si="560"/>
        <v>0.2130001274855769</v>
      </c>
      <c r="IY88" s="43">
        <f t="shared" si="561"/>
        <v>6.7672439508467761</v>
      </c>
      <c r="IZ88" s="43">
        <f t="shared" si="562"/>
        <v>0.46438340431244596</v>
      </c>
      <c r="JA88" s="43">
        <f t="shared" si="563"/>
        <v>4.5555378653252481</v>
      </c>
      <c r="JB88" s="43">
        <f t="shared" si="564"/>
        <v>2.7044072264361256</v>
      </c>
      <c r="JC88" s="43">
        <f t="shared" si="565"/>
        <v>2.7327277604421769</v>
      </c>
      <c r="JD88" s="43">
        <f t="shared" si="566"/>
        <v>3.4429072056055632</v>
      </c>
      <c r="JE88" s="43">
        <f t="shared" si="567"/>
        <v>4.0264162625041866</v>
      </c>
      <c r="JF88" s="43">
        <f t="shared" si="568"/>
        <v>4.0182568105391514</v>
      </c>
      <c r="JG88" s="43">
        <f t="shared" si="569"/>
        <v>0</v>
      </c>
      <c r="JH88" s="43"/>
      <c r="JJ88" s="43">
        <f t="shared" si="570"/>
        <v>0</v>
      </c>
      <c r="JK88" s="43">
        <f t="shared" si="571"/>
        <v>0</v>
      </c>
      <c r="JL88" s="43">
        <f t="shared" si="572"/>
        <v>0</v>
      </c>
      <c r="JM88" s="43">
        <f t="shared" si="573"/>
        <v>0</v>
      </c>
      <c r="JN88" s="43">
        <f t="shared" si="574"/>
        <v>0</v>
      </c>
      <c r="JO88" s="43">
        <f t="shared" si="575"/>
        <v>0</v>
      </c>
      <c r="JP88" s="43">
        <f t="shared" si="576"/>
        <v>33.550315029183935</v>
      </c>
      <c r="JQ88" s="43">
        <f t="shared" si="577"/>
        <v>29.328049818275339</v>
      </c>
      <c r="JR88" s="43">
        <f t="shared" si="578"/>
        <v>26.891105810852554</v>
      </c>
      <c r="JS88" s="43">
        <f t="shared" si="579"/>
        <v>26.232824392322442</v>
      </c>
      <c r="JT88" s="43">
        <f t="shared" si="580"/>
        <v>0</v>
      </c>
      <c r="JU88" s="43"/>
      <c r="JW88" s="43">
        <f t="shared" si="581"/>
        <v>28.579488374935153</v>
      </c>
      <c r="JX88" s="43">
        <f t="shared" si="582"/>
        <v>0.80207879564491513</v>
      </c>
      <c r="JY88" s="43">
        <f t="shared" si="583"/>
        <v>28.808040349237572</v>
      </c>
      <c r="JZ88" s="43">
        <f t="shared" si="584"/>
        <v>1.9768721130963929</v>
      </c>
      <c r="KA88" s="43">
        <f t="shared" si="585"/>
        <v>22.572799537818685</v>
      </c>
      <c r="KB88" s="43">
        <f t="shared" si="586"/>
        <v>23.097489779806516</v>
      </c>
      <c r="KC88" s="43">
        <f t="shared" si="587"/>
        <v>4.5992442878199054</v>
      </c>
      <c r="KD88" s="43">
        <f t="shared" si="588"/>
        <v>6.5090022568153518</v>
      </c>
      <c r="KE88" s="43">
        <f t="shared" si="589"/>
        <v>8.7784352864435462</v>
      </c>
      <c r="KF88" s="43">
        <f t="shared" si="590"/>
        <v>15.100212597791455</v>
      </c>
      <c r="KG88" s="43">
        <f t="shared" si="591"/>
        <v>0</v>
      </c>
      <c r="KH88" s="43"/>
      <c r="KJ88" s="7">
        <f t="array" ref="KJ88">AVERAGE(EW88:EW89)/((1+discount_EFFECT)^($B88-1))</f>
        <v>5.8144993395900122E-4</v>
      </c>
      <c r="KK88" s="7">
        <f t="array" ref="KK88">AVERAGE(EX88:EX89)/((1+discount_EFFECT)^($B88-1))</f>
        <v>1.6318299916336739E-5</v>
      </c>
      <c r="KL88" s="7">
        <f t="array" ref="KL88">AVERAGE(EY88:EY89)/((1+discount_EFFECT)^($B88-1))</f>
        <v>3.5971994131111845E-4</v>
      </c>
      <c r="KM88" s="7">
        <f t="array" ref="KM88">AVERAGE(EZ88:EZ89)/((1+discount_EFFECT)^($B88-1))</f>
        <v>2.4684786326378552E-5</v>
      </c>
      <c r="KN88" s="7">
        <f t="array" ref="KN88">AVERAGE(FA88:FA89)/((1+discount_EFFECT)^($B88-1))</f>
        <v>1.8985606026106951E-4</v>
      </c>
      <c r="KO88" s="7">
        <f t="array" ref="KO88">AVERAGE(FB88:FB89)/((1+discount_EFFECT)^($B88-1))</f>
        <v>1.1017276877035318E-4</v>
      </c>
      <c r="KP88" s="7">
        <f t="array" ref="KP88">AVERAGE(FC88:FC89)/((1+discount_EFFECT)^($B88-1))</f>
        <v>2.0935889433969595E-4</v>
      </c>
      <c r="KQ88" s="7">
        <f t="array" ref="KQ88">AVERAGE(FD88:FD89)/((1+discount_EFFECT)^($B88-1))</f>
        <v>1.8301133917081422E-4</v>
      </c>
      <c r="KR88" s="7">
        <f t="array" ref="KR88">AVERAGE(FE88:FE89)/((1+discount_EFFECT)^($B88-1))</f>
        <v>1.6780445057623661E-4</v>
      </c>
      <c r="KS88" s="7">
        <f t="array" ref="KS88">AVERAGE(FF88:FF89)/((1+discount_EFFECT)^($B88-1))</f>
        <v>1.636966778227483E-4</v>
      </c>
      <c r="KT88" s="7">
        <f t="array" ref="KT88">AVERAGE(FG88:FG89)/((1+discount_EFFECT)^($B88-1))</f>
        <v>0.55166968103388103</v>
      </c>
      <c r="KU88" s="51">
        <f t="shared" si="592"/>
        <v>1.1568167881191708E-3</v>
      </c>
      <c r="KV88" s="51">
        <f t="shared" si="593"/>
        <v>-1.0858440271316124E-4</v>
      </c>
      <c r="KW88" s="43"/>
      <c r="KX88" s="43">
        <f t="shared" si="594"/>
        <v>26.858258847570934</v>
      </c>
      <c r="KY88" s="43">
        <f t="shared" si="595"/>
        <v>20.217167019146853</v>
      </c>
      <c r="KZ88" s="43">
        <f t="shared" si="596"/>
        <v>64.227658199505683</v>
      </c>
      <c r="LA88" s="43">
        <f t="shared" si="597"/>
        <v>77.970648028877108</v>
      </c>
      <c r="LB88" s="30">
        <f t="shared" si="598"/>
        <v>8.071271282150339E-4</v>
      </c>
      <c r="LC88" s="30">
        <f t="shared" si="599"/>
        <v>5.6741606680831122E-4</v>
      </c>
      <c r="LD88" s="30">
        <f t="shared" si="600"/>
        <v>3.5766051083730615E-4</v>
      </c>
      <c r="LE88" s="30">
        <f t="shared" si="601"/>
        <v>2.7386944659310146E-4</v>
      </c>
      <c r="LF88" s="30">
        <f t="shared" si="602"/>
        <v>1.2822017905442576E-3</v>
      </c>
      <c r="LG88" s="30">
        <f t="shared" si="603"/>
        <v>7.2387136190949506E-4</v>
      </c>
      <c r="LH88" s="30">
        <f t="shared" si="604"/>
        <v>9.4116987527011968E-4</v>
      </c>
      <c r="LI88" s="17">
        <f t="shared" si="605"/>
        <v>2.0060731524537525E-3</v>
      </c>
      <c r="LJ88" s="30">
        <f t="shared" si="606"/>
        <v>1.0482323854060095E-3</v>
      </c>
      <c r="LK88" s="31">
        <f t="shared" si="607"/>
        <v>189.27373209510057</v>
      </c>
      <c r="LL88">
        <f t="shared" si="608"/>
        <v>-8.4450493554499612E-4</v>
      </c>
    </row>
    <row r="89" spans="2:324" ht="15.6" thickTop="1" thickBot="1" x14ac:dyDescent="0.35">
      <c r="B89">
        <v>22</v>
      </c>
      <c r="C89">
        <f t="shared" si="609"/>
        <v>92</v>
      </c>
      <c r="E89">
        <f t="shared" si="398"/>
        <v>0</v>
      </c>
      <c r="G89">
        <f t="shared" si="399"/>
        <v>0.16501514101914139</v>
      </c>
      <c r="H89">
        <f t="shared" si="400"/>
        <v>0</v>
      </c>
      <c r="I89">
        <f t="shared" si="401"/>
        <v>0</v>
      </c>
      <c r="J89">
        <f t="shared" si="402"/>
        <v>0.25713445436768823</v>
      </c>
      <c r="K89" s="19">
        <f t="shared" si="403"/>
        <v>2.7774179821947742E-2</v>
      </c>
      <c r="L89">
        <f t="shared" si="404"/>
        <v>0.22999999999999998</v>
      </c>
      <c r="M89">
        <f t="shared" si="405"/>
        <v>0</v>
      </c>
      <c r="N89">
        <f t="shared" si="406"/>
        <v>0</v>
      </c>
      <c r="O89">
        <f t="shared" si="407"/>
        <v>0.35</v>
      </c>
      <c r="P89">
        <f t="shared" si="408"/>
        <v>4.0000000000000036E-2</v>
      </c>
      <c r="S89" s="35">
        <f t="shared" si="409"/>
        <v>0.57046073324166113</v>
      </c>
      <c r="T89" s="36">
        <v>0</v>
      </c>
      <c r="U89" s="37">
        <f t="shared" si="410"/>
        <v>1.6284378057069934E-2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8">
        <v>0</v>
      </c>
      <c r="AD89" s="35">
        <f t="shared" si="411"/>
        <v>0</v>
      </c>
      <c r="AE89" s="37">
        <f t="shared" si="412"/>
        <v>0.5260631493752016</v>
      </c>
      <c r="AF89" s="37">
        <f t="shared" si="413"/>
        <v>0</v>
      </c>
      <c r="AG89" s="37">
        <f t="shared" si="414"/>
        <v>1.6284378057069934E-2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8">
        <v>0</v>
      </c>
      <c r="AO89" s="35">
        <f t="shared" si="415"/>
        <v>0.11273816205080849</v>
      </c>
      <c r="AP89" s="36">
        <v>0</v>
      </c>
      <c r="AQ89" s="37">
        <f t="shared" si="416"/>
        <v>0.37187622681634552</v>
      </c>
      <c r="AR89" s="36">
        <v>0</v>
      </c>
      <c r="AS89" s="36">
        <v>0</v>
      </c>
      <c r="AT89" s="36">
        <v>0</v>
      </c>
      <c r="AU89" s="36">
        <v>0</v>
      </c>
      <c r="AV89" s="36">
        <v>0</v>
      </c>
      <c r="AW89" s="36">
        <v>0</v>
      </c>
      <c r="AX89" s="36">
        <v>0</v>
      </c>
      <c r="AY89" s="38">
        <v>0</v>
      </c>
      <c r="AZ89" s="35">
        <f t="shared" si="417"/>
        <v>0</v>
      </c>
      <c r="BA89" s="37">
        <f t="shared" si="418"/>
        <v>0.15713574591726803</v>
      </c>
      <c r="BB89" s="37">
        <f t="shared" si="419"/>
        <v>0</v>
      </c>
      <c r="BC89" s="37">
        <f t="shared" si="420"/>
        <v>0.31483130910335205</v>
      </c>
      <c r="BD89" s="37">
        <f t="shared" si="421"/>
        <v>1.2555457803809874E-2</v>
      </c>
      <c r="BE89" s="37">
        <f t="shared" si="422"/>
        <v>0</v>
      </c>
      <c r="BF89" s="36">
        <v>0</v>
      </c>
      <c r="BG89" s="36">
        <v>0</v>
      </c>
      <c r="BH89" s="36">
        <v>0</v>
      </c>
      <c r="BI89" s="36">
        <v>0</v>
      </c>
      <c r="BJ89" s="38">
        <v>0</v>
      </c>
      <c r="BK89" s="35">
        <f t="shared" si="423"/>
        <v>0</v>
      </c>
      <c r="BL89" s="37">
        <f t="shared" si="424"/>
        <v>0</v>
      </c>
      <c r="BM89" s="37">
        <f t="shared" si="425"/>
        <v>0.13957582221406112</v>
      </c>
      <c r="BN89" s="37">
        <f t="shared" si="426"/>
        <v>0.18998441066581592</v>
      </c>
      <c r="BO89" s="37">
        <f t="shared" si="427"/>
        <v>0.23018339306984772</v>
      </c>
      <c r="BP89" s="37">
        <f t="shared" si="428"/>
        <v>2.2939720616926402E-3</v>
      </c>
      <c r="BQ89" s="36">
        <v>0</v>
      </c>
      <c r="BR89" s="36">
        <v>0</v>
      </c>
      <c r="BS89" s="36">
        <v>0</v>
      </c>
      <c r="BT89" s="36">
        <v>0</v>
      </c>
      <c r="BU89" s="38">
        <v>0</v>
      </c>
      <c r="BV89" s="35">
        <f t="shared" si="429"/>
        <v>0</v>
      </c>
      <c r="BW89" s="37">
        <f t="shared" si="430"/>
        <v>0</v>
      </c>
      <c r="BX89" s="37">
        <f t="shared" si="431"/>
        <v>1.5076174814854681E-2</v>
      </c>
      <c r="BY89" s="37">
        <f t="shared" si="432"/>
        <v>2.1712504076093271E-2</v>
      </c>
      <c r="BZ89" s="37">
        <f t="shared" si="433"/>
        <v>0.17577640925333823</v>
      </c>
      <c r="CA89" s="37">
        <f t="shared" si="434"/>
        <v>0.11240463102293935</v>
      </c>
      <c r="CB89" s="36">
        <v>0</v>
      </c>
      <c r="CC89" s="36">
        <v>0</v>
      </c>
      <c r="CD89" s="36">
        <v>0</v>
      </c>
      <c r="CE89" s="36">
        <v>0</v>
      </c>
      <c r="CF89" s="38">
        <v>0</v>
      </c>
      <c r="CG89" s="37">
        <f t="shared" si="435"/>
        <v>1.4027722948565439E-2</v>
      </c>
      <c r="CH89" s="37">
        <f t="shared" si="436"/>
        <v>1.2935979082996762E-2</v>
      </c>
      <c r="CI89" s="37">
        <f t="shared" si="437"/>
        <v>6.4324986088218046E-4</v>
      </c>
      <c r="CJ89" s="37">
        <f t="shared" si="438"/>
        <v>6.4324986088218046E-4</v>
      </c>
      <c r="CK89" s="36">
        <v>0</v>
      </c>
      <c r="CL89" s="36">
        <v>0</v>
      </c>
      <c r="CM89" s="37">
        <f t="shared" si="439"/>
        <v>0.53899912845819842</v>
      </c>
      <c r="CN89" s="37">
        <f t="shared" si="440"/>
        <v>1.6927627917952118E-2</v>
      </c>
      <c r="CO89" s="36">
        <v>0</v>
      </c>
      <c r="CP89" s="36">
        <v>0</v>
      </c>
      <c r="CQ89" s="38">
        <v>0</v>
      </c>
      <c r="CR89" s="37">
        <f t="shared" si="441"/>
        <v>2.7722498864952913E-3</v>
      </c>
      <c r="CS89" s="37">
        <f t="shared" si="442"/>
        <v>3.8639937520639676E-3</v>
      </c>
      <c r="CT89" s="37">
        <f t="shared" si="443"/>
        <v>1.4689497524969989E-2</v>
      </c>
      <c r="CU89" s="37">
        <f t="shared" si="444"/>
        <v>1.2436163977055489E-2</v>
      </c>
      <c r="CV89" s="37">
        <f t="shared" si="445"/>
        <v>1.5517981555270631E-3</v>
      </c>
      <c r="CW89" s="37">
        <f t="shared" si="446"/>
        <v>0</v>
      </c>
      <c r="CX89" s="37">
        <f t="shared" si="447"/>
        <v>0.16099973966933198</v>
      </c>
      <c r="CY89" s="37">
        <f t="shared" si="448"/>
        <v>0.3272674730804076</v>
      </c>
      <c r="CZ89" s="37">
        <f t="shared" si="449"/>
        <v>1.4107255959336937E-2</v>
      </c>
      <c r="DA89" s="37">
        <f t="shared" si="450"/>
        <v>0</v>
      </c>
      <c r="DB89" s="38">
        <v>0</v>
      </c>
      <c r="DC89" s="37">
        <f t="shared" si="451"/>
        <v>0</v>
      </c>
      <c r="DD89" s="37">
        <f t="shared" si="452"/>
        <v>0</v>
      </c>
      <c r="DE89" s="37">
        <f t="shared" si="453"/>
        <v>5.5133900666676948E-3</v>
      </c>
      <c r="DF89" s="37">
        <f t="shared" si="454"/>
        <v>7.5045817102921053E-3</v>
      </c>
      <c r="DG89" s="37">
        <f t="shared" si="455"/>
        <v>2.8449632851329492E-2</v>
      </c>
      <c r="DH89" s="37">
        <f t="shared" si="456"/>
        <v>8.0180669902617252E-4</v>
      </c>
      <c r="DI89" s="37">
        <f t="shared" si="457"/>
        <v>0</v>
      </c>
      <c r="DJ89" s="37">
        <f t="shared" si="458"/>
        <v>0.19748899237610804</v>
      </c>
      <c r="DK89" s="37">
        <f t="shared" si="459"/>
        <v>0.25863302592117721</v>
      </c>
      <c r="DL89" s="37">
        <f t="shared" si="460"/>
        <v>3.0957787607188126E-3</v>
      </c>
      <c r="DM89" s="38">
        <v>0</v>
      </c>
      <c r="DN89" s="37">
        <f t="shared" si="461"/>
        <v>0</v>
      </c>
      <c r="DO89" s="37">
        <f t="shared" si="462"/>
        <v>0</v>
      </c>
      <c r="DP89" s="37">
        <f t="shared" si="463"/>
        <v>5.9552457688615164E-4</v>
      </c>
      <c r="DQ89" s="37">
        <f t="shared" si="464"/>
        <v>8.5766648117624141E-4</v>
      </c>
      <c r="DR89" s="37">
        <f t="shared" si="465"/>
        <v>2.1725174177378882E-2</v>
      </c>
      <c r="DS89" s="37">
        <f t="shared" si="466"/>
        <v>3.9288528252282448E-2</v>
      </c>
      <c r="DT89" s="37">
        <f t="shared" si="467"/>
        <v>0</v>
      </c>
      <c r="DU89" s="37">
        <f t="shared" si="468"/>
        <v>2.2570170557269512E-2</v>
      </c>
      <c r="DV89" s="37">
        <f t="shared" si="469"/>
        <v>0.19750158343071711</v>
      </c>
      <c r="DW89" s="37">
        <f t="shared" si="470"/>
        <v>0.15169315927522181</v>
      </c>
      <c r="DX89" s="38">
        <v>0</v>
      </c>
      <c r="DY89" s="35">
        <f t="array" ref="DY89">1-EXP(-INDEX(m.r.mortality, C89) * hr.mort_mci)</f>
        <v>0.30000113187246957</v>
      </c>
      <c r="DZ89" s="37">
        <f t="array" ref="DZ89">1-EXP(-INDEX(m.r.mortality, C89) * hr.mort_mci)</f>
        <v>0.30000113187246957</v>
      </c>
      <c r="EA89" s="37">
        <f t="array" ref="EA89">1-EXP(-INDEX(m.r.mortality, C89) * hr.mort_mil)</f>
        <v>0.43574573606826272</v>
      </c>
      <c r="EB89" s="37">
        <f t="array" ref="EB89">1-EXP(-INDEX(m.r.mortality, C89) * hr.mort_mil)</f>
        <v>0.43574573606826272</v>
      </c>
      <c r="EC89" s="37">
        <f t="array" ref="EC89">1-EXP(-INDEX(m.r.mortality, C89) * hr.mort_mod)</f>
        <v>0.52975813468876876</v>
      </c>
      <c r="ED89" s="37">
        <f t="array" ref="ED89">1-EXP(-INDEX(m.r.mortality, C89) * hr.mort_sev)</f>
        <v>0.84521106196405937</v>
      </c>
      <c r="EE89" s="37">
        <f t="array" ref="EE89">1-EXP(-INDEX(m.r.mortality, C89) * hr.mort_mci)</f>
        <v>0.30000113187246957</v>
      </c>
      <c r="EF89" s="37">
        <f t="array" ref="EF89">1-EXP(-INDEX(m.r.mortality, C89) * hr.mort_mil)</f>
        <v>0.43574573606826272</v>
      </c>
      <c r="EG89" s="37">
        <f t="array" ref="EG89">1-EXP(-INDEX(m.r.mortality, C89) * hr.mort_mod)</f>
        <v>0.52975813468876876</v>
      </c>
      <c r="EH89" s="37">
        <f t="array" ref="EH89">1-EXP(-INDEX(m.r.mortality, C89) * hr.mort_sev)</f>
        <v>0.84521106196405937</v>
      </c>
      <c r="EI89" s="38">
        <v>1</v>
      </c>
      <c r="EJ89" s="39" t="b">
        <f t="shared" si="471"/>
        <v>1</v>
      </c>
      <c r="EK89" s="39" t="b">
        <f t="shared" si="472"/>
        <v>1</v>
      </c>
      <c r="EL89" s="39" t="b">
        <f t="shared" si="473"/>
        <v>1</v>
      </c>
      <c r="EM89" s="39" t="b">
        <f t="shared" si="474"/>
        <v>1</v>
      </c>
      <c r="EN89" s="39" t="b">
        <f t="shared" si="475"/>
        <v>1</v>
      </c>
      <c r="EO89" s="39" t="b">
        <f t="shared" si="476"/>
        <v>1</v>
      </c>
      <c r="EP89" s="39" t="b">
        <f t="shared" si="477"/>
        <v>1</v>
      </c>
      <c r="EQ89" s="39" t="b">
        <f t="shared" si="478"/>
        <v>1</v>
      </c>
      <c r="ER89" s="39" t="b">
        <f t="shared" si="479"/>
        <v>1</v>
      </c>
      <c r="ES89" s="39" t="b">
        <f t="shared" si="480"/>
        <v>1</v>
      </c>
      <c r="ET89" s="39" t="b">
        <f t="shared" si="481"/>
        <v>1</v>
      </c>
      <c r="EV89">
        <v>22</v>
      </c>
      <c r="EW89" s="7">
        <f t="array" ref="EW89">MMULT(EW88:FG88,TRANSPOSE(S88:AC88))</f>
        <v>7.902785782018519E-4</v>
      </c>
      <c r="EX89" s="7">
        <f t="array" ref="EX89">MMULT(EW88:FG88,TRANSPOSE(AD88:AN88))</f>
        <v>2.1470843144354413E-5</v>
      </c>
      <c r="EY89" s="7">
        <f t="array" ref="EY89">MMULT(EW88:FG88,TRANSPOSE(AO88:AY88))</f>
        <v>4.779196111817603E-4</v>
      </c>
      <c r="EZ89" s="7">
        <f t="array" ref="EZ89">MMULT(EW88:FG88,TRANSPOSE(AZ88:BJ88))</f>
        <v>3.1430661338645884E-5</v>
      </c>
      <c r="FA89" s="7">
        <f t="array" ref="FA89">MMULT(EW88:FG88,TRANSPOSE(BK88:BU88))</f>
        <v>2.4427756017779959E-4</v>
      </c>
      <c r="FB89" s="7">
        <f t="array" ref="FB89">MMULT(EW88:FG88,TRANSPOSE(BV88:CF88))</f>
        <v>1.3460882846552473E-4</v>
      </c>
      <c r="FC89" s="7">
        <f t="array" ref="FC89">MMULT(EW88:FG88,TRANSPOSE(CG88:CQ88))</f>
        <v>2.8911288162220184E-4</v>
      </c>
      <c r="FD89" s="7">
        <f t="array" ref="FD89">MMULT(EW88:FG88,TRANSPOSE(CR88:DB88))</f>
        <v>2.4645731775426008E-4</v>
      </c>
      <c r="FE89" s="7">
        <f t="array" ref="FE89">MMULT(EW88:FG88,TRANSPOSE(DC88:DM88))</f>
        <v>2.1672333875832607E-4</v>
      </c>
      <c r="FF89" s="7">
        <f t="array" ref="FF89">MMULT(EW88:FG88,TRANSPOSE(DN88:DX88))</f>
        <v>1.9081695930231904E-4</v>
      </c>
      <c r="FG89" s="7">
        <f t="array" ref="FG89">MMULT(EW88:FG88,TRANSPOSE(DY88:EI88))</f>
        <v>0.99735690342005279</v>
      </c>
      <c r="FH89" s="39" t="b">
        <f t="shared" si="482"/>
        <v>1</v>
      </c>
      <c r="FJ89" s="30">
        <f t="shared" si="483"/>
        <v>5.3817971175546106E-4</v>
      </c>
      <c r="FK89" s="30">
        <f t="shared" si="484"/>
        <v>1.4621644181305354E-5</v>
      </c>
      <c r="FL89" s="30">
        <f t="shared" si="485"/>
        <v>3.0156727465569075E-4</v>
      </c>
      <c r="FM89" s="30">
        <f t="shared" si="486"/>
        <v>1.9832747304685553E-5</v>
      </c>
      <c r="FN89" s="30">
        <f t="shared" si="487"/>
        <v>1.199402820472996E-4</v>
      </c>
      <c r="FO89" s="30">
        <f t="shared" si="488"/>
        <v>4.3209433937433437E-5</v>
      </c>
      <c r="FP89" s="30">
        <f t="shared" si="489"/>
        <v>1.9688587238471945E-4</v>
      </c>
      <c r="FQ89" s="30">
        <f t="shared" si="490"/>
        <v>1.6290828703556591E-4</v>
      </c>
      <c r="FR89" s="30">
        <f t="shared" si="491"/>
        <v>9.3407759004838535E-5</v>
      </c>
      <c r="FS89" s="30">
        <f t="shared" si="492"/>
        <v>4.980322637790527E-5</v>
      </c>
      <c r="FT89" s="41">
        <v>0</v>
      </c>
      <c r="FV89" s="30">
        <f t="shared" si="493"/>
        <v>-2.3708357346055555E-5</v>
      </c>
      <c r="FW89" s="30">
        <f t="shared" si="494"/>
        <v>-6.4412529433063239E-7</v>
      </c>
      <c r="FX89" s="30">
        <f t="shared" si="495"/>
        <v>-2.3895980559088015E-5</v>
      </c>
      <c r="FY89" s="30">
        <f t="shared" si="496"/>
        <v>-1.5715330669322942E-6</v>
      </c>
      <c r="FZ89" s="30">
        <f t="shared" si="497"/>
        <v>-1.9542204814223968E-5</v>
      </c>
      <c r="GA89" s="30">
        <f t="shared" si="498"/>
        <v>-1.3460882846552474E-5</v>
      </c>
      <c r="GB89" s="30">
        <f t="shared" si="499"/>
        <v>-8.6733864486660548E-6</v>
      </c>
      <c r="GC89" s="30">
        <f t="shared" si="500"/>
        <v>-1.2322865887713005E-5</v>
      </c>
      <c r="GD89" s="30">
        <f t="shared" si="501"/>
        <v>-1.7337867100666087E-5</v>
      </c>
      <c r="GE89" s="30">
        <f t="shared" si="502"/>
        <v>-1.9081695930231905E-5</v>
      </c>
      <c r="GF89" s="41">
        <v>0</v>
      </c>
      <c r="GH89" s="31">
        <f t="shared" si="503"/>
        <v>22.552258814004066</v>
      </c>
      <c r="GI89" s="31">
        <f t="shared" si="504"/>
        <v>13.638439736255011</v>
      </c>
      <c r="GJ89" s="18"/>
      <c r="GK89" s="31">
        <f t="shared" si="505"/>
        <v>5.7113748958079125</v>
      </c>
      <c r="GL89" s="31">
        <f t="shared" si="506"/>
        <v>0.15517064223797514</v>
      </c>
      <c r="GM89" s="31">
        <f t="shared" si="507"/>
        <v>4.9780319135959328</v>
      </c>
      <c r="GN89" s="31">
        <f t="shared" si="508"/>
        <v>0.32738316559623204</v>
      </c>
      <c r="GO89" s="31">
        <f t="shared" si="509"/>
        <v>3.2452957113956491</v>
      </c>
      <c r="GP89" s="31">
        <f t="shared" si="510"/>
        <v>1.8294766642046545</v>
      </c>
      <c r="GQ89" s="31">
        <f t="shared" si="511"/>
        <v>2.0894303599989179</v>
      </c>
      <c r="GR89" s="31">
        <f t="shared" si="512"/>
        <v>2.5671103767561476</v>
      </c>
      <c r="GS89" s="31">
        <f t="shared" si="513"/>
        <v>2.8792301729222123</v>
      </c>
      <c r="GT89" s="31">
        <f t="shared" si="514"/>
        <v>2.5934047428953764</v>
      </c>
      <c r="GU89" s="42">
        <v>0</v>
      </c>
      <c r="GV89" s="18"/>
      <c r="GW89" s="31">
        <f t="shared" si="515"/>
        <v>0</v>
      </c>
      <c r="GX89" s="31">
        <f t="shared" si="516"/>
        <v>0</v>
      </c>
      <c r="GY89" s="31">
        <f t="shared" si="517"/>
        <v>0</v>
      </c>
      <c r="GZ89" s="31">
        <f t="shared" si="518"/>
        <v>0</v>
      </c>
      <c r="HA89" s="31">
        <f t="shared" si="519"/>
        <v>0</v>
      </c>
      <c r="HB89" s="31">
        <f t="shared" si="520"/>
        <v>0</v>
      </c>
      <c r="HC89" s="31">
        <f t="shared" si="521"/>
        <v>25.652407760574725</v>
      </c>
      <c r="HD89" s="31">
        <f t="shared" si="522"/>
        <v>21.867664889699988</v>
      </c>
      <c r="HE89" s="31">
        <f t="shared" si="523"/>
        <v>19.229428401348756</v>
      </c>
      <c r="HF89" s="31">
        <f t="shared" si="524"/>
        <v>16.930807164976166</v>
      </c>
      <c r="HG89" s="42">
        <v>0</v>
      </c>
      <c r="HH89" s="18"/>
      <c r="HI89" s="31">
        <f t="shared" si="525"/>
        <v>21.506901202284066</v>
      </c>
      <c r="HJ89" s="31">
        <f t="shared" si="526"/>
        <v>0.58431458851643514</v>
      </c>
      <c r="HK89" s="31">
        <f t="shared" si="527"/>
        <v>21.191395680174882</v>
      </c>
      <c r="HL89" s="31">
        <f t="shared" si="528"/>
        <v>1.3936644685281749</v>
      </c>
      <c r="HM89" s="31">
        <f t="shared" si="529"/>
        <v>16.080518195637151</v>
      </c>
      <c r="HN89" s="31">
        <f t="shared" si="530"/>
        <v>15.624983597439577</v>
      </c>
      <c r="HO89" s="31">
        <f t="shared" si="531"/>
        <v>3.516559822434552</v>
      </c>
      <c r="HP89" s="31">
        <f t="shared" si="532"/>
        <v>4.8532609907680966</v>
      </c>
      <c r="HQ89" s="31">
        <f t="shared" si="533"/>
        <v>6.2773280505413265</v>
      </c>
      <c r="HR89" s="31">
        <f t="shared" si="534"/>
        <v>9.7457591229930447</v>
      </c>
      <c r="HS89" s="42">
        <v>0</v>
      </c>
      <c r="HT89" s="18"/>
      <c r="HU89" s="45">
        <f t="shared" si="535"/>
        <v>4.2524503571543466E-4</v>
      </c>
      <c r="HV89" s="45">
        <f t="shared" si="536"/>
        <v>1.1331053880988693E-5</v>
      </c>
      <c r="HW89" s="45">
        <f t="shared" si="537"/>
        <v>2.3496581936077599E-4</v>
      </c>
      <c r="HX89" s="45">
        <f t="shared" si="538"/>
        <v>1.5070447846584032E-5</v>
      </c>
      <c r="HY89" s="45">
        <f t="shared" si="539"/>
        <v>9.1692370716227859E-5</v>
      </c>
      <c r="HZ89" s="45">
        <f t="shared" si="540"/>
        <v>3.2190739400282689E-5</v>
      </c>
      <c r="IA89" s="45">
        <f t="shared" si="541"/>
        <v>1.569049896496498E-4</v>
      </c>
      <c r="IB89" s="45">
        <f t="shared" si="542"/>
        <v>1.2783191694551923E-4</v>
      </c>
      <c r="IC89" s="45">
        <f t="shared" si="543"/>
        <v>7.1538857134061351E-5</v>
      </c>
      <c r="ID89" s="45">
        <f t="shared" si="544"/>
        <v>3.6414132511413294E-5</v>
      </c>
      <c r="IE89" s="45">
        <f t="shared" si="545"/>
        <v>0</v>
      </c>
      <c r="IF89" s="45"/>
      <c r="IH89" s="45">
        <f t="shared" si="546"/>
        <v>-1.8733261485261441E-5</v>
      </c>
      <c r="II89" s="45">
        <f t="shared" si="547"/>
        <v>-4.9916536920655033E-7</v>
      </c>
      <c r="IJ89" s="45">
        <f t="shared" si="548"/>
        <v>-1.8618527683104278E-5</v>
      </c>
      <c r="IK89" s="45">
        <f t="shared" si="549"/>
        <v>-1.1941717786516668E-6</v>
      </c>
      <c r="IL89" s="45">
        <f t="shared" si="550"/>
        <v>-1.4939693803051384E-5</v>
      </c>
      <c r="IM89" s="45">
        <f t="shared" si="551"/>
        <v>-1.0028267725944766E-5</v>
      </c>
      <c r="IN89" s="45">
        <f t="shared" si="552"/>
        <v>-6.91211408148237E-6</v>
      </c>
      <c r="IO89" s="45">
        <f t="shared" si="553"/>
        <v>-9.6695852455006993E-6</v>
      </c>
      <c r="IP89" s="45">
        <f t="shared" si="554"/>
        <v>-1.327867417801603E-5</v>
      </c>
      <c r="IQ89" s="45">
        <f t="shared" si="555"/>
        <v>-1.395177490858747E-5</v>
      </c>
      <c r="IR89" s="45">
        <f t="shared" si="556"/>
        <v>0</v>
      </c>
      <c r="IT89" s="43">
        <f t="shared" si="557"/>
        <v>17.81976521103514</v>
      </c>
      <c r="IU89" s="43">
        <f t="shared" si="558"/>
        <v>10.6263757269103</v>
      </c>
      <c r="IW89" s="43">
        <f t="shared" si="559"/>
        <v>4.5128676694814622</v>
      </c>
      <c r="IX89" s="43">
        <f t="shared" si="560"/>
        <v>0.12024960299568362</v>
      </c>
      <c r="IY89" s="43">
        <f t="shared" si="561"/>
        <v>3.8786282388153941</v>
      </c>
      <c r="IZ89" s="43">
        <f t="shared" si="562"/>
        <v>0.24877092654742644</v>
      </c>
      <c r="JA89" s="43">
        <f t="shared" si="563"/>
        <v>2.4809751350736793</v>
      </c>
      <c r="JB89" s="43">
        <f t="shared" si="564"/>
        <v>1.3629478835937885</v>
      </c>
      <c r="JC89" s="43">
        <f t="shared" si="565"/>
        <v>1.6651374983812119</v>
      </c>
      <c r="JD89" s="43">
        <f t="shared" si="566"/>
        <v>2.0143765946039891</v>
      </c>
      <c r="JE89" s="43">
        <f t="shared" si="567"/>
        <v>2.2051362562513814</v>
      </c>
      <c r="JF89" s="43">
        <f t="shared" si="568"/>
        <v>1.8961940988910682</v>
      </c>
      <c r="JG89" s="43">
        <f t="shared" si="569"/>
        <v>0</v>
      </c>
      <c r="JH89" s="43"/>
      <c r="JJ89" s="43">
        <f t="shared" si="570"/>
        <v>0</v>
      </c>
      <c r="JK89" s="43">
        <f t="shared" si="571"/>
        <v>0</v>
      </c>
      <c r="JL89" s="43">
        <f t="shared" si="572"/>
        <v>0</v>
      </c>
      <c r="JM89" s="43">
        <f t="shared" si="573"/>
        <v>0</v>
      </c>
      <c r="JN89" s="43">
        <f t="shared" si="574"/>
        <v>0</v>
      </c>
      <c r="JO89" s="43">
        <f t="shared" si="575"/>
        <v>0</v>
      </c>
      <c r="JP89" s="43">
        <f t="shared" si="576"/>
        <v>20.443268607392259</v>
      </c>
      <c r="JQ89" s="43">
        <f t="shared" si="577"/>
        <v>17.159259193255721</v>
      </c>
      <c r="JR89" s="43">
        <f t="shared" si="578"/>
        <v>14.727377530837577</v>
      </c>
      <c r="JS89" s="43">
        <f t="shared" si="579"/>
        <v>12.379130840891492</v>
      </c>
      <c r="JT89" s="43">
        <f t="shared" si="580"/>
        <v>0</v>
      </c>
      <c r="JU89" s="43"/>
      <c r="JW89" s="43">
        <f t="shared" si="581"/>
        <v>16.993771355783199</v>
      </c>
      <c r="JX89" s="43">
        <f t="shared" si="582"/>
        <v>0.45281501887405251</v>
      </c>
      <c r="JY89" s="43">
        <f t="shared" si="583"/>
        <v>16.511253268696603</v>
      </c>
      <c r="JZ89" s="43">
        <f t="shared" si="584"/>
        <v>1.0590135277742914</v>
      </c>
      <c r="KA89" s="43">
        <f t="shared" si="585"/>
        <v>12.293291382472667</v>
      </c>
      <c r="KB89" s="43">
        <f t="shared" si="586"/>
        <v>11.640508316937815</v>
      </c>
      <c r="KC89" s="43">
        <f t="shared" si="587"/>
        <v>2.8024650822244115</v>
      </c>
      <c r="KD89" s="43">
        <f t="shared" si="588"/>
        <v>3.8082878850193209</v>
      </c>
      <c r="KE89" s="43">
        <f t="shared" si="589"/>
        <v>4.8076613696304369</v>
      </c>
      <c r="KF89" s="43">
        <f t="shared" si="590"/>
        <v>7.1257103191696913</v>
      </c>
      <c r="KG89" s="43">
        <f t="shared" si="591"/>
        <v>0</v>
      </c>
      <c r="KH89" s="43"/>
      <c r="KJ89" s="7">
        <f t="array" ref="KJ89">AVERAGE(EW89:EW90)/((1+discount_EFFECT)^($B89-1))</f>
        <v>3.3566837156058098E-4</v>
      </c>
      <c r="KK89" s="7">
        <f t="array" ref="KK89">AVERAGE(EX89:EX90)/((1+discount_EFFECT)^($B89-1))</f>
        <v>8.9441994258620455E-6</v>
      </c>
      <c r="KL89" s="7">
        <f t="array" ref="KL89">AVERAGE(EY89:EY90)/((1+discount_EFFECT)^($B89-1))</f>
        <v>2.0016752149091106E-4</v>
      </c>
      <c r="KM89" s="7">
        <f t="array" ref="KM89">AVERAGE(EZ89:EZ90)/((1+discount_EFFECT)^($B89-1))</f>
        <v>1.2838523498504828E-5</v>
      </c>
      <c r="KN89" s="7">
        <f t="array" ref="KN89">AVERAGE(FA89:FA90)/((1+discount_EFFECT)^($B89-1))</f>
        <v>1.0038526982666737E-4</v>
      </c>
      <c r="KO89" s="7">
        <f t="array" ref="KO89">AVERAGE(FB89:FB90)/((1+discount_EFFECT)^($B89-1))</f>
        <v>5.3906880547038356E-5</v>
      </c>
      <c r="KP89" s="7">
        <f t="array" ref="KP89">AVERAGE(FC89:FC90)/((1+discount_EFFECT)^($B89-1))</f>
        <v>1.2385339731672292E-4</v>
      </c>
      <c r="KQ89" s="7">
        <f t="array" ref="KQ89">AVERAGE(FD89:FD90)/((1+discount_EFFECT)^($B89-1))</f>
        <v>1.0395757094119723E-4</v>
      </c>
      <c r="KR89" s="7">
        <f t="array" ref="KR89">AVERAGE(FE89:FE90)/((1+discount_EFFECT)^($B89-1))</f>
        <v>8.9224271117811129E-5</v>
      </c>
      <c r="KS89" s="7">
        <f t="array" ref="KS89">AVERAGE(FF89:FF90)/((1+discount_EFFECT)^($B89-1))</f>
        <v>7.4997664997574287E-5</v>
      </c>
      <c r="KT89" s="7">
        <f t="array" ref="KT89">AVERAGE(FG89:FG90)/((1+discount_EFFECT)^($B89-1))</f>
        <v>0.53644533223834023</v>
      </c>
      <c r="KU89" s="51">
        <f t="shared" si="592"/>
        <v>6.4677142075154513E-4</v>
      </c>
      <c r="KV89" s="51">
        <f t="shared" si="593"/>
        <v>-5.7961377675645176E-5</v>
      </c>
      <c r="KW89" s="43"/>
      <c r="KX89" s="43">
        <f t="shared" si="594"/>
        <v>15.291202463599729</v>
      </c>
      <c r="KY89" s="43">
        <f t="shared" si="595"/>
        <v>10.958094602137269</v>
      </c>
      <c r="KZ89" s="43">
        <f t="shared" si="596"/>
        <v>34.784295539234655</v>
      </c>
      <c r="LA89" s="43">
        <f t="shared" si="597"/>
        <v>41.657261546148355</v>
      </c>
      <c r="LB89" s="30">
        <f t="shared" si="598"/>
        <v>4.6846596830316594E-4</v>
      </c>
      <c r="LC89" s="30">
        <f t="shared" si="599"/>
        <v>3.1696361593061312E-4</v>
      </c>
      <c r="LD89" s="30">
        <f t="shared" si="600"/>
        <v>1.8960954094447848E-4</v>
      </c>
      <c r="LE89" s="30">
        <f t="shared" si="601"/>
        <v>1.2890454554461263E-4</v>
      </c>
      <c r="LF89" s="30">
        <f t="shared" si="602"/>
        <v>7.1191076634956449E-4</v>
      </c>
      <c r="LG89" s="30">
        <f t="shared" si="603"/>
        <v>3.9203290437330558E-4</v>
      </c>
      <c r="LH89" s="30">
        <f t="shared" si="604"/>
        <v>5.3583589305149205E-4</v>
      </c>
      <c r="LI89" s="17">
        <f t="shared" si="605"/>
        <v>1.1039436707228701E-3</v>
      </c>
      <c r="LJ89" s="30">
        <f t="shared" si="606"/>
        <v>5.8881004307589999E-4</v>
      </c>
      <c r="LK89" s="31">
        <f t="shared" si="607"/>
        <v>102.69085415112001</v>
      </c>
      <c r="LL89">
        <f t="shared" si="608"/>
        <v>-4.3809849843530002E-4</v>
      </c>
    </row>
    <row r="90" spans="2:324" ht="15.6" thickTop="1" thickBot="1" x14ac:dyDescent="0.35">
      <c r="B90">
        <v>23</v>
      </c>
      <c r="C90">
        <f t="shared" si="609"/>
        <v>93</v>
      </c>
      <c r="E90">
        <f t="shared" si="398"/>
        <v>0</v>
      </c>
      <c r="G90">
        <f t="shared" si="399"/>
        <v>0.16501514101914139</v>
      </c>
      <c r="H90">
        <f t="shared" si="400"/>
        <v>0</v>
      </c>
      <c r="I90">
        <f t="shared" si="401"/>
        <v>0</v>
      </c>
      <c r="J90">
        <f t="shared" si="402"/>
        <v>0.25713445436768823</v>
      </c>
      <c r="K90" s="19">
        <f t="shared" si="403"/>
        <v>2.7774179821947742E-2</v>
      </c>
      <c r="L90">
        <f t="shared" si="404"/>
        <v>0.22999999999999998</v>
      </c>
      <c r="M90">
        <f t="shared" si="405"/>
        <v>0</v>
      </c>
      <c r="N90">
        <f t="shared" si="406"/>
        <v>0</v>
      </c>
      <c r="O90">
        <f t="shared" si="407"/>
        <v>0.35</v>
      </c>
      <c r="P90">
        <f t="shared" si="408"/>
        <v>4.0000000000000036E-2</v>
      </c>
      <c r="S90" s="35">
        <f t="shared" si="409"/>
        <v>0.54741313394074342</v>
      </c>
      <c r="T90" s="36">
        <v>0</v>
      </c>
      <c r="U90" s="37">
        <f t="shared" si="410"/>
        <v>1.5241776198233258E-2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8">
        <v>0</v>
      </c>
      <c r="AD90" s="35">
        <f t="shared" si="411"/>
        <v>0</v>
      </c>
      <c r="AE90" s="37">
        <f t="shared" si="412"/>
        <v>0.50480928917542822</v>
      </c>
      <c r="AF90" s="37">
        <f t="shared" si="413"/>
        <v>0</v>
      </c>
      <c r="AG90" s="37">
        <f t="shared" si="414"/>
        <v>1.5241776198233258E-2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8">
        <v>0</v>
      </c>
      <c r="AO90" s="35">
        <f t="shared" si="415"/>
        <v>0.10818334550786469</v>
      </c>
      <c r="AP90" s="36">
        <v>0</v>
      </c>
      <c r="AQ90" s="37">
        <f t="shared" si="416"/>
        <v>0.34806697576745071</v>
      </c>
      <c r="AR90" s="36">
        <v>0</v>
      </c>
      <c r="AS90" s="36">
        <v>0</v>
      </c>
      <c r="AT90" s="36">
        <v>0</v>
      </c>
      <c r="AU90" s="36">
        <v>0</v>
      </c>
      <c r="AV90" s="36">
        <v>0</v>
      </c>
      <c r="AW90" s="36">
        <v>0</v>
      </c>
      <c r="AX90" s="36">
        <v>0</v>
      </c>
      <c r="AY90" s="38">
        <v>0</v>
      </c>
      <c r="AZ90" s="35">
        <f t="shared" si="417"/>
        <v>0</v>
      </c>
      <c r="BA90" s="37">
        <f t="shared" si="418"/>
        <v>0.15078719027317986</v>
      </c>
      <c r="BB90" s="37">
        <f t="shared" si="419"/>
        <v>0</v>
      </c>
      <c r="BC90" s="37">
        <f t="shared" si="420"/>
        <v>0.29467433983250962</v>
      </c>
      <c r="BD90" s="37">
        <f t="shared" si="421"/>
        <v>1.1506543041644361E-2</v>
      </c>
      <c r="BE90" s="37">
        <f t="shared" si="422"/>
        <v>0</v>
      </c>
      <c r="BF90" s="36">
        <v>0</v>
      </c>
      <c r="BG90" s="36">
        <v>0</v>
      </c>
      <c r="BH90" s="36">
        <v>0</v>
      </c>
      <c r="BI90" s="36">
        <v>0</v>
      </c>
      <c r="BJ90" s="38">
        <v>0</v>
      </c>
      <c r="BK90" s="35">
        <f t="shared" si="423"/>
        <v>0</v>
      </c>
      <c r="BL90" s="37">
        <f t="shared" si="424"/>
        <v>0</v>
      </c>
      <c r="BM90" s="37">
        <f t="shared" si="425"/>
        <v>0.13063952687757088</v>
      </c>
      <c r="BN90" s="37">
        <f t="shared" si="426"/>
        <v>0.17782072231272134</v>
      </c>
      <c r="BO90" s="37">
        <f t="shared" si="427"/>
        <v>0.2109532890968133</v>
      </c>
      <c r="BP90" s="37">
        <f t="shared" si="428"/>
        <v>1.8488522607360031E-3</v>
      </c>
      <c r="BQ90" s="36">
        <v>0</v>
      </c>
      <c r="BR90" s="36">
        <v>0</v>
      </c>
      <c r="BS90" s="36">
        <v>0</v>
      </c>
      <c r="BT90" s="36">
        <v>0</v>
      </c>
      <c r="BU90" s="38">
        <v>0</v>
      </c>
      <c r="BV90" s="35">
        <f t="shared" si="429"/>
        <v>0</v>
      </c>
      <c r="BW90" s="37">
        <f t="shared" si="430"/>
        <v>0</v>
      </c>
      <c r="BX90" s="37">
        <f t="shared" si="431"/>
        <v>1.4110927764520453E-2</v>
      </c>
      <c r="BY90" s="37">
        <f t="shared" si="432"/>
        <v>2.0322368264311032E-2</v>
      </c>
      <c r="BZ90" s="37">
        <f t="shared" si="433"/>
        <v>0.16109160258302105</v>
      </c>
      <c r="CA90" s="37">
        <f t="shared" si="434"/>
        <v>9.0593760776064139E-2</v>
      </c>
      <c r="CB90" s="36">
        <v>0</v>
      </c>
      <c r="CC90" s="36">
        <v>0</v>
      </c>
      <c r="CD90" s="36">
        <v>0</v>
      </c>
      <c r="CE90" s="36">
        <v>0</v>
      </c>
      <c r="CF90" s="38">
        <v>0</v>
      </c>
      <c r="CG90" s="37">
        <f t="shared" si="435"/>
        <v>1.3460978703460904E-2</v>
      </c>
      <c r="CH90" s="37">
        <f t="shared" si="436"/>
        <v>1.2413343176444956E-2</v>
      </c>
      <c r="CI90" s="37">
        <f t="shared" si="437"/>
        <v>6.0206600367241562E-4</v>
      </c>
      <c r="CJ90" s="37">
        <f t="shared" si="438"/>
        <v>6.0206600367241562E-4</v>
      </c>
      <c r="CK90" s="36">
        <v>0</v>
      </c>
      <c r="CL90" s="36">
        <v>0</v>
      </c>
      <c r="CM90" s="37">
        <f t="shared" si="439"/>
        <v>0.51722263235187327</v>
      </c>
      <c r="CN90" s="37">
        <f t="shared" si="440"/>
        <v>1.5843842201905677E-2</v>
      </c>
      <c r="CO90" s="36">
        <v>0</v>
      </c>
      <c r="CP90" s="36">
        <v>0</v>
      </c>
      <c r="CQ90" s="38">
        <v>0</v>
      </c>
      <c r="CR90" s="37">
        <f t="shared" si="441"/>
        <v>2.6602462010130667E-3</v>
      </c>
      <c r="CS90" s="37">
        <f t="shared" si="442"/>
        <v>3.7078817280290131E-3</v>
      </c>
      <c r="CT90" s="37">
        <f t="shared" si="443"/>
        <v>1.3749007358797428E-2</v>
      </c>
      <c r="CU90" s="37">
        <f t="shared" si="444"/>
        <v>1.1639942737666702E-2</v>
      </c>
      <c r="CV90" s="37">
        <f t="shared" si="445"/>
        <v>1.4221570051470558E-3</v>
      </c>
      <c r="CW90" s="37">
        <f t="shared" si="446"/>
        <v>0</v>
      </c>
      <c r="CX90" s="37">
        <f t="shared" si="447"/>
        <v>0.15449507200120888</v>
      </c>
      <c r="CY90" s="37">
        <f t="shared" si="448"/>
        <v>0.3063142825701764</v>
      </c>
      <c r="CZ90" s="37">
        <f t="shared" si="449"/>
        <v>1.2928700046791416E-2</v>
      </c>
      <c r="DA90" s="37">
        <f t="shared" si="450"/>
        <v>0</v>
      </c>
      <c r="DB90" s="38">
        <v>0</v>
      </c>
      <c r="DC90" s="37">
        <f t="shared" si="451"/>
        <v>0</v>
      </c>
      <c r="DD90" s="37">
        <f t="shared" si="452"/>
        <v>0</v>
      </c>
      <c r="DE90" s="37">
        <f t="shared" si="453"/>
        <v>5.1603971115880389E-3</v>
      </c>
      <c r="DF90" s="37">
        <f t="shared" si="454"/>
        <v>7.0241033761781826E-3</v>
      </c>
      <c r="DG90" s="37">
        <f t="shared" si="455"/>
        <v>2.6072878427696025E-2</v>
      </c>
      <c r="DH90" s="37">
        <f t="shared" si="456"/>
        <v>6.4622501421136955E-4</v>
      </c>
      <c r="DI90" s="37">
        <f t="shared" si="457"/>
        <v>0</v>
      </c>
      <c r="DJ90" s="37">
        <f t="shared" si="458"/>
        <v>0.18484482568889954</v>
      </c>
      <c r="DK90" s="37">
        <f t="shared" si="459"/>
        <v>0.23702616752450933</v>
      </c>
      <c r="DL90" s="37">
        <f t="shared" si="460"/>
        <v>2.4950772749473727E-3</v>
      </c>
      <c r="DM90" s="38">
        <v>0</v>
      </c>
      <c r="DN90" s="37">
        <f t="shared" si="461"/>
        <v>0</v>
      </c>
      <c r="DO90" s="37">
        <f t="shared" si="462"/>
        <v>0</v>
      </c>
      <c r="DP90" s="37">
        <f t="shared" si="463"/>
        <v>5.5739631502263736E-4</v>
      </c>
      <c r="DQ90" s="37">
        <f t="shared" si="464"/>
        <v>8.0275467156322162E-4</v>
      </c>
      <c r="DR90" s="37">
        <f t="shared" si="465"/>
        <v>1.9910198072058783E-2</v>
      </c>
      <c r="DS90" s="37">
        <f t="shared" si="466"/>
        <v>3.1665025696357103E-2</v>
      </c>
      <c r="DT90" s="37">
        <f t="shared" si="467"/>
        <v>0</v>
      </c>
      <c r="DU90" s="37">
        <f t="shared" si="468"/>
        <v>2.1125122935874253E-2</v>
      </c>
      <c r="DV90" s="37">
        <f t="shared" si="469"/>
        <v>0.18100180065507984</v>
      </c>
      <c r="DW90" s="37">
        <f t="shared" si="470"/>
        <v>0.12225878647242126</v>
      </c>
      <c r="DX90" s="38">
        <v>0</v>
      </c>
      <c r="DY90" s="35">
        <f t="array" ref="DY90">1-EXP(-INDEX(m.r.mortality, C90) * hr.mort_mci)</f>
        <v>0.32828229564691791</v>
      </c>
      <c r="DZ90" s="37">
        <f t="array" ref="DZ90">1-EXP(-INDEX(m.r.mortality, C90) * hr.mort_mci)</f>
        <v>0.32828229564691791</v>
      </c>
      <c r="EA90" s="37">
        <f t="array" ref="EA90">1-EXP(-INDEX(m.r.mortality, C90) * hr.mort_mil)</f>
        <v>0.47187192660314414</v>
      </c>
      <c r="EB90" s="37">
        <f t="array" ref="EB90">1-EXP(-INDEX(m.r.mortality, C90) * hr.mort_mil)</f>
        <v>0.47187192660314414</v>
      </c>
      <c r="EC90" s="37">
        <f t="array" ref="EC90">1-EXP(-INDEX(m.r.mortality, C90) * hr.mort_mod)</f>
        <v>0.56904333177361943</v>
      </c>
      <c r="ED90" s="37">
        <f t="array" ref="ED90">1-EXP(-INDEX(m.r.mortality, C90) * hr.mort_sev)</f>
        <v>0.87524613625263137</v>
      </c>
      <c r="EE90" s="37">
        <f t="array" ref="EE90">1-EXP(-INDEX(m.r.mortality, C90) * hr.mort_mci)</f>
        <v>0.32828229564691791</v>
      </c>
      <c r="EF90" s="37">
        <f t="array" ref="EF90">1-EXP(-INDEX(m.r.mortality, C90) * hr.mort_mil)</f>
        <v>0.47187192660314414</v>
      </c>
      <c r="EG90" s="37">
        <f t="array" ref="EG90">1-EXP(-INDEX(m.r.mortality, C90) * hr.mort_mod)</f>
        <v>0.56904333177361943</v>
      </c>
      <c r="EH90" s="37">
        <f t="array" ref="EH90">1-EXP(-INDEX(m.r.mortality, C90) * hr.mort_sev)</f>
        <v>0.87524613625263137</v>
      </c>
      <c r="EI90" s="38">
        <v>1</v>
      </c>
      <c r="EJ90" s="39" t="b">
        <f t="shared" si="471"/>
        <v>1</v>
      </c>
      <c r="EK90" s="39" t="b">
        <f t="shared" si="472"/>
        <v>1</v>
      </c>
      <c r="EL90" s="39" t="b">
        <f t="shared" si="473"/>
        <v>1</v>
      </c>
      <c r="EM90" s="39" t="b">
        <f t="shared" si="474"/>
        <v>1</v>
      </c>
      <c r="EN90" s="39" t="b">
        <f t="shared" si="475"/>
        <v>1</v>
      </c>
      <c r="EO90" s="39" t="b">
        <f t="shared" si="476"/>
        <v>1</v>
      </c>
      <c r="EP90" s="39" t="b">
        <f t="shared" si="477"/>
        <v>1</v>
      </c>
      <c r="EQ90" s="39" t="b">
        <f t="shared" si="478"/>
        <v>1</v>
      </c>
      <c r="ER90" s="39" t="b">
        <f t="shared" si="479"/>
        <v>1</v>
      </c>
      <c r="ES90" s="39" t="b">
        <f t="shared" si="480"/>
        <v>1</v>
      </c>
      <c r="ET90" s="39" t="b">
        <f t="shared" si="481"/>
        <v>1</v>
      </c>
      <c r="EV90">
        <v>23</v>
      </c>
      <c r="EW90" s="7">
        <f t="array" ref="EW90">MMULT(EW89:FG89,TRANSPOSE(S89:AC89))</f>
        <v>4.5860552081557752E-4</v>
      </c>
      <c r="EX90" s="7">
        <f t="array" ref="EX90">MMULT(EW89:FG89,TRANSPOSE(AD89:AN89))</f>
        <v>1.180684813608228E-5</v>
      </c>
      <c r="EY90" s="7">
        <f t="array" ref="EY90">MMULT(EW89:FG89,TRANSPOSE(AO89:AY89))</f>
        <v>2.6682149614241083E-4</v>
      </c>
      <c r="EZ90" s="7">
        <f t="array" ref="EZ90">MMULT(EW89:FG89,TRANSPOSE(AZ89:BJ89))</f>
        <v>1.633620980742078E-5</v>
      </c>
      <c r="FA90" s="7">
        <f t="array" ref="FA90">MMULT(EW89:FG89,TRANSPOSE(BK89:BU89))</f>
        <v>1.2921478489848499E-4</v>
      </c>
      <c r="FB90" s="7">
        <f t="array" ref="FB90">MMULT(EW89:FG89,TRANSPOSE(BV89:CF89))</f>
        <v>6.5956526053370559E-5</v>
      </c>
      <c r="FC90" s="7">
        <f t="array" ref="FC90">MMULT(EW89:FG89,TRANSPOSE(CG89:CQ89))</f>
        <v>1.7169472380995621E-4</v>
      </c>
      <c r="FD90" s="7">
        <f t="array" ref="FD90">MMULT(EW89:FG89,TRANSPOSE(CR89:DB89))</f>
        <v>1.4032609206576788E-4</v>
      </c>
      <c r="FE90" s="7">
        <f t="array" ref="FE90">MMULT(EW89:FG89,TRANSPOSE(DC89:DM89))</f>
        <v>1.1524351569207465E-4</v>
      </c>
      <c r="FF90" s="7">
        <f t="array" ref="FF90">MMULT(EW89:FG89,TRANSPOSE(DN89:DX89))</f>
        <v>8.8218538869430348E-5</v>
      </c>
      <c r="FG90" s="7">
        <f t="array" ref="FG90">MMULT(EW89:FG89,TRANSPOSE(DY89:EI89))</f>
        <v>0.99853577574370922</v>
      </c>
      <c r="FH90" s="39" t="b">
        <f t="shared" si="482"/>
        <v>1</v>
      </c>
      <c r="FJ90" s="30">
        <f t="shared" si="483"/>
        <v>3.1231035967540827E-4</v>
      </c>
      <c r="FK90" s="30">
        <f t="shared" si="484"/>
        <v>8.0404635806720317E-6</v>
      </c>
      <c r="FL90" s="30">
        <f t="shared" si="485"/>
        <v>1.6836436406586123E-4</v>
      </c>
      <c r="FM90" s="30">
        <f t="shared" si="486"/>
        <v>1.0308148388482512E-5</v>
      </c>
      <c r="FN90" s="30">
        <f t="shared" si="487"/>
        <v>6.3444459385156134E-5</v>
      </c>
      <c r="FO90" s="30">
        <f t="shared" si="488"/>
        <v>2.1172044863131947E-5</v>
      </c>
      <c r="FP90" s="30">
        <f t="shared" si="489"/>
        <v>1.1692410691458017E-4</v>
      </c>
      <c r="FQ90" s="30">
        <f t="shared" si="490"/>
        <v>9.2755546855472569E-5</v>
      </c>
      <c r="FR90" s="30">
        <f t="shared" si="491"/>
        <v>4.9669955263284173E-5</v>
      </c>
      <c r="FS90" s="30">
        <f t="shared" si="492"/>
        <v>2.3025038644921323E-5</v>
      </c>
      <c r="FT90" s="41">
        <v>0</v>
      </c>
      <c r="FV90" s="30">
        <f t="shared" si="493"/>
        <v>-1.3758165624467325E-5</v>
      </c>
      <c r="FW90" s="30">
        <f t="shared" si="494"/>
        <v>-3.5420544408246838E-7</v>
      </c>
      <c r="FX90" s="30">
        <f t="shared" si="495"/>
        <v>-1.3341074807120542E-5</v>
      </c>
      <c r="FY90" s="30">
        <f t="shared" si="496"/>
        <v>-8.1681049037103907E-7</v>
      </c>
      <c r="FZ90" s="30">
        <f t="shared" si="497"/>
        <v>-1.0337182791878799E-5</v>
      </c>
      <c r="GA90" s="30">
        <f t="shared" si="498"/>
        <v>-6.5956526053370566E-6</v>
      </c>
      <c r="GB90" s="30">
        <f t="shared" si="499"/>
        <v>-5.1508417142986861E-6</v>
      </c>
      <c r="GC90" s="30">
        <f t="shared" si="500"/>
        <v>-7.0163046032883943E-6</v>
      </c>
      <c r="GD90" s="30">
        <f t="shared" si="501"/>
        <v>-9.2194812553659715E-6</v>
      </c>
      <c r="GE90" s="30">
        <f t="shared" si="502"/>
        <v>-8.8218538869430348E-6</v>
      </c>
      <c r="GF90" s="41">
        <v>0</v>
      </c>
      <c r="GH90" s="31">
        <f t="shared" si="503"/>
        <v>13.087271608066217</v>
      </c>
      <c r="GI90" s="31">
        <f t="shared" si="504"/>
        <v>7.6143117175655917</v>
      </c>
      <c r="GJ90" s="18"/>
      <c r="GK90" s="31">
        <f t="shared" si="505"/>
        <v>3.3143604431550115</v>
      </c>
      <c r="GL90" s="31">
        <f t="shared" si="506"/>
        <v>8.5328563753392095E-2</v>
      </c>
      <c r="GM90" s="31">
        <f t="shared" si="507"/>
        <v>2.779224564034855</v>
      </c>
      <c r="GN90" s="31">
        <f t="shared" si="508"/>
        <v>0.17015868749862081</v>
      </c>
      <c r="GO90" s="31">
        <f t="shared" si="509"/>
        <v>1.716654558751709</v>
      </c>
      <c r="GP90" s="31">
        <f t="shared" si="510"/>
        <v>0.89641910298292249</v>
      </c>
      <c r="GQ90" s="31">
        <f t="shared" si="511"/>
        <v>1.240844636763506</v>
      </c>
      <c r="GR90" s="31">
        <f t="shared" si="512"/>
        <v>1.4616428124518306</v>
      </c>
      <c r="GS90" s="31">
        <f t="shared" si="513"/>
        <v>1.5310423395805506</v>
      </c>
      <c r="GT90" s="31">
        <f t="shared" si="514"/>
        <v>1.1989834548867599</v>
      </c>
      <c r="GU90" s="42">
        <v>0</v>
      </c>
      <c r="GV90" s="18"/>
      <c r="GW90" s="31">
        <f t="shared" si="515"/>
        <v>0</v>
      </c>
      <c r="GX90" s="31">
        <f t="shared" si="516"/>
        <v>0</v>
      </c>
      <c r="GY90" s="31">
        <f t="shared" si="517"/>
        <v>0</v>
      </c>
      <c r="GZ90" s="31">
        <f t="shared" si="518"/>
        <v>0</v>
      </c>
      <c r="HA90" s="31">
        <f t="shared" si="519"/>
        <v>0</v>
      </c>
      <c r="HB90" s="31">
        <f t="shared" si="520"/>
        <v>0</v>
      </c>
      <c r="HC90" s="31">
        <f t="shared" si="521"/>
        <v>15.234129454209794</v>
      </c>
      <c r="HD90" s="31">
        <f t="shared" si="522"/>
        <v>12.450853496811453</v>
      </c>
      <c r="HE90" s="31">
        <f t="shared" si="523"/>
        <v>10.225326660326399</v>
      </c>
      <c r="HF90" s="31">
        <f t="shared" si="524"/>
        <v>7.8274545168068155</v>
      </c>
      <c r="HG90" s="42">
        <v>0</v>
      </c>
      <c r="HH90" s="18"/>
      <c r="HI90" s="31">
        <f t="shared" si="525"/>
        <v>12.48064150928233</v>
      </c>
      <c r="HJ90" s="31">
        <f t="shared" si="526"/>
        <v>0.32131544923166983</v>
      </c>
      <c r="HK90" s="31">
        <f t="shared" si="527"/>
        <v>11.831110857218322</v>
      </c>
      <c r="HL90" s="31">
        <f t="shared" si="528"/>
        <v>0.72436258702040768</v>
      </c>
      <c r="HM90" s="31">
        <f t="shared" si="529"/>
        <v>8.5060645693081813</v>
      </c>
      <c r="HN90" s="31">
        <f t="shared" si="530"/>
        <v>7.6560330364360523</v>
      </c>
      <c r="HO90" s="31">
        <f t="shared" si="531"/>
        <v>2.088370342014271</v>
      </c>
      <c r="HP90" s="31">
        <f t="shared" si="532"/>
        <v>2.7633147792705448</v>
      </c>
      <c r="HQ90" s="31">
        <f t="shared" si="533"/>
        <v>3.3379946887195477</v>
      </c>
      <c r="HR90" s="31">
        <f t="shared" si="534"/>
        <v>4.505661515346338</v>
      </c>
      <c r="HS90" s="42">
        <v>0</v>
      </c>
      <c r="HT90" s="18"/>
      <c r="HU90" s="45">
        <f t="shared" si="535"/>
        <v>2.4302133303039401E-4</v>
      </c>
      <c r="HV90" s="45">
        <f t="shared" si="536"/>
        <v>6.1344642094590169E-6</v>
      </c>
      <c r="HW90" s="45">
        <f t="shared" si="537"/>
        <v>1.2913627233210776E-4</v>
      </c>
      <c r="HX90" s="45">
        <f t="shared" si="538"/>
        <v>7.7036293095963711E-6</v>
      </c>
      <c r="HY90" s="45">
        <f t="shared" si="539"/>
        <v>4.7714732687616339E-5</v>
      </c>
      <c r="HZ90" s="45">
        <f t="shared" si="540"/>
        <v>1.5543507245403158E-5</v>
      </c>
      <c r="IA90" s="45">
        <f t="shared" si="541"/>
        <v>9.166694018819863E-5</v>
      </c>
      <c r="IB90" s="45">
        <f t="shared" si="542"/>
        <v>7.1596923859668085E-5</v>
      </c>
      <c r="IC90" s="45">
        <f t="shared" si="543"/>
        <v>3.7415365343116538E-5</v>
      </c>
      <c r="ID90" s="45">
        <f t="shared" si="544"/>
        <v>1.6658425030470006E-5</v>
      </c>
      <c r="IE90" s="45">
        <f t="shared" si="545"/>
        <v>0</v>
      </c>
      <c r="IF90" s="45"/>
      <c r="IH90" s="45">
        <f t="shared" si="546"/>
        <v>-1.07057855960526E-5</v>
      </c>
      <c r="II90" s="45">
        <f t="shared" si="547"/>
        <v>-2.7024071407308445E-7</v>
      </c>
      <c r="IJ90" s="45">
        <f t="shared" si="548"/>
        <v>-1.0232668172116304E-5</v>
      </c>
      <c r="IK90" s="45">
        <f t="shared" si="549"/>
        <v>-6.1043021470652705E-7</v>
      </c>
      <c r="IL90" s="45">
        <f t="shared" si="550"/>
        <v>-7.7742945315871827E-6</v>
      </c>
      <c r="IM90" s="45">
        <f t="shared" si="551"/>
        <v>-4.8422140951411724E-6</v>
      </c>
      <c r="IN90" s="45">
        <f t="shared" si="552"/>
        <v>-4.0381911977180009E-6</v>
      </c>
      <c r="IO90" s="45">
        <f t="shared" si="553"/>
        <v>-5.4158036202472081E-6</v>
      </c>
      <c r="IP90" s="45">
        <f t="shared" si="554"/>
        <v>-6.9448473954740675E-6</v>
      </c>
      <c r="IQ90" s="45">
        <f t="shared" si="555"/>
        <v>-6.3825383258505764E-6</v>
      </c>
      <c r="IR90" s="45">
        <f t="shared" si="556"/>
        <v>0</v>
      </c>
      <c r="IT90" s="43">
        <f t="shared" si="557"/>
        <v>10.183735804437088</v>
      </c>
      <c r="IU90" s="43">
        <f t="shared" si="558"/>
        <v>5.8402134978900033</v>
      </c>
      <c r="IW90" s="43">
        <f t="shared" si="559"/>
        <v>2.5790380244698663</v>
      </c>
      <c r="IX90" s="43">
        <f t="shared" si="560"/>
        <v>6.5101348341158147E-2</v>
      </c>
      <c r="IY90" s="43">
        <f t="shared" si="561"/>
        <v>2.1316785304572736</v>
      </c>
      <c r="IZ90" s="43">
        <f t="shared" si="562"/>
        <v>0.1271653650001246</v>
      </c>
      <c r="JA90" s="43">
        <f t="shared" si="563"/>
        <v>1.2910459665289526</v>
      </c>
      <c r="JB90" s="43">
        <f t="shared" si="564"/>
        <v>0.65810822299909377</v>
      </c>
      <c r="JC90" s="43">
        <f t="shared" si="565"/>
        <v>0.97280564378519685</v>
      </c>
      <c r="JD90" s="43">
        <f t="shared" si="566"/>
        <v>1.1282250248193169</v>
      </c>
      <c r="JE90" s="43">
        <f t="shared" si="567"/>
        <v>1.1533030015336185</v>
      </c>
      <c r="JF90" s="43">
        <f t="shared" si="568"/>
        <v>0.86745461338934726</v>
      </c>
      <c r="JG90" s="43">
        <f t="shared" si="569"/>
        <v>0</v>
      </c>
      <c r="JH90" s="43"/>
      <c r="JJ90" s="43">
        <f t="shared" si="570"/>
        <v>0</v>
      </c>
      <c r="JK90" s="43">
        <f t="shared" si="571"/>
        <v>0</v>
      </c>
      <c r="JL90" s="43">
        <f t="shared" si="572"/>
        <v>0</v>
      </c>
      <c r="JM90" s="43">
        <f t="shared" si="573"/>
        <v>0</v>
      </c>
      <c r="JN90" s="43">
        <f t="shared" si="574"/>
        <v>0</v>
      </c>
      <c r="JO90" s="43">
        <f t="shared" si="575"/>
        <v>0</v>
      </c>
      <c r="JP90" s="43">
        <f t="shared" si="576"/>
        <v>11.943354286370761</v>
      </c>
      <c r="JQ90" s="43">
        <f t="shared" si="577"/>
        <v>9.6106684723458855</v>
      </c>
      <c r="JR90" s="43">
        <f t="shared" si="578"/>
        <v>7.702530246320288</v>
      </c>
      <c r="JS90" s="43">
        <f t="shared" si="579"/>
        <v>5.6630986057606991</v>
      </c>
      <c r="JT90" s="43">
        <f t="shared" si="580"/>
        <v>0</v>
      </c>
      <c r="JU90" s="43"/>
      <c r="JW90" s="43">
        <f t="shared" si="581"/>
        <v>9.7116923684907395</v>
      </c>
      <c r="JX90" s="43">
        <f t="shared" si="582"/>
        <v>0.24514732309665874</v>
      </c>
      <c r="JY90" s="43">
        <f t="shared" si="583"/>
        <v>9.0745186021160809</v>
      </c>
      <c r="JZ90" s="43">
        <f t="shared" si="584"/>
        <v>0.54134075741287835</v>
      </c>
      <c r="KA90" s="43">
        <f t="shared" si="585"/>
        <v>6.3971637725563619</v>
      </c>
      <c r="KB90" s="43">
        <f t="shared" si="586"/>
        <v>5.6206949183313801</v>
      </c>
      <c r="KC90" s="43">
        <f t="shared" si="587"/>
        <v>1.6372544916856544</v>
      </c>
      <c r="KD90" s="43">
        <f t="shared" si="588"/>
        <v>2.132970421273042</v>
      </c>
      <c r="KE90" s="43">
        <f t="shared" si="589"/>
        <v>2.5144433919823621</v>
      </c>
      <c r="KF90" s="43">
        <f t="shared" si="590"/>
        <v>3.2598088421721876</v>
      </c>
      <c r="KG90" s="43">
        <f t="shared" si="591"/>
        <v>0</v>
      </c>
      <c r="KH90" s="43"/>
      <c r="KJ90" s="7">
        <f t="array" ref="KJ90">AVERAGE(EW90:EW91)/((1+discount_EFFECT)^($B90-1))</f>
        <v>1.8624230728788845E-4</v>
      </c>
      <c r="KK90" s="7">
        <f t="array" ref="KK90">AVERAGE(EX90:EX91)/((1+discount_EFFECT)^($B90-1))</f>
        <v>4.7012200702632588E-6</v>
      </c>
      <c r="KL90" s="7">
        <f t="array" ref="KL90">AVERAGE(EY90:EY91)/((1+discount_EFFECT)^($B90-1))</f>
        <v>1.0680705566094826E-4</v>
      </c>
      <c r="KM90" s="7">
        <f t="array" ref="KM90">AVERAGE(EZ90:EZ91)/((1+discount_EFFECT)^($B90-1))</f>
        <v>6.3715790273496607E-6</v>
      </c>
      <c r="KN90" s="7">
        <f t="array" ref="KN90">AVERAGE(FA90:FA91)/((1+discount_EFFECT)^($B90-1))</f>
        <v>5.0716825196098045E-5</v>
      </c>
      <c r="KO90" s="7">
        <f t="array" ref="KO90">AVERAGE(FB90:FB91)/((1+discount_EFFECT)^($B90-1))</f>
        <v>2.5271152239221323E-5</v>
      </c>
      <c r="KP90" s="7">
        <f t="array" ref="KP90">AVERAGE(FC90:FC91)/((1+discount_EFFECT)^($B90-1))</f>
        <v>7.0250056773969708E-5</v>
      </c>
      <c r="KQ90" s="7">
        <f t="array" ref="KQ90">AVERAGE(FD90:FD91)/((1+discount_EFFECT)^($B90-1))</f>
        <v>5.6529345913195515E-5</v>
      </c>
      <c r="KR90" s="7">
        <f t="array" ref="KR90">AVERAGE(FE90:FE91)/((1+discount_EFFECT)^($B90-1))</f>
        <v>4.5305797193398392E-5</v>
      </c>
      <c r="KS90" s="7">
        <f t="array" ref="KS90">AVERAGE(FF90:FF91)/((1+discount_EFFECT)^($B90-1))</f>
        <v>3.3309988888571075E-5</v>
      </c>
      <c r="KT90" s="7">
        <f t="array" ref="KT90">AVERAGE(FG90:FG91)/((1+discount_EFFECT)^($B90-1))</f>
        <v>0.52130699555433457</v>
      </c>
      <c r="KU90" s="51">
        <f t="shared" si="592"/>
        <v>3.4788915366125873E-4</v>
      </c>
      <c r="KV90" s="51">
        <f t="shared" si="593"/>
        <v>-2.986113045797727E-5</v>
      </c>
      <c r="KW90" s="43"/>
      <c r="KX90" s="43">
        <f t="shared" si="594"/>
        <v>8.362778975407247</v>
      </c>
      <c r="KY90" s="43">
        <f t="shared" si="595"/>
        <v>5.727209549639336</v>
      </c>
      <c r="KZ90" s="43">
        <f t="shared" si="596"/>
        <v>18.224304309107783</v>
      </c>
      <c r="LA90" s="43">
        <f t="shared" si="597"/>
        <v>21.468066232173864</v>
      </c>
      <c r="LB90" s="30">
        <f t="shared" si="598"/>
        <v>2.6119358413212142E-4</v>
      </c>
      <c r="LC90" s="30">
        <f t="shared" si="599"/>
        <v>1.6970798060149343E-4</v>
      </c>
      <c r="LD90" s="30">
        <f t="shared" si="600"/>
        <v>9.6022622389496437E-5</v>
      </c>
      <c r="LE90" s="30">
        <f t="shared" si="601"/>
        <v>5.8581141127792395E-5</v>
      </c>
      <c r="LF90" s="30">
        <f t="shared" si="602"/>
        <v>3.8011013948176898E-4</v>
      </c>
      <c r="LG90" s="30">
        <f t="shared" si="603"/>
        <v>2.0539518876913469E-4</v>
      </c>
      <c r="LH90" s="30">
        <f t="shared" si="604"/>
        <v>2.9304936294883671E-4</v>
      </c>
      <c r="LI90" s="17">
        <f t="shared" si="605"/>
        <v>5.8550532825090362E-4</v>
      </c>
      <c r="LJ90" s="30">
        <f t="shared" si="606"/>
        <v>3.1802802320328146E-4</v>
      </c>
      <c r="LK90" s="31">
        <f t="shared" si="607"/>
        <v>53.782359066328226</v>
      </c>
      <c r="LL90">
        <f t="shared" si="608"/>
        <v>-2.1979556746000082E-4</v>
      </c>
    </row>
    <row r="91" spans="2:324" ht="15.6" thickTop="1" thickBot="1" x14ac:dyDescent="0.35">
      <c r="B91">
        <v>24</v>
      </c>
      <c r="C91">
        <f t="shared" si="609"/>
        <v>94</v>
      </c>
      <c r="E91">
        <f t="shared" si="398"/>
        <v>0</v>
      </c>
      <c r="G91">
        <f t="shared" si="399"/>
        <v>0.16501514101914139</v>
      </c>
      <c r="H91">
        <f t="shared" si="400"/>
        <v>0</v>
      </c>
      <c r="I91">
        <f t="shared" si="401"/>
        <v>0</v>
      </c>
      <c r="J91">
        <f t="shared" si="402"/>
        <v>0.25713445436768823</v>
      </c>
      <c r="K91" s="19">
        <f t="shared" si="403"/>
        <v>2.7774179821947742E-2</v>
      </c>
      <c r="L91">
        <f t="shared" si="404"/>
        <v>0.22999999999999998</v>
      </c>
      <c r="M91">
        <f t="shared" si="405"/>
        <v>0</v>
      </c>
      <c r="N91">
        <f t="shared" si="406"/>
        <v>0</v>
      </c>
      <c r="O91">
        <f t="shared" si="407"/>
        <v>0.35</v>
      </c>
      <c r="P91">
        <f t="shared" si="408"/>
        <v>4.0000000000000036E-2</v>
      </c>
      <c r="S91" s="35">
        <f t="shared" si="409"/>
        <v>0.5233876292939289</v>
      </c>
      <c r="T91" s="36">
        <v>0</v>
      </c>
      <c r="U91" s="37">
        <f t="shared" si="410"/>
        <v>1.4182836193036532E-2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8">
        <v>0</v>
      </c>
      <c r="AD91" s="35">
        <f t="shared" si="411"/>
        <v>0</v>
      </c>
      <c r="AE91" s="37">
        <f t="shared" si="412"/>
        <v>0.48265363164574926</v>
      </c>
      <c r="AF91" s="37">
        <f t="shared" si="413"/>
        <v>0</v>
      </c>
      <c r="AG91" s="37">
        <f t="shared" si="414"/>
        <v>1.4182836193036532E-2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8">
        <v>0</v>
      </c>
      <c r="AO91" s="35">
        <f t="shared" si="415"/>
        <v>0.10343526894730394</v>
      </c>
      <c r="AP91" s="36">
        <v>0</v>
      </c>
      <c r="AQ91" s="37">
        <f t="shared" si="416"/>
        <v>0.32388462061840206</v>
      </c>
      <c r="AR91" s="36">
        <v>0</v>
      </c>
      <c r="AS91" s="36">
        <v>0</v>
      </c>
      <c r="AT91" s="36">
        <v>0</v>
      </c>
      <c r="AU91" s="36">
        <v>0</v>
      </c>
      <c r="AV91" s="36">
        <v>0</v>
      </c>
      <c r="AW91" s="36">
        <v>0</v>
      </c>
      <c r="AX91" s="36">
        <v>0</v>
      </c>
      <c r="AY91" s="38">
        <v>0</v>
      </c>
      <c r="AZ91" s="35">
        <f t="shared" si="417"/>
        <v>0</v>
      </c>
      <c r="BA91" s="37">
        <f t="shared" si="418"/>
        <v>0.14416926659548354</v>
      </c>
      <c r="BB91" s="37">
        <f t="shared" si="419"/>
        <v>0</v>
      </c>
      <c r="BC91" s="37">
        <f t="shared" si="420"/>
        <v>0.27420149973203961</v>
      </c>
      <c r="BD91" s="37">
        <f t="shared" si="421"/>
        <v>1.0464350986002287E-2</v>
      </c>
      <c r="BE91" s="37">
        <f t="shared" si="422"/>
        <v>0</v>
      </c>
      <c r="BF91" s="36">
        <v>0</v>
      </c>
      <c r="BG91" s="36">
        <v>0</v>
      </c>
      <c r="BH91" s="36">
        <v>0</v>
      </c>
      <c r="BI91" s="36">
        <v>0</v>
      </c>
      <c r="BJ91" s="38">
        <v>0</v>
      </c>
      <c r="BK91" s="35">
        <f t="shared" si="423"/>
        <v>0</v>
      </c>
      <c r="BL91" s="37">
        <f t="shared" si="424"/>
        <v>0</v>
      </c>
      <c r="BM91" s="37">
        <f t="shared" si="425"/>
        <v>0.12156319486275832</v>
      </c>
      <c r="BN91" s="37">
        <f t="shared" si="426"/>
        <v>0.16546642225209288</v>
      </c>
      <c r="BO91" s="37">
        <f t="shared" si="427"/>
        <v>0.19184643474337532</v>
      </c>
      <c r="BP91" s="37">
        <f t="shared" si="428"/>
        <v>1.4619930641254686E-3</v>
      </c>
      <c r="BQ91" s="36">
        <v>0</v>
      </c>
      <c r="BR91" s="36">
        <v>0</v>
      </c>
      <c r="BS91" s="36">
        <v>0</v>
      </c>
      <c r="BT91" s="36">
        <v>0</v>
      </c>
      <c r="BU91" s="38">
        <v>0</v>
      </c>
      <c r="BV91" s="35">
        <f t="shared" si="429"/>
        <v>0</v>
      </c>
      <c r="BW91" s="37">
        <f t="shared" si="430"/>
        <v>0</v>
      </c>
      <c r="BX91" s="37">
        <f t="shared" si="431"/>
        <v>1.313055476035418E-2</v>
      </c>
      <c r="BY91" s="37">
        <f t="shared" si="432"/>
        <v>1.8910448257382063E-2</v>
      </c>
      <c r="BZ91" s="37">
        <f t="shared" si="433"/>
        <v>0.14650091380403202</v>
      </c>
      <c r="CA91" s="37">
        <f t="shared" si="434"/>
        <v>7.1637660142147952E-2</v>
      </c>
      <c r="CB91" s="36">
        <v>0</v>
      </c>
      <c r="CC91" s="36">
        <v>0</v>
      </c>
      <c r="CD91" s="36">
        <v>0</v>
      </c>
      <c r="CE91" s="36">
        <v>0</v>
      </c>
      <c r="CF91" s="38">
        <v>0</v>
      </c>
      <c r="CG91" s="37">
        <f t="shared" si="435"/>
        <v>1.2870187605588416E-2</v>
      </c>
      <c r="CH91" s="37">
        <f t="shared" si="436"/>
        <v>1.1868531925715147E-2</v>
      </c>
      <c r="CI91" s="37">
        <f t="shared" si="437"/>
        <v>5.6023677269790878E-4</v>
      </c>
      <c r="CJ91" s="37">
        <f t="shared" si="438"/>
        <v>5.6023677269790878E-4</v>
      </c>
      <c r="CK91" s="36">
        <v>0</v>
      </c>
      <c r="CL91" s="36">
        <v>0</v>
      </c>
      <c r="CM91" s="37">
        <f t="shared" si="439"/>
        <v>0.49452216357146445</v>
      </c>
      <c r="CN91" s="37">
        <f t="shared" si="440"/>
        <v>1.4743072965734441E-2</v>
      </c>
      <c r="CO91" s="36">
        <v>0</v>
      </c>
      <c r="CP91" s="36">
        <v>0</v>
      </c>
      <c r="CQ91" s="38">
        <v>0</v>
      </c>
      <c r="CR91" s="37">
        <f t="shared" si="441"/>
        <v>2.5434902200156713E-3</v>
      </c>
      <c r="CS91" s="37">
        <f t="shared" si="442"/>
        <v>3.5451458998889398E-3</v>
      </c>
      <c r="CT91" s="37">
        <f t="shared" si="443"/>
        <v>1.2793779192826692E-2</v>
      </c>
      <c r="CU91" s="37">
        <f t="shared" si="444"/>
        <v>1.0831244272159569E-2</v>
      </c>
      <c r="CV91" s="37">
        <f t="shared" si="445"/>
        <v>1.2933467510789346E-3</v>
      </c>
      <c r="CW91" s="37">
        <f t="shared" si="446"/>
        <v>0</v>
      </c>
      <c r="CX91" s="37">
        <f t="shared" si="447"/>
        <v>0.14771441249537248</v>
      </c>
      <c r="CY91" s="37">
        <f t="shared" si="448"/>
        <v>0.2850327440041992</v>
      </c>
      <c r="CZ91" s="37">
        <f t="shared" si="449"/>
        <v>1.1757697737081223E-2</v>
      </c>
      <c r="DA91" s="37">
        <f t="shared" si="450"/>
        <v>0</v>
      </c>
      <c r="DB91" s="38">
        <v>0</v>
      </c>
      <c r="DC91" s="37">
        <f t="shared" si="451"/>
        <v>0</v>
      </c>
      <c r="DD91" s="37">
        <f t="shared" si="452"/>
        <v>0</v>
      </c>
      <c r="DE91" s="37">
        <f t="shared" si="453"/>
        <v>4.8018725621463785E-3</v>
      </c>
      <c r="DF91" s="37">
        <f t="shared" si="454"/>
        <v>6.536095681475603E-3</v>
      </c>
      <c r="DG91" s="37">
        <f t="shared" si="455"/>
        <v>2.3711357103113801E-2</v>
      </c>
      <c r="DH91" s="37">
        <f t="shared" si="456"/>
        <v>5.1100702241362538E-4</v>
      </c>
      <c r="DI91" s="37">
        <f t="shared" si="457"/>
        <v>0</v>
      </c>
      <c r="DJ91" s="37">
        <f t="shared" si="458"/>
        <v>0.17200251793356849</v>
      </c>
      <c r="DK91" s="37">
        <f t="shared" si="459"/>
        <v>0.2155577918464891</v>
      </c>
      <c r="DL91" s="37">
        <f t="shared" si="460"/>
        <v>1.973000086539094E-3</v>
      </c>
      <c r="DM91" s="38">
        <v>0</v>
      </c>
      <c r="DN91" s="37">
        <f t="shared" si="461"/>
        <v>0</v>
      </c>
      <c r="DO91" s="37">
        <f t="shared" si="462"/>
        <v>0</v>
      </c>
      <c r="DP91" s="37">
        <f t="shared" si="463"/>
        <v>5.1867056225931272E-4</v>
      </c>
      <c r="DQ91" s="37">
        <f t="shared" si="464"/>
        <v>7.4698236359721244E-4</v>
      </c>
      <c r="DR91" s="37">
        <f t="shared" si="465"/>
        <v>1.8106854515105082E-2</v>
      </c>
      <c r="DS91" s="37">
        <f t="shared" si="466"/>
        <v>2.5039344098267642E-2</v>
      </c>
      <c r="DT91" s="37">
        <f t="shared" si="467"/>
        <v>0</v>
      </c>
      <c r="DU91" s="37">
        <f t="shared" si="468"/>
        <v>1.9657430620979275E-2</v>
      </c>
      <c r="DV91" s="37">
        <f t="shared" si="469"/>
        <v>0.16460776831913712</v>
      </c>
      <c r="DW91" s="37">
        <f t="shared" si="470"/>
        <v>9.6677004240415601E-2</v>
      </c>
      <c r="DX91" s="38">
        <v>0</v>
      </c>
      <c r="DY91" s="35">
        <f t="array" ref="DY91">1-EXP(-INDEX(m.r.mortality, C91) * hr.mort_mci)</f>
        <v>0.35776342393316307</v>
      </c>
      <c r="DZ91" s="37">
        <f t="array" ref="DZ91">1-EXP(-INDEX(m.r.mortality, C91) * hr.mort_mci)</f>
        <v>0.35776342393316307</v>
      </c>
      <c r="EA91" s="37">
        <f t="array" ref="EA91">1-EXP(-INDEX(m.r.mortality, C91) * hr.mort_mil)</f>
        <v>0.50856423447551857</v>
      </c>
      <c r="EB91" s="37">
        <f t="array" ref="EB91">1-EXP(-INDEX(m.r.mortality, C91) * hr.mort_mil)</f>
        <v>0.50856423447551857</v>
      </c>
      <c r="EC91" s="37">
        <f t="array" ref="EC91">1-EXP(-INDEX(m.r.mortality, C91) * hr.mort_mod)</f>
        <v>0.60807674209729257</v>
      </c>
      <c r="ED91" s="37">
        <f t="array" ref="ED91">1-EXP(-INDEX(m.r.mortality, C91) * hr.mort_sev)</f>
        <v>0.9013499956730453</v>
      </c>
      <c r="EE91" s="37">
        <f t="array" ref="EE91">1-EXP(-INDEX(m.r.mortality, C91) * hr.mort_mci)</f>
        <v>0.35776342393316307</v>
      </c>
      <c r="EF91" s="37">
        <f t="array" ref="EF91">1-EXP(-INDEX(m.r.mortality, C91) * hr.mort_mil)</f>
        <v>0.50856423447551857</v>
      </c>
      <c r="EG91" s="37">
        <f t="array" ref="EG91">1-EXP(-INDEX(m.r.mortality, C91) * hr.mort_mod)</f>
        <v>0.60807674209729257</v>
      </c>
      <c r="EH91" s="37">
        <f t="array" ref="EH91">1-EXP(-INDEX(m.r.mortality, C91) * hr.mort_sev)</f>
        <v>0.9013499956730453</v>
      </c>
      <c r="EI91" s="38">
        <v>1</v>
      </c>
      <c r="EJ91" s="39" t="b">
        <f t="shared" si="471"/>
        <v>1</v>
      </c>
      <c r="EK91" s="39" t="b">
        <f t="shared" si="472"/>
        <v>1</v>
      </c>
      <c r="EL91" s="39" t="b">
        <f t="shared" si="473"/>
        <v>1</v>
      </c>
      <c r="EM91" s="39" t="b">
        <f t="shared" si="474"/>
        <v>1</v>
      </c>
      <c r="EN91" s="39" t="b">
        <f t="shared" si="475"/>
        <v>1</v>
      </c>
      <c r="EO91" s="39" t="b">
        <f t="shared" si="476"/>
        <v>1</v>
      </c>
      <c r="EP91" s="39" t="b">
        <f t="shared" si="477"/>
        <v>1</v>
      </c>
      <c r="EQ91" s="39" t="b">
        <f t="shared" si="478"/>
        <v>1</v>
      </c>
      <c r="ER91" s="39" t="b">
        <f t="shared" si="479"/>
        <v>1</v>
      </c>
      <c r="ES91" s="39" t="b">
        <f t="shared" si="480"/>
        <v>1</v>
      </c>
      <c r="ET91" s="39" t="b">
        <f t="shared" si="481"/>
        <v>1</v>
      </c>
      <c r="EV91">
        <v>24</v>
      </c>
      <c r="EW91" s="7">
        <f t="array" ref="EW91">MMULT(EW90:FG90,TRANSPOSE(S90:AC90))</f>
        <v>2.5511351892126252E-4</v>
      </c>
      <c r="EX91" s="7">
        <f t="array" ref="EX91">MMULT(EW90:FG90,TRANSPOSE(AD90:AN90))</f>
        <v>6.2091994687900166E-6</v>
      </c>
      <c r="EY91" s="7">
        <f t="array" ref="EY91">MMULT(EW90:FG90,TRANSPOSE(AO90:AY90))</f>
        <v>1.4248523074224132E-4</v>
      </c>
      <c r="EZ91" s="7">
        <f t="array" ref="EZ91">MMULT(EW90:FG90,TRANSPOSE(AZ90:BJ90))</f>
        <v>8.0809987808403012E-6</v>
      </c>
      <c r="FA91" s="7">
        <f t="array" ref="FA91">MMULT(EW90:FG90,TRANSPOSE(BK90:BU90))</f>
        <v>6.5142578391194593E-5</v>
      </c>
      <c r="FB91" s="7">
        <f t="array" ref="FB91">MMULT(EW90:FG90,TRANSPOSE(BV90:CF90))</f>
        <v>3.0887755849452876E-5</v>
      </c>
      <c r="FC91" s="7">
        <f t="array" ref="FC91">MMULT(EW90:FG90,TRANSPOSE(CG90:CQ90))</f>
        <v>9.7518022704577215E-5</v>
      </c>
      <c r="FD91" s="7">
        <f t="array" ref="FD91">MMULT(EW90:FG90,TRANSPOSE(CR90:DB90))</f>
        <v>7.6306052744120429E-5</v>
      </c>
      <c r="FE91" s="7">
        <f t="array" ref="FE91">MMULT(EW90:FG90,TRANSPOSE(DC90:DM90))</f>
        <v>5.8377669194777032E-5</v>
      </c>
      <c r="FF91" s="7">
        <f t="array" ref="FF91">MMULT(EW90:FG90,TRANSPOSE(DN90:DX90))</f>
        <v>3.9432227647581176E-5</v>
      </c>
      <c r="FG91" s="7">
        <f t="array" ref="FG91">MMULT(EW90:FG90,TRANSPOSE(DY90:EI90))</f>
        <v>0.99922044674555499</v>
      </c>
      <c r="FH91" s="39" t="b">
        <f t="shared" si="482"/>
        <v>1</v>
      </c>
      <c r="FJ91" s="30">
        <f t="shared" si="483"/>
        <v>1.7373230638537975E-4</v>
      </c>
      <c r="FK91" s="30">
        <f t="shared" si="484"/>
        <v>4.2284648382460012E-6</v>
      </c>
      <c r="FL91" s="30">
        <f t="shared" si="485"/>
        <v>8.9908180598354272E-5</v>
      </c>
      <c r="FM91" s="30">
        <f t="shared" si="486"/>
        <v>5.0991102307102304E-6</v>
      </c>
      <c r="FN91" s="30">
        <f t="shared" si="487"/>
        <v>3.1985005990076544E-5</v>
      </c>
      <c r="FO91" s="30">
        <f t="shared" si="488"/>
        <v>9.9149696276743712E-6</v>
      </c>
      <c r="FP91" s="30">
        <f t="shared" si="489"/>
        <v>6.6409773461817076E-5</v>
      </c>
      <c r="FQ91" s="30">
        <f t="shared" si="490"/>
        <v>5.0438300863863608E-5</v>
      </c>
      <c r="FR91" s="30">
        <f t="shared" si="491"/>
        <v>2.51607754229489E-5</v>
      </c>
      <c r="FS91" s="30">
        <f t="shared" si="492"/>
        <v>1.0291811416018687E-5</v>
      </c>
      <c r="FT91" s="41">
        <v>0</v>
      </c>
      <c r="FV91" s="30">
        <f t="shared" si="493"/>
        <v>-7.6534055676378749E-6</v>
      </c>
      <c r="FW91" s="30">
        <f t="shared" si="494"/>
        <v>-1.8627598406370049E-7</v>
      </c>
      <c r="FX91" s="30">
        <f t="shared" si="495"/>
        <v>-7.1242615371120661E-6</v>
      </c>
      <c r="FY91" s="30">
        <f t="shared" si="496"/>
        <v>-4.0404993904201507E-7</v>
      </c>
      <c r="FZ91" s="30">
        <f t="shared" si="497"/>
        <v>-5.2114062712955672E-6</v>
      </c>
      <c r="GA91" s="30">
        <f t="shared" si="498"/>
        <v>-3.0887755849452878E-6</v>
      </c>
      <c r="GB91" s="30">
        <f t="shared" si="499"/>
        <v>-2.9255406811373162E-6</v>
      </c>
      <c r="GC91" s="30">
        <f t="shared" si="500"/>
        <v>-3.815302637206022E-6</v>
      </c>
      <c r="GD91" s="30">
        <f t="shared" si="501"/>
        <v>-4.6702135355821626E-6</v>
      </c>
      <c r="GE91" s="30">
        <f t="shared" si="502"/>
        <v>-3.943222764758118E-6</v>
      </c>
      <c r="GF91" s="41">
        <v>0</v>
      </c>
      <c r="GH91" s="31">
        <f t="shared" si="503"/>
        <v>7.2802000008079606</v>
      </c>
      <c r="GI91" s="31">
        <f t="shared" si="504"/>
        <v>4.0661152782144141</v>
      </c>
      <c r="GJ91" s="18"/>
      <c r="GK91" s="31">
        <f t="shared" si="505"/>
        <v>1.8437156057847213</v>
      </c>
      <c r="GL91" s="31">
        <f t="shared" si="506"/>
        <v>4.4874132928924206E-2</v>
      </c>
      <c r="GM91" s="31">
        <f t="shared" si="507"/>
        <v>1.4841324968796923</v>
      </c>
      <c r="GN91" s="31">
        <f t="shared" si="508"/>
        <v>8.4172042501628394E-2</v>
      </c>
      <c r="GO91" s="31">
        <f t="shared" si="509"/>
        <v>0.86543737430619616</v>
      </c>
      <c r="GP91" s="31">
        <f t="shared" si="510"/>
        <v>0.419797343015265</v>
      </c>
      <c r="GQ91" s="31">
        <f t="shared" si="511"/>
        <v>0.70476665080688783</v>
      </c>
      <c r="GR91" s="31">
        <f t="shared" si="512"/>
        <v>0.79480723718680302</v>
      </c>
      <c r="GS91" s="31">
        <f t="shared" si="513"/>
        <v>0.77556366348668659</v>
      </c>
      <c r="GT91" s="31">
        <f t="shared" si="514"/>
        <v>0.53592577189193458</v>
      </c>
      <c r="GU91" s="42">
        <v>0</v>
      </c>
      <c r="GV91" s="18"/>
      <c r="GW91" s="31">
        <f t="shared" si="515"/>
        <v>0</v>
      </c>
      <c r="GX91" s="31">
        <f t="shared" si="516"/>
        <v>0</v>
      </c>
      <c r="GY91" s="31">
        <f t="shared" si="517"/>
        <v>0</v>
      </c>
      <c r="GZ91" s="31">
        <f t="shared" si="518"/>
        <v>0</v>
      </c>
      <c r="HA91" s="31">
        <f t="shared" si="519"/>
        <v>0</v>
      </c>
      <c r="HB91" s="31">
        <f t="shared" si="520"/>
        <v>0</v>
      </c>
      <c r="HC91" s="31">
        <f t="shared" si="521"/>
        <v>8.6525791185317278</v>
      </c>
      <c r="HD91" s="31">
        <f t="shared" si="522"/>
        <v>6.7704834478803173</v>
      </c>
      <c r="HE91" s="31">
        <f t="shared" si="523"/>
        <v>5.1797338323141764</v>
      </c>
      <c r="HF91" s="31">
        <f t="shared" si="524"/>
        <v>3.4987426947145828</v>
      </c>
      <c r="HG91" s="42">
        <v>0</v>
      </c>
      <c r="HH91" s="18"/>
      <c r="HI91" s="31">
        <f t="shared" si="525"/>
        <v>6.9427432276991494</v>
      </c>
      <c r="HJ91" s="31">
        <f t="shared" si="526"/>
        <v>0.16897919696164765</v>
      </c>
      <c r="HK91" s="31">
        <f t="shared" si="527"/>
        <v>6.3179263470138407</v>
      </c>
      <c r="HL91" s="31">
        <f t="shared" si="528"/>
        <v>0.35831892780534902</v>
      </c>
      <c r="HM91" s="31">
        <f t="shared" si="529"/>
        <v>4.2882629758045425</v>
      </c>
      <c r="HN91" s="31">
        <f t="shared" si="530"/>
        <v>3.5853568002267076</v>
      </c>
      <c r="HO91" s="31">
        <f t="shared" si="531"/>
        <v>1.1861386413570381</v>
      </c>
      <c r="HP91" s="31">
        <f t="shared" si="532"/>
        <v>1.5026260632755395</v>
      </c>
      <c r="HQ91" s="31">
        <f t="shared" si="533"/>
        <v>1.6908920952451765</v>
      </c>
      <c r="HR91" s="31">
        <f t="shared" si="534"/>
        <v>2.0139561689980368</v>
      </c>
      <c r="HS91" s="42">
        <v>0</v>
      </c>
      <c r="HT91" s="18"/>
      <c r="HU91" s="45">
        <f t="shared" si="535"/>
        <v>1.330189207942039E-4</v>
      </c>
      <c r="HV91" s="45">
        <f t="shared" si="536"/>
        <v>3.1736995839717142E-6</v>
      </c>
      <c r="HW91" s="45">
        <f t="shared" si="537"/>
        <v>6.783935931283224E-5</v>
      </c>
      <c r="HX91" s="45">
        <f t="shared" si="538"/>
        <v>3.746143296367403E-6</v>
      </c>
      <c r="HY91" s="45">
        <f t="shared" si="539"/>
        <v>2.3652255923232113E-5</v>
      </c>
      <c r="HZ91" s="45">
        <f t="shared" si="540"/>
        <v>7.1691586437949488E-6</v>
      </c>
      <c r="IA91" s="45">
        <f t="shared" si="541"/>
        <v>5.1180295420799485E-5</v>
      </c>
      <c r="IB91" s="45">
        <f t="shared" si="542"/>
        <v>3.827605630687462E-5</v>
      </c>
      <c r="IC91" s="45">
        <f t="shared" si="543"/>
        <v>1.8632449059368053E-5</v>
      </c>
      <c r="ID91" s="45">
        <f t="shared" si="544"/>
        <v>7.3584632623865103E-6</v>
      </c>
      <c r="IE91" s="45">
        <f t="shared" si="545"/>
        <v>0</v>
      </c>
      <c r="IF91" s="45"/>
      <c r="IH91" s="45">
        <f t="shared" si="546"/>
        <v>-5.8598643521675726E-6</v>
      </c>
      <c r="II91" s="45">
        <f t="shared" si="547"/>
        <v>-1.3981055435998742E-7</v>
      </c>
      <c r="IJ91" s="45">
        <f t="shared" si="548"/>
        <v>-5.3755435271657885E-6</v>
      </c>
      <c r="IK91" s="45">
        <f t="shared" si="549"/>
        <v>-2.9684178259646621E-7</v>
      </c>
      <c r="IL91" s="45">
        <f t="shared" si="550"/>
        <v>-3.8537280526651095E-6</v>
      </c>
      <c r="IM91" s="45">
        <f t="shared" si="551"/>
        <v>-2.2333827550763087E-6</v>
      </c>
      <c r="IN91" s="45">
        <f t="shared" si="552"/>
        <v>-2.2546385647929288E-6</v>
      </c>
      <c r="IO91" s="45">
        <f t="shared" si="553"/>
        <v>-2.8953143953762951E-6</v>
      </c>
      <c r="IP91" s="45">
        <f t="shared" si="554"/>
        <v>-3.4584592221564831E-6</v>
      </c>
      <c r="IQ91" s="45">
        <f t="shared" si="555"/>
        <v>-2.8193345832898509E-6</v>
      </c>
      <c r="IR91" s="45">
        <f t="shared" si="556"/>
        <v>0</v>
      </c>
      <c r="IT91" s="43">
        <f t="shared" si="557"/>
        <v>5.5741178334747081</v>
      </c>
      <c r="IU91" s="43">
        <f t="shared" si="558"/>
        <v>3.0680484637816559</v>
      </c>
      <c r="IW91" s="43">
        <f t="shared" si="559"/>
        <v>1.4116491355896381</v>
      </c>
      <c r="IX91" s="43">
        <f t="shared" si="560"/>
        <v>3.3680548959393451E-2</v>
      </c>
      <c r="IY91" s="43">
        <f t="shared" si="561"/>
        <v>1.1198380064373727</v>
      </c>
      <c r="IZ91" s="43">
        <f t="shared" si="562"/>
        <v>6.1838344042840568E-2</v>
      </c>
      <c r="JA91" s="43">
        <f t="shared" si="563"/>
        <v>0.63997318834240391</v>
      </c>
      <c r="JB91" s="43">
        <f t="shared" si="564"/>
        <v>0.30354039027207413</v>
      </c>
      <c r="JC91" s="43">
        <f t="shared" si="565"/>
        <v>0.54314543644336966</v>
      </c>
      <c r="JD91" s="43">
        <f t="shared" si="566"/>
        <v>0.60315446877928736</v>
      </c>
      <c r="JE91" s="43">
        <f t="shared" si="567"/>
        <v>0.57433247621741634</v>
      </c>
      <c r="JF91" s="43">
        <f t="shared" si="568"/>
        <v>0.38317745481567356</v>
      </c>
      <c r="JG91" s="43">
        <f t="shared" si="569"/>
        <v>0</v>
      </c>
      <c r="JH91" s="43"/>
      <c r="JJ91" s="43">
        <f t="shared" si="570"/>
        <v>0</v>
      </c>
      <c r="JK91" s="43">
        <f t="shared" si="571"/>
        <v>0</v>
      </c>
      <c r="JL91" s="43">
        <f t="shared" si="572"/>
        <v>0</v>
      </c>
      <c r="JM91" s="43">
        <f t="shared" si="573"/>
        <v>0</v>
      </c>
      <c r="JN91" s="43">
        <f t="shared" si="574"/>
        <v>0</v>
      </c>
      <c r="JO91" s="43">
        <f t="shared" si="575"/>
        <v>0</v>
      </c>
      <c r="JP91" s="43">
        <f t="shared" si="576"/>
        <v>6.6683190192315669</v>
      </c>
      <c r="JQ91" s="43">
        <f t="shared" si="577"/>
        <v>5.1379091134589583</v>
      </c>
      <c r="JR91" s="43">
        <f t="shared" si="578"/>
        <v>3.835777123293755</v>
      </c>
      <c r="JS91" s="43">
        <f t="shared" si="579"/>
        <v>2.5015391890614191</v>
      </c>
      <c r="JT91" s="43">
        <f t="shared" si="580"/>
        <v>0</v>
      </c>
      <c r="JU91" s="43"/>
      <c r="JW91" s="43">
        <f t="shared" si="581"/>
        <v>5.3157425392789586</v>
      </c>
      <c r="JX91" s="43">
        <f t="shared" si="582"/>
        <v>0.12682834731091491</v>
      </c>
      <c r="JY91" s="43">
        <f t="shared" si="583"/>
        <v>4.7671310075974</v>
      </c>
      <c r="JZ91" s="43">
        <f t="shared" si="584"/>
        <v>0.26324476009074221</v>
      </c>
      <c r="KA91" s="43">
        <f t="shared" si="585"/>
        <v>3.1710825191440652</v>
      </c>
      <c r="KB91" s="43">
        <f t="shared" si="586"/>
        <v>2.5924428072568246</v>
      </c>
      <c r="KC91" s="43">
        <f t="shared" si="587"/>
        <v>0.91412638396640444</v>
      </c>
      <c r="KD91" s="43">
        <f t="shared" si="588"/>
        <v>1.140296140453813</v>
      </c>
      <c r="KE91" s="43">
        <f t="shared" si="589"/>
        <v>1.2521657341612786</v>
      </c>
      <c r="KF91" s="43">
        <f t="shared" si="590"/>
        <v>1.4399430656650718</v>
      </c>
      <c r="KG91" s="43">
        <f t="shared" si="591"/>
        <v>0</v>
      </c>
      <c r="KH91" s="43"/>
      <c r="KJ91" s="7">
        <f t="array" ref="KJ91">AVERAGE(EW91:EW92)/((1+discount_EFFECT)^($B91-1))</f>
        <v>9.8971497138687596E-5</v>
      </c>
      <c r="KK91" s="7">
        <f t="array" ref="KK91">AVERAGE(EX91:EX92)/((1+discount_EFFECT)^($B91-1))</f>
        <v>2.3613618079195635E-6</v>
      </c>
      <c r="KL91" s="7">
        <f t="array" ref="KL91">AVERAGE(EY91:EY92)/((1+discount_EFFECT)^($B91-1))</f>
        <v>5.4474870970791224E-5</v>
      </c>
      <c r="KM91" s="7">
        <f t="array" ref="KM91">AVERAGE(EZ91:EZ92)/((1+discount_EFFECT)^($B91-1))</f>
        <v>3.008145636615815E-6</v>
      </c>
      <c r="KN91" s="7">
        <f t="array" ref="KN91">AVERAGE(FA91:FA92)/((1+discount_EFFECT)^($B91-1))</f>
        <v>2.4408152562218085E-5</v>
      </c>
      <c r="KO91" s="7">
        <f t="array" ref="KO91">AVERAGE(FB91:FB92)/((1+discount_EFFECT)^($B91-1))</f>
        <v>1.1316366130823432E-5</v>
      </c>
      <c r="KP91" s="7">
        <f t="array" ref="KP91">AVERAGE(FC91:FC92)/((1+discount_EFFECT)^($B91-1))</f>
        <v>3.8080225215731557E-5</v>
      </c>
      <c r="KQ91" s="7">
        <f t="array" ref="KQ91">AVERAGE(FD91:FD92)/((1+discount_EFFECT)^($B91-1))</f>
        <v>2.9340638264937583E-5</v>
      </c>
      <c r="KR91" s="7">
        <f t="array" ref="KR91">AVERAGE(FE91:FE92)/((1+discount_EFFECT)^($B91-1))</f>
        <v>2.1904659376840877E-5</v>
      </c>
      <c r="KS91" s="7">
        <f t="array" ref="KS91">AVERAGE(FF91:FF92)/((1+discount_EFFECT)^($B91-1))</f>
        <v>1.4285335694154391E-5</v>
      </c>
      <c r="KT91" s="7">
        <f t="array" ref="KT91">AVERAGE(FG91:FG92)/((1+discount_EFFECT)^($B91-1))</f>
        <v>0.5063935971768958</v>
      </c>
      <c r="KU91" s="51">
        <f t="shared" si="592"/>
        <v>1.7939259293058636E-4</v>
      </c>
      <c r="KV91" s="51">
        <f t="shared" si="593"/>
        <v>-1.4788770406109892E-5</v>
      </c>
      <c r="KW91" s="43"/>
      <c r="KX91" s="43">
        <f t="shared" si="594"/>
        <v>4.3789143513770066</v>
      </c>
      <c r="KY91" s="43">
        <f t="shared" si="595"/>
        <v>2.8751359101356702</v>
      </c>
      <c r="KZ91" s="43">
        <f t="shared" si="596"/>
        <v>9.1931842575720797</v>
      </c>
      <c r="LA91" s="43">
        <f t="shared" si="597"/>
        <v>10.631914631878749</v>
      </c>
      <c r="LB91" s="30">
        <f t="shared" si="598"/>
        <v>1.3941308416233871E-4</v>
      </c>
      <c r="LC91" s="30">
        <f t="shared" si="599"/>
        <v>8.6823654872344617E-5</v>
      </c>
      <c r="LD91" s="30">
        <f t="shared" si="600"/>
        <v>4.6312811939058962E-5</v>
      </c>
      <c r="LE91" s="30">
        <f t="shared" si="601"/>
        <v>2.5601701824977821E-5</v>
      </c>
      <c r="LF91" s="30">
        <f t="shared" si="602"/>
        <v>1.945403942470557E-4</v>
      </c>
      <c r="LG91" s="30">
        <f t="shared" si="603"/>
        <v>1.0361085855166441E-4</v>
      </c>
      <c r="LH91" s="30">
        <f t="shared" si="604"/>
        <v>1.5344636810947883E-4</v>
      </c>
      <c r="LI91" s="17">
        <f t="shared" si="605"/>
        <v>2.9815125279872013E-4</v>
      </c>
      <c r="LJ91" s="30">
        <f t="shared" si="606"/>
        <v>1.6460382252447646E-4</v>
      </c>
      <c r="LK91" s="31">
        <f t="shared" si="607"/>
        <v>27.079149150963502</v>
      </c>
      <c r="LL91">
        <f t="shared" si="608"/>
        <v>-1.0618766898515855E-4</v>
      </c>
    </row>
    <row r="92" spans="2:324" ht="15.6" thickTop="1" thickBot="1" x14ac:dyDescent="0.35">
      <c r="B92">
        <v>25</v>
      </c>
      <c r="C92">
        <f t="shared" si="609"/>
        <v>95</v>
      </c>
      <c r="E92">
        <f t="shared" si="398"/>
        <v>0</v>
      </c>
      <c r="G92">
        <f t="shared" si="399"/>
        <v>0.16501514101914139</v>
      </c>
      <c r="H92">
        <f t="shared" si="400"/>
        <v>0</v>
      </c>
      <c r="I92">
        <f t="shared" si="401"/>
        <v>0</v>
      </c>
      <c r="J92">
        <f t="shared" si="402"/>
        <v>0.25713445436768823</v>
      </c>
      <c r="K92" s="19">
        <f t="shared" si="403"/>
        <v>2.7774179821947742E-2</v>
      </c>
      <c r="L92">
        <f t="shared" si="404"/>
        <v>0.22999999999999998</v>
      </c>
      <c r="M92">
        <f t="shared" si="405"/>
        <v>0</v>
      </c>
      <c r="N92">
        <f t="shared" si="406"/>
        <v>0</v>
      </c>
      <c r="O92">
        <f t="shared" si="407"/>
        <v>0.35</v>
      </c>
      <c r="P92">
        <f t="shared" si="408"/>
        <v>4.0000000000000036E-2</v>
      </c>
      <c r="S92" s="35">
        <f t="shared" si="409"/>
        <v>0.49983651659738626</v>
      </c>
      <c r="T92" s="36">
        <v>0</v>
      </c>
      <c r="U92" s="37">
        <f t="shared" si="410"/>
        <v>1.3172931672065461E-2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8">
        <v>0</v>
      </c>
      <c r="AD92" s="35">
        <f t="shared" si="411"/>
        <v>0</v>
      </c>
      <c r="AE92" s="37">
        <f t="shared" si="412"/>
        <v>0.46093544528429631</v>
      </c>
      <c r="AF92" s="37">
        <f t="shared" si="413"/>
        <v>0</v>
      </c>
      <c r="AG92" s="37">
        <f t="shared" si="414"/>
        <v>1.3172931672065461E-2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8">
        <v>0</v>
      </c>
      <c r="AO92" s="35">
        <f t="shared" si="415"/>
        <v>9.878094481079075E-2</v>
      </c>
      <c r="AP92" s="36">
        <v>0</v>
      </c>
      <c r="AQ92" s="37">
        <f t="shared" si="416"/>
        <v>0.30082205836473097</v>
      </c>
      <c r="AR92" s="36">
        <v>0</v>
      </c>
      <c r="AS92" s="36">
        <v>0</v>
      </c>
      <c r="AT92" s="36">
        <v>0</v>
      </c>
      <c r="AU92" s="36">
        <v>0</v>
      </c>
      <c r="AV92" s="36">
        <v>0</v>
      </c>
      <c r="AW92" s="36">
        <v>0</v>
      </c>
      <c r="AX92" s="36">
        <v>0</v>
      </c>
      <c r="AY92" s="38">
        <v>0</v>
      </c>
      <c r="AZ92" s="35">
        <f t="shared" si="417"/>
        <v>0</v>
      </c>
      <c r="BA92" s="37">
        <f t="shared" si="418"/>
        <v>0.1376820161238807</v>
      </c>
      <c r="BB92" s="37">
        <f t="shared" si="419"/>
        <v>0</v>
      </c>
      <c r="BC92" s="37">
        <f t="shared" si="420"/>
        <v>0.25467667899326557</v>
      </c>
      <c r="BD92" s="37">
        <f t="shared" si="421"/>
        <v>9.4932339460716015E-3</v>
      </c>
      <c r="BE92" s="37">
        <f t="shared" si="422"/>
        <v>0</v>
      </c>
      <c r="BF92" s="36">
        <v>0</v>
      </c>
      <c r="BG92" s="36">
        <v>0</v>
      </c>
      <c r="BH92" s="36">
        <v>0</v>
      </c>
      <c r="BI92" s="36">
        <v>0</v>
      </c>
      <c r="BJ92" s="38">
        <v>0</v>
      </c>
      <c r="BK92" s="35">
        <f t="shared" si="423"/>
        <v>0</v>
      </c>
      <c r="BL92" s="37">
        <f t="shared" si="424"/>
        <v>0</v>
      </c>
      <c r="BM92" s="37">
        <f t="shared" si="425"/>
        <v>0.11290715326397972</v>
      </c>
      <c r="BN92" s="37">
        <f t="shared" si="426"/>
        <v>0.1536842028407637</v>
      </c>
      <c r="BO92" s="37">
        <f t="shared" si="427"/>
        <v>0.17404262234464604</v>
      </c>
      <c r="BP92" s="37">
        <f t="shared" si="428"/>
        <v>1.1490888515772453E-3</v>
      </c>
      <c r="BQ92" s="36">
        <v>0</v>
      </c>
      <c r="BR92" s="36">
        <v>0</v>
      </c>
      <c r="BS92" s="36">
        <v>0</v>
      </c>
      <c r="BT92" s="36">
        <v>0</v>
      </c>
      <c r="BU92" s="38">
        <v>0</v>
      </c>
      <c r="BV92" s="35">
        <f t="shared" si="429"/>
        <v>0</v>
      </c>
      <c r="BW92" s="37">
        <f t="shared" si="430"/>
        <v>0</v>
      </c>
      <c r="BX92" s="37">
        <f t="shared" si="431"/>
        <v>1.2195579101405897E-2</v>
      </c>
      <c r="BY92" s="37">
        <f t="shared" si="432"/>
        <v>1.7563908896087301E-2</v>
      </c>
      <c r="BZ92" s="37">
        <f t="shared" si="433"/>
        <v>0.13290527524500242</v>
      </c>
      <c r="CA92" s="37">
        <f t="shared" si="434"/>
        <v>5.6305353727285019E-2</v>
      </c>
      <c r="CB92" s="36">
        <v>0</v>
      </c>
      <c r="CC92" s="36">
        <v>0</v>
      </c>
      <c r="CD92" s="36">
        <v>0</v>
      </c>
      <c r="CE92" s="36">
        <v>0</v>
      </c>
      <c r="CF92" s="38">
        <v>0</v>
      </c>
      <c r="CG92" s="37">
        <f t="shared" si="435"/>
        <v>1.2291061883542285E-2</v>
      </c>
      <c r="CH92" s="37">
        <f t="shared" si="436"/>
        <v>1.1334478162728598E-2</v>
      </c>
      <c r="CI92" s="37">
        <f t="shared" si="437"/>
        <v>5.2034449432275217E-4</v>
      </c>
      <c r="CJ92" s="37">
        <f t="shared" si="438"/>
        <v>5.2034449432275217E-4</v>
      </c>
      <c r="CK92" s="36">
        <v>0</v>
      </c>
      <c r="CL92" s="36">
        <v>0</v>
      </c>
      <c r="CM92" s="37">
        <f t="shared" si="439"/>
        <v>0.4722699234470249</v>
      </c>
      <c r="CN92" s="37">
        <f t="shared" si="440"/>
        <v>1.3693276166388215E-2</v>
      </c>
      <c r="CO92" s="36">
        <v>0</v>
      </c>
      <c r="CP92" s="36">
        <v>0</v>
      </c>
      <c r="CQ92" s="38">
        <v>0</v>
      </c>
      <c r="CR92" s="37">
        <f t="shared" si="441"/>
        <v>2.4290396264948552E-3</v>
      </c>
      <c r="CS92" s="37">
        <f t="shared" si="442"/>
        <v>3.3856233473085421E-3</v>
      </c>
      <c r="CT92" s="37">
        <f t="shared" si="443"/>
        <v>1.188278401024925E-2</v>
      </c>
      <c r="CU92" s="37">
        <f t="shared" si="444"/>
        <v>1.0059993556906541E-2</v>
      </c>
      <c r="CV92" s="37">
        <f t="shared" si="445"/>
        <v>1.1733210495144676E-3</v>
      </c>
      <c r="CW92" s="37">
        <f t="shared" si="446"/>
        <v>0</v>
      </c>
      <c r="CX92" s="37">
        <f t="shared" si="447"/>
        <v>0.14106763947118925</v>
      </c>
      <c r="CY92" s="37">
        <f t="shared" si="448"/>
        <v>0.26473667255017214</v>
      </c>
      <c r="CZ92" s="37">
        <f t="shared" si="449"/>
        <v>1.0666554995586068E-2</v>
      </c>
      <c r="DA92" s="37">
        <f t="shared" si="450"/>
        <v>0</v>
      </c>
      <c r="DB92" s="38">
        <v>0</v>
      </c>
      <c r="DC92" s="37">
        <f t="shared" si="451"/>
        <v>0</v>
      </c>
      <c r="DD92" s="37">
        <f t="shared" si="452"/>
        <v>0</v>
      </c>
      <c r="DE92" s="37">
        <f t="shared" si="453"/>
        <v>4.4599499210303843E-3</v>
      </c>
      <c r="DF92" s="37">
        <f t="shared" si="454"/>
        <v>6.0706857670987753E-3</v>
      </c>
      <c r="DG92" s="37">
        <f t="shared" si="455"/>
        <v>2.1510885907765242E-2</v>
      </c>
      <c r="DH92" s="37">
        <f t="shared" si="456"/>
        <v>4.0163834353374708E-4</v>
      </c>
      <c r="DI92" s="37">
        <f t="shared" si="457"/>
        <v>0</v>
      </c>
      <c r="DJ92" s="37">
        <f t="shared" si="458"/>
        <v>0.15975488860786249</v>
      </c>
      <c r="DK92" s="37">
        <f t="shared" si="459"/>
        <v>0.1955535082524113</v>
      </c>
      <c r="DL92" s="37">
        <f t="shared" si="460"/>
        <v>1.5507271951109925E-3</v>
      </c>
      <c r="DM92" s="38">
        <v>0</v>
      </c>
      <c r="DN92" s="37">
        <f t="shared" si="461"/>
        <v>0</v>
      </c>
      <c r="DO92" s="37">
        <f t="shared" si="462"/>
        <v>0</v>
      </c>
      <c r="DP92" s="37">
        <f t="shared" si="463"/>
        <v>4.8173805182268612E-4</v>
      </c>
      <c r="DQ92" s="37">
        <f t="shared" si="464"/>
        <v>6.9379265909700358E-4</v>
      </c>
      <c r="DR92" s="37">
        <f t="shared" si="465"/>
        <v>1.6426494693202547E-2</v>
      </c>
      <c r="DS92" s="37">
        <f t="shared" si="466"/>
        <v>1.9680278833153604E-2</v>
      </c>
      <c r="DT92" s="37">
        <f t="shared" si="467"/>
        <v>0</v>
      </c>
      <c r="DU92" s="37">
        <f t="shared" si="468"/>
        <v>1.8257701555184302E-2</v>
      </c>
      <c r="DV92" s="37">
        <f t="shared" si="469"/>
        <v>0.14933176993820496</v>
      </c>
      <c r="DW92" s="37">
        <f t="shared" si="470"/>
        <v>7.5985632560438623E-2</v>
      </c>
      <c r="DX92" s="38">
        <v>0</v>
      </c>
      <c r="DY92" s="35">
        <f t="array" ref="DY92">1-EXP(-INDEX(m.r.mortality, C92) * hr.mort_mci)</f>
        <v>0.38666243708178583</v>
      </c>
      <c r="DZ92" s="37">
        <f t="array" ref="DZ92">1-EXP(-INDEX(m.r.mortality, C92) * hr.mort_mci)</f>
        <v>0.38666243708178583</v>
      </c>
      <c r="EA92" s="37">
        <f t="array" ref="EA92">1-EXP(-INDEX(m.r.mortality, C92) * hr.mort_mil)</f>
        <v>0.54355746112039283</v>
      </c>
      <c r="EB92" s="37">
        <f t="array" ref="EB92">1-EXP(-INDEX(m.r.mortality, C92) * hr.mort_mil)</f>
        <v>0.54355746112039283</v>
      </c>
      <c r="EC92" s="37">
        <f t="array" ref="EC92">1-EXP(-INDEX(m.r.mortality, C92) * hr.mort_mod)</f>
        <v>0.64444816681379768</v>
      </c>
      <c r="ED92" s="37">
        <f t="array" ref="ED92">1-EXP(-INDEX(m.r.mortality, C92) * hr.mort_sev)</f>
        <v>0.92246364024445038</v>
      </c>
      <c r="EE92" s="37">
        <f t="array" ref="EE92">1-EXP(-INDEX(m.r.mortality, C92) * hr.mort_mci)</f>
        <v>0.38666243708178583</v>
      </c>
      <c r="EF92" s="37">
        <f t="array" ref="EF92">1-EXP(-INDEX(m.r.mortality, C92) * hr.mort_mil)</f>
        <v>0.54355746112039283</v>
      </c>
      <c r="EG92" s="37">
        <f t="array" ref="EG92">1-EXP(-INDEX(m.r.mortality, C92) * hr.mort_mod)</f>
        <v>0.64444816681379768</v>
      </c>
      <c r="EH92" s="37">
        <f t="array" ref="EH92">1-EXP(-INDEX(m.r.mortality, C92) * hr.mort_sev)</f>
        <v>0.92246364024445038</v>
      </c>
      <c r="EI92" s="38">
        <v>1</v>
      </c>
      <c r="EJ92" s="39" t="b">
        <f t="shared" si="471"/>
        <v>1</v>
      </c>
      <c r="EK92" s="39" t="b">
        <f t="shared" si="472"/>
        <v>1</v>
      </c>
      <c r="EL92" s="39" t="b">
        <f t="shared" si="473"/>
        <v>1</v>
      </c>
      <c r="EM92" s="39" t="b">
        <f t="shared" si="474"/>
        <v>1</v>
      </c>
      <c r="EN92" s="39" t="b">
        <f t="shared" si="475"/>
        <v>1</v>
      </c>
      <c r="EO92" s="39" t="b">
        <f t="shared" si="476"/>
        <v>1</v>
      </c>
      <c r="EP92" s="39" t="b">
        <f t="shared" si="477"/>
        <v>1</v>
      </c>
      <c r="EQ92" s="39" t="b">
        <f t="shared" si="478"/>
        <v>1</v>
      </c>
      <c r="ER92" s="39" t="b">
        <f t="shared" si="479"/>
        <v>1</v>
      </c>
      <c r="ES92" s="39" t="b">
        <f t="shared" si="480"/>
        <v>1</v>
      </c>
      <c r="ET92" s="39" t="b">
        <f t="shared" si="481"/>
        <v>1</v>
      </c>
      <c r="EV92">
        <v>25</v>
      </c>
      <c r="EW92" s="7">
        <f t="array" ref="EW92">MMULT(EW91:FG91,TRANSPOSE(S91:AC91))</f>
        <v>1.3554410455657569E-4</v>
      </c>
      <c r="EX92" s="7">
        <f t="array" ref="EX92">MMULT(EW91:FG91,TRANSPOSE(AD91:AN91))</f>
        <v>3.1115041552091448E-6</v>
      </c>
      <c r="EY92" s="7">
        <f t="array" ref="EY92">MMULT(EW91:FG91,TRANSPOSE(AO91:AY91))</f>
        <v>7.2536510344390213E-5</v>
      </c>
      <c r="EZ92" s="7">
        <f t="array" ref="EZ92">MMULT(EW91:FG91,TRANSPOSE(AZ91:BJ91))</f>
        <v>3.7926725230183455E-6</v>
      </c>
      <c r="FA92" s="7">
        <f t="array" ref="FA92">MMULT(EW91:FG91,TRANSPOSE(BK91:BU91))</f>
        <v>3.1200622925433152E-5</v>
      </c>
      <c r="FB92" s="7">
        <f t="array" ref="FB92">MMULT(EW91:FG91,TRANSPOSE(BV91:CF91))</f>
        <v>1.3779899252073292E-5</v>
      </c>
      <c r="FC92" s="7">
        <f t="array" ref="FC92">MMULT(EW91:FG91,TRANSPOSE(CG91:CQ91))</f>
        <v>5.2791214948284713E-5</v>
      </c>
      <c r="FD92" s="7">
        <f t="array" ref="FD92">MMULT(EW91:FG91,TRANSPOSE(CR91:DB91))</f>
        <v>3.9506523070931367E-5</v>
      </c>
      <c r="FE92" s="7">
        <f t="array" ref="FE92">MMULT(EW91:FG91,TRANSPOSE(DC91:DM91))</f>
        <v>2.8083811359135041E-5</v>
      </c>
      <c r="FF92" s="7">
        <f t="array" ref="FF92">MMULT(EW91:FG91,TRANSPOSE(DN91:DX91))</f>
        <v>1.695446401821584E-5</v>
      </c>
      <c r="FG92" s="7">
        <f t="array" ref="FG92">MMULT(EW91:FG91,TRANSPOSE(DY91:EI91))</f>
        <v>0.99960269867284657</v>
      </c>
      <c r="FH92" s="39" t="b">
        <f t="shared" si="482"/>
        <v>1</v>
      </c>
      <c r="FJ92" s="30">
        <f t="shared" si="483"/>
        <v>9.2305535203028032E-5</v>
      </c>
      <c r="FK92" s="30">
        <f t="shared" si="484"/>
        <v>2.1189343296974275E-6</v>
      </c>
      <c r="FL92" s="30">
        <f t="shared" si="485"/>
        <v>4.5770538027310222E-5</v>
      </c>
      <c r="FM92" s="30">
        <f t="shared" si="486"/>
        <v>2.3931763620245761E-6</v>
      </c>
      <c r="FN92" s="30">
        <f t="shared" si="487"/>
        <v>1.5319505856387679E-5</v>
      </c>
      <c r="FO92" s="30">
        <f t="shared" si="488"/>
        <v>4.4233476599155264E-6</v>
      </c>
      <c r="FP92" s="30">
        <f t="shared" si="489"/>
        <v>3.5950817379781887E-5</v>
      </c>
      <c r="FQ92" s="30">
        <f t="shared" si="490"/>
        <v>2.6113811749885635E-5</v>
      </c>
      <c r="FR92" s="30">
        <f t="shared" si="491"/>
        <v>1.2104122695787203E-5</v>
      </c>
      <c r="FS92" s="30">
        <f t="shared" si="492"/>
        <v>4.425115108754334E-6</v>
      </c>
      <c r="FT92" s="41">
        <v>0</v>
      </c>
      <c r="FV92" s="30">
        <f t="shared" si="493"/>
        <v>-4.0663231366972703E-6</v>
      </c>
      <c r="FW92" s="30">
        <f t="shared" si="494"/>
        <v>-9.3345124656274344E-8</v>
      </c>
      <c r="FX92" s="30">
        <f t="shared" si="495"/>
        <v>-3.626825517219511E-6</v>
      </c>
      <c r="FY92" s="30">
        <f t="shared" si="496"/>
        <v>-1.896336261509173E-7</v>
      </c>
      <c r="FZ92" s="30">
        <f t="shared" si="497"/>
        <v>-2.4960498340346522E-6</v>
      </c>
      <c r="GA92" s="30">
        <f t="shared" si="498"/>
        <v>-1.3779899252073293E-6</v>
      </c>
      <c r="GB92" s="30">
        <f t="shared" si="499"/>
        <v>-1.5837364484485413E-6</v>
      </c>
      <c r="GC92" s="30">
        <f t="shared" si="500"/>
        <v>-1.9753261535465686E-6</v>
      </c>
      <c r="GD92" s="30">
        <f t="shared" si="501"/>
        <v>-2.2467049087308035E-6</v>
      </c>
      <c r="GE92" s="30">
        <f t="shared" si="502"/>
        <v>-1.695446401821584E-6</v>
      </c>
      <c r="GF92" s="41">
        <v>0</v>
      </c>
      <c r="GH92" s="31">
        <f t="shared" si="503"/>
        <v>3.8680356661414561</v>
      </c>
      <c r="GI92" s="31">
        <f t="shared" si="504"/>
        <v>2.0699816493488981</v>
      </c>
      <c r="GJ92" s="18"/>
      <c r="GK92" s="31">
        <f t="shared" si="505"/>
        <v>0.97958266539455496</v>
      </c>
      <c r="GL92" s="31">
        <f t="shared" si="506"/>
        <v>2.24869649898627E-2</v>
      </c>
      <c r="GM92" s="31">
        <f t="shared" si="507"/>
        <v>0.75554351599505332</v>
      </c>
      <c r="GN92" s="31">
        <f t="shared" si="508"/>
        <v>3.9504645584052742E-2</v>
      </c>
      <c r="GO92" s="31">
        <f t="shared" si="509"/>
        <v>0.41450900237861166</v>
      </c>
      <c r="GP92" s="31">
        <f t="shared" si="510"/>
        <v>0.18728343752888324</v>
      </c>
      <c r="GQ92" s="31">
        <f t="shared" si="511"/>
        <v>0.38152422207985159</v>
      </c>
      <c r="GR92" s="31">
        <f t="shared" si="512"/>
        <v>0.41150170037177169</v>
      </c>
      <c r="GS92" s="31">
        <f t="shared" si="513"/>
        <v>0.37310128894814615</v>
      </c>
      <c r="GT92" s="31">
        <f t="shared" si="514"/>
        <v>0.23042913773941257</v>
      </c>
      <c r="GU92" s="42">
        <v>0</v>
      </c>
      <c r="GV92" s="18"/>
      <c r="GW92" s="31">
        <f t="shared" si="515"/>
        <v>0</v>
      </c>
      <c r="GX92" s="31">
        <f t="shared" si="516"/>
        <v>0</v>
      </c>
      <c r="GY92" s="31">
        <f t="shared" si="517"/>
        <v>0</v>
      </c>
      <c r="GZ92" s="31">
        <f t="shared" si="518"/>
        <v>0</v>
      </c>
      <c r="HA92" s="31">
        <f t="shared" si="519"/>
        <v>0</v>
      </c>
      <c r="HB92" s="31">
        <f t="shared" si="520"/>
        <v>0</v>
      </c>
      <c r="HC92" s="31">
        <f t="shared" si="521"/>
        <v>4.684058919931406</v>
      </c>
      <c r="HD92" s="31">
        <f t="shared" si="522"/>
        <v>3.5053347790375984</v>
      </c>
      <c r="HE92" s="31">
        <f t="shared" si="523"/>
        <v>2.491820414273334</v>
      </c>
      <c r="HF92" s="31">
        <f t="shared" si="524"/>
        <v>1.5043356834082551</v>
      </c>
      <c r="HG92" s="42">
        <v>0</v>
      </c>
      <c r="HH92" s="18"/>
      <c r="HI92" s="31">
        <f t="shared" si="525"/>
        <v>3.6887418508587682</v>
      </c>
      <c r="HJ92" s="31">
        <f t="shared" si="526"/>
        <v>8.4677497660182191E-2</v>
      </c>
      <c r="HK92" s="31">
        <f t="shared" si="527"/>
        <v>3.2163356681809594</v>
      </c>
      <c r="HL92" s="31">
        <f t="shared" si="528"/>
        <v>0.16817059237613541</v>
      </c>
      <c r="HM92" s="31">
        <f t="shared" si="529"/>
        <v>2.053902062483588</v>
      </c>
      <c r="HN92" s="31">
        <f t="shared" si="530"/>
        <v>1.5995288142869415</v>
      </c>
      <c r="HO92" s="31">
        <f t="shared" si="531"/>
        <v>0.64211412657577083</v>
      </c>
      <c r="HP92" s="31">
        <f t="shared" si="532"/>
        <v>0.77796621763208662</v>
      </c>
      <c r="HQ92" s="31">
        <f t="shared" si="533"/>
        <v>0.81343937307738057</v>
      </c>
      <c r="HR92" s="31">
        <f t="shared" si="534"/>
        <v>0.86592996233210695</v>
      </c>
      <c r="HS92" s="42">
        <v>0</v>
      </c>
      <c r="HT92" s="18"/>
      <c r="HU92" s="45">
        <f t="shared" si="535"/>
        <v>6.9546960238159617E-5</v>
      </c>
      <c r="HV92" s="45">
        <f t="shared" si="536"/>
        <v>1.5648247239904287E-6</v>
      </c>
      <c r="HW92" s="45">
        <f t="shared" si="537"/>
        <v>3.3993947366093069E-5</v>
      </c>
      <c r="HX92" s="45">
        <f t="shared" si="538"/>
        <v>1.7299403696218894E-6</v>
      </c>
      <c r="HY92" s="45">
        <f t="shared" si="539"/>
        <v>1.1150477486659656E-5</v>
      </c>
      <c r="HZ92" s="45">
        <f t="shared" si="540"/>
        <v>3.1544264955490776E-6</v>
      </c>
      <c r="IA92" s="45">
        <f t="shared" si="541"/>
        <v>2.7241653959813597E-5</v>
      </c>
      <c r="IB92" s="45">
        <f t="shared" si="542"/>
        <v>1.9495703482037531E-5</v>
      </c>
      <c r="IC92" s="45">
        <f t="shared" si="543"/>
        <v>8.8218312744092174E-6</v>
      </c>
      <c r="ID92" s="45">
        <f t="shared" si="544"/>
        <v>3.1292787236891056E-6</v>
      </c>
      <c r="IE92" s="45">
        <f t="shared" si="545"/>
        <v>0</v>
      </c>
      <c r="IF92" s="45"/>
      <c r="IH92" s="45">
        <f t="shared" si="546"/>
        <v>-3.0637427417691465E-6</v>
      </c>
      <c r="II92" s="45">
        <f t="shared" si="547"/>
        <v>-6.8935009867419767E-8</v>
      </c>
      <c r="IJ92" s="45">
        <f t="shared" si="548"/>
        <v>-2.6936566851103858E-6</v>
      </c>
      <c r="IK92" s="45">
        <f t="shared" si="549"/>
        <v>-1.3707926859127492E-7</v>
      </c>
      <c r="IL92" s="45">
        <f t="shared" si="550"/>
        <v>-1.8167784092317156E-6</v>
      </c>
      <c r="IM92" s="45">
        <f t="shared" si="551"/>
        <v>-9.8268738179099007E-7</v>
      </c>
      <c r="IN92" s="45">
        <f t="shared" si="552"/>
        <v>-1.2000728616657972E-6</v>
      </c>
      <c r="IO92" s="45">
        <f t="shared" si="553"/>
        <v>-1.4747128201238679E-6</v>
      </c>
      <c r="IP92" s="45">
        <f t="shared" si="554"/>
        <v>-1.6374628815608755E-6</v>
      </c>
      <c r="IQ92" s="45">
        <f t="shared" si="555"/>
        <v>-1.1989573653981249E-6</v>
      </c>
      <c r="IR92" s="45">
        <f t="shared" si="556"/>
        <v>0</v>
      </c>
      <c r="IT92" s="43">
        <f t="shared" si="557"/>
        <v>2.9143444332046773</v>
      </c>
      <c r="IU92" s="43">
        <f t="shared" si="558"/>
        <v>1.5373830037732719</v>
      </c>
      <c r="IW92" s="43">
        <f t="shared" si="559"/>
        <v>0.73805971148250993</v>
      </c>
      <c r="IX92" s="43">
        <f t="shared" si="560"/>
        <v>1.6606535790407911E-2</v>
      </c>
      <c r="IY92" s="43">
        <f t="shared" si="561"/>
        <v>0.56114495530298869</v>
      </c>
      <c r="IZ92" s="43">
        <f t="shared" si="562"/>
        <v>2.8556475096404174E-2</v>
      </c>
      <c r="JA92" s="43">
        <f t="shared" si="563"/>
        <v>0.30170511649455506</v>
      </c>
      <c r="JB92" s="43">
        <f t="shared" si="564"/>
        <v>0.13355763167164253</v>
      </c>
      <c r="JC92" s="43">
        <f t="shared" si="565"/>
        <v>0.2890991524724395</v>
      </c>
      <c r="JD92" s="43">
        <f t="shared" si="566"/>
        <v>0.3072134857079013</v>
      </c>
      <c r="JE92" s="43">
        <f t="shared" si="567"/>
        <v>0.27192690474880254</v>
      </c>
      <c r="JF92" s="43">
        <f t="shared" si="568"/>
        <v>0.16295101490567837</v>
      </c>
      <c r="JG92" s="43">
        <f t="shared" si="569"/>
        <v>0</v>
      </c>
      <c r="JH92" s="43"/>
      <c r="JJ92" s="43">
        <f t="shared" si="570"/>
        <v>0</v>
      </c>
      <c r="JK92" s="43">
        <f t="shared" si="571"/>
        <v>0</v>
      </c>
      <c r="JL92" s="43">
        <f t="shared" si="572"/>
        <v>0</v>
      </c>
      <c r="JM92" s="43">
        <f t="shared" si="573"/>
        <v>0</v>
      </c>
      <c r="JN92" s="43">
        <f t="shared" si="574"/>
        <v>0</v>
      </c>
      <c r="JO92" s="43">
        <f t="shared" si="575"/>
        <v>0</v>
      </c>
      <c r="JP92" s="43">
        <f t="shared" si="576"/>
        <v>3.5493354956627621</v>
      </c>
      <c r="JQ92" s="43">
        <f t="shared" si="577"/>
        <v>2.6169663820790108</v>
      </c>
      <c r="JR92" s="43">
        <f t="shared" si="578"/>
        <v>1.8161100819391671</v>
      </c>
      <c r="JS92" s="43">
        <f t="shared" si="579"/>
        <v>1.0638108911704482</v>
      </c>
      <c r="JT92" s="43">
        <f t="shared" si="580"/>
        <v>0</v>
      </c>
      <c r="JU92" s="43"/>
      <c r="JW92" s="43">
        <f t="shared" si="581"/>
        <v>2.7792567614308616</v>
      </c>
      <c r="JX92" s="43">
        <f t="shared" si="582"/>
        <v>6.2534001194466393E-2</v>
      </c>
      <c r="JY92" s="43">
        <f t="shared" si="583"/>
        <v>2.3887843605987999</v>
      </c>
      <c r="JZ92" s="43">
        <f t="shared" si="584"/>
        <v>0.12156442013683746</v>
      </c>
      <c r="KA92" s="43">
        <f t="shared" si="585"/>
        <v>1.4949560985988191</v>
      </c>
      <c r="KB92" s="43">
        <f t="shared" si="586"/>
        <v>1.1406736390865748</v>
      </c>
      <c r="KC92" s="43">
        <f t="shared" si="587"/>
        <v>0.48656058787476786</v>
      </c>
      <c r="KD92" s="43">
        <f t="shared" si="588"/>
        <v>0.58080370813976878</v>
      </c>
      <c r="KE92" s="43">
        <f t="shared" si="589"/>
        <v>0.59285791144098798</v>
      </c>
      <c r="KF92" s="43">
        <f t="shared" si="590"/>
        <v>0.61235383503810348</v>
      </c>
      <c r="KG92" s="43">
        <f t="shared" si="591"/>
        <v>0</v>
      </c>
      <c r="KH92" s="43"/>
      <c r="KJ92" s="7">
        <f t="array" ref="KJ92">AVERAGE(EW92:EW93)/((1+discount_EFFECT)^($B92-1))</f>
        <v>5.0238613804718311E-5</v>
      </c>
      <c r="KK92" s="7">
        <f t="array" ref="KK92">AVERAGE(EX92:EX93)/((1+discount_EFFECT)^($B92-1))</f>
        <v>1.1303818989560253E-6</v>
      </c>
      <c r="KL92" s="7">
        <f t="array" ref="KL92">AVERAGE(EY92:EY93)/((1+discount_EFFECT)^($B92-1))</f>
        <v>2.6502011950444992E-5</v>
      </c>
      <c r="KM92" s="7">
        <f t="array" ref="KM92">AVERAGE(EZ92:EZ93)/((1+discount_EFFECT)^($B92-1))</f>
        <v>1.3486783354558608E-6</v>
      </c>
      <c r="KN92" s="7">
        <f t="array" ref="KN92">AVERAGE(FA92:FA93)/((1+discount_EFFECT)^($B92-1))</f>
        <v>1.1171682386928854E-5</v>
      </c>
      <c r="KO92" s="7">
        <f t="array" ref="KO92">AVERAGE(FB92:FB93)/((1+discount_EFFECT)^($B92-1))</f>
        <v>4.8341707537813171E-6</v>
      </c>
      <c r="KP92" s="7">
        <f t="array" ref="KP92">AVERAGE(FC92:FC93)/((1+discount_EFFECT)^($B92-1))</f>
        <v>1.9678544223963431E-5</v>
      </c>
      <c r="KQ92" s="7">
        <f t="array" ref="KQ92">AVERAGE(FD92:FD93)/((1+discount_EFFECT)^($B92-1))</f>
        <v>1.4509219752626182E-5</v>
      </c>
      <c r="KR92" s="7">
        <f t="array" ref="KR92">AVERAGE(FE92:FE93)/((1+discount_EFFECT)^($B92-1))</f>
        <v>1.0069040418043764E-5</v>
      </c>
      <c r="KS92" s="7">
        <f t="array" ref="KS92">AVERAGE(FF92:FF93)/((1+discount_EFFECT)^($B92-1))</f>
        <v>5.8980757647207396E-6</v>
      </c>
      <c r="KT92" s="7">
        <f t="array" ref="KT92">AVERAGE(FG92:FG93)/((1+discount_EFFECT)^($B92-1))</f>
        <v>0.49178835592021969</v>
      </c>
      <c r="KU92" s="51">
        <f t="shared" si="592"/>
        <v>8.8463973576325512E-5</v>
      </c>
      <c r="KV92" s="51">
        <f t="shared" si="593"/>
        <v>-7.0219041760034995E-6</v>
      </c>
      <c r="KW92" s="43"/>
      <c r="KX92" s="43">
        <f t="shared" si="594"/>
        <v>2.1899549112376704</v>
      </c>
      <c r="KY92" s="43">
        <f t="shared" si="595"/>
        <v>1.3827376686799167</v>
      </c>
      <c r="KZ92" s="43">
        <f t="shared" si="596"/>
        <v>4.450142206779172</v>
      </c>
      <c r="LA92" s="43">
        <f t="shared" si="597"/>
        <v>5.047410011142639</v>
      </c>
      <c r="LB92" s="30">
        <f t="shared" si="598"/>
        <v>7.1047539927637768E-5</v>
      </c>
      <c r="LC92" s="30">
        <f t="shared" si="599"/>
        <v>4.2359910038527038E-5</v>
      </c>
      <c r="LD92" s="30">
        <f t="shared" si="600"/>
        <v>2.124072280497262E-5</v>
      </c>
      <c r="LE92" s="30">
        <f t="shared" si="601"/>
        <v>1.0732246518502057E-5</v>
      </c>
      <c r="LF92" s="30">
        <f t="shared" si="602"/>
        <v>9.5225539130285361E-5</v>
      </c>
      <c r="LG92" s="30">
        <f t="shared" si="603"/>
        <v>5.0154880159354119E-5</v>
      </c>
      <c r="LH92" s="30">
        <f t="shared" si="604"/>
        <v>7.6740625755163303E-5</v>
      </c>
      <c r="LI92" s="17">
        <f t="shared" si="605"/>
        <v>1.4538041928963949E-4</v>
      </c>
      <c r="LJ92" s="30">
        <f t="shared" si="606"/>
        <v>8.1442069400322007E-5</v>
      </c>
      <c r="LK92" s="31">
        <f t="shared" si="607"/>
        <v>13.070244797839397</v>
      </c>
      <c r="LL92">
        <f t="shared" si="608"/>
        <v>-4.9260378578071967E-5</v>
      </c>
    </row>
    <row r="93" spans="2:324" ht="15.6" thickTop="1" thickBot="1" x14ac:dyDescent="0.35">
      <c r="B93">
        <v>26</v>
      </c>
      <c r="C93">
        <f t="shared" si="609"/>
        <v>96</v>
      </c>
      <c r="E93">
        <f t="shared" si="398"/>
        <v>0</v>
      </c>
      <c r="G93">
        <f t="shared" si="399"/>
        <v>0.16501514101914139</v>
      </c>
      <c r="H93">
        <f t="shared" si="400"/>
        <v>0</v>
      </c>
      <c r="I93">
        <f t="shared" si="401"/>
        <v>0</v>
      </c>
      <c r="J93">
        <f t="shared" si="402"/>
        <v>0.25713445436768823</v>
      </c>
      <c r="K93" s="19">
        <f t="shared" si="403"/>
        <v>2.7774179821947742E-2</v>
      </c>
      <c r="L93">
        <f t="shared" si="404"/>
        <v>0.22999999999999998</v>
      </c>
      <c r="M93">
        <f t="shared" si="405"/>
        <v>0</v>
      </c>
      <c r="N93">
        <f t="shared" si="406"/>
        <v>0</v>
      </c>
      <c r="O93">
        <f t="shared" si="407"/>
        <v>0.35</v>
      </c>
      <c r="P93">
        <f t="shared" si="408"/>
        <v>4.0000000000000036E-2</v>
      </c>
      <c r="S93" s="35">
        <f t="shared" si="409"/>
        <v>0.47717437939906887</v>
      </c>
      <c r="T93" s="36">
        <v>0</v>
      </c>
      <c r="U93" s="37">
        <f t="shared" si="410"/>
        <v>1.2227916986189484E-2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8">
        <v>0</v>
      </c>
      <c r="AD93" s="35">
        <f t="shared" si="411"/>
        <v>0</v>
      </c>
      <c r="AE93" s="37">
        <f t="shared" si="412"/>
        <v>0.44003704760077089</v>
      </c>
      <c r="AF93" s="37">
        <f t="shared" si="413"/>
        <v>0</v>
      </c>
      <c r="AG93" s="37">
        <f t="shared" si="414"/>
        <v>1.2227916986189484E-2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8">
        <v>0</v>
      </c>
      <c r="AO93" s="35">
        <f t="shared" si="415"/>
        <v>9.4302305796737443E-2</v>
      </c>
      <c r="AP93" s="36">
        <v>0</v>
      </c>
      <c r="AQ93" s="37">
        <f t="shared" si="416"/>
        <v>0.27924134496947683</v>
      </c>
      <c r="AR93" s="36">
        <v>0</v>
      </c>
      <c r="AS93" s="36">
        <v>0</v>
      </c>
      <c r="AT93" s="36">
        <v>0</v>
      </c>
      <c r="AU93" s="36">
        <v>0</v>
      </c>
      <c r="AV93" s="36">
        <v>0</v>
      </c>
      <c r="AW93" s="36">
        <v>0</v>
      </c>
      <c r="AX93" s="36">
        <v>0</v>
      </c>
      <c r="AY93" s="38">
        <v>0</v>
      </c>
      <c r="AZ93" s="35">
        <f t="shared" si="417"/>
        <v>0</v>
      </c>
      <c r="BA93" s="37">
        <f t="shared" si="418"/>
        <v>0.13143963759503546</v>
      </c>
      <c r="BB93" s="37">
        <f t="shared" si="419"/>
        <v>0</v>
      </c>
      <c r="BC93" s="37">
        <f t="shared" si="420"/>
        <v>0.23640639506633002</v>
      </c>
      <c r="BD93" s="37">
        <f t="shared" si="421"/>
        <v>8.6057228633691016E-3</v>
      </c>
      <c r="BE93" s="37">
        <f t="shared" si="422"/>
        <v>0</v>
      </c>
      <c r="BF93" s="36">
        <v>0</v>
      </c>
      <c r="BG93" s="36">
        <v>0</v>
      </c>
      <c r="BH93" s="36">
        <v>0</v>
      </c>
      <c r="BI93" s="36">
        <v>0</v>
      </c>
      <c r="BJ93" s="38">
        <v>0</v>
      </c>
      <c r="BK93" s="35">
        <f t="shared" si="423"/>
        <v>0</v>
      </c>
      <c r="BL93" s="37">
        <f t="shared" si="424"/>
        <v>0</v>
      </c>
      <c r="BM93" s="37">
        <f t="shared" si="425"/>
        <v>0.10480729207657399</v>
      </c>
      <c r="BN93" s="37">
        <f t="shared" si="426"/>
        <v>0.14265903150554399</v>
      </c>
      <c r="BO93" s="37">
        <f t="shared" si="427"/>
        <v>0.15777158582843356</v>
      </c>
      <c r="BP93" s="37">
        <f t="shared" si="428"/>
        <v>9.0146546232741046E-4</v>
      </c>
      <c r="BQ93" s="36">
        <v>0</v>
      </c>
      <c r="BR93" s="36">
        <v>0</v>
      </c>
      <c r="BS93" s="36">
        <v>0</v>
      </c>
      <c r="BT93" s="36">
        <v>0</v>
      </c>
      <c r="BU93" s="38">
        <v>0</v>
      </c>
      <c r="BV93" s="35">
        <f t="shared" si="429"/>
        <v>0</v>
      </c>
      <c r="BW93" s="37">
        <f t="shared" si="430"/>
        <v>0</v>
      </c>
      <c r="BX93" s="37">
        <f t="shared" si="431"/>
        <v>1.1320678840742535E-2</v>
      </c>
      <c r="BY93" s="37">
        <f t="shared" si="432"/>
        <v>1.6303889314919329E-2</v>
      </c>
      <c r="BZ93" s="37">
        <f t="shared" si="433"/>
        <v>0.12048012008716742</v>
      </c>
      <c r="CA93" s="37">
        <f t="shared" si="434"/>
        <v>4.4171807654043112E-2</v>
      </c>
      <c r="CB93" s="36">
        <v>0</v>
      </c>
      <c r="CC93" s="36">
        <v>0</v>
      </c>
      <c r="CD93" s="36">
        <v>0</v>
      </c>
      <c r="CE93" s="36">
        <v>0</v>
      </c>
      <c r="CF93" s="38">
        <v>0</v>
      </c>
      <c r="CG93" s="37">
        <f t="shared" si="435"/>
        <v>1.1733796214731203E-2</v>
      </c>
      <c r="CH93" s="37">
        <f t="shared" si="436"/>
        <v>1.0820583137723874E-2</v>
      </c>
      <c r="CI93" s="37">
        <f t="shared" si="437"/>
        <v>4.8301543188690276E-4</v>
      </c>
      <c r="CJ93" s="37">
        <f t="shared" si="438"/>
        <v>4.8301543188690276E-4</v>
      </c>
      <c r="CK93" s="36">
        <v>0</v>
      </c>
      <c r="CL93" s="36">
        <v>0</v>
      </c>
      <c r="CM93" s="37">
        <f t="shared" si="439"/>
        <v>0.45085763073849477</v>
      </c>
      <c r="CN93" s="37">
        <f t="shared" si="440"/>
        <v>1.2710932418076387E-2</v>
      </c>
      <c r="CO93" s="36">
        <v>0</v>
      </c>
      <c r="CP93" s="36">
        <v>0</v>
      </c>
      <c r="CQ93" s="38">
        <v>0</v>
      </c>
      <c r="CR93" s="37">
        <f t="shared" si="441"/>
        <v>2.3189091589361673E-3</v>
      </c>
      <c r="CS93" s="37">
        <f t="shared" si="442"/>
        <v>3.2321222359434948E-3</v>
      </c>
      <c r="CT93" s="37">
        <f t="shared" si="443"/>
        <v>1.1030323397962701E-2</v>
      </c>
      <c r="CU93" s="37">
        <f t="shared" si="444"/>
        <v>9.3382983498134526E-3</v>
      </c>
      <c r="CV93" s="37">
        <f t="shared" si="445"/>
        <v>1.0636286685062936E-3</v>
      </c>
      <c r="CW93" s="37">
        <f t="shared" si="446"/>
        <v>0</v>
      </c>
      <c r="CX93" s="37">
        <f t="shared" si="447"/>
        <v>0.13467175983097895</v>
      </c>
      <c r="CY93" s="37">
        <f t="shared" si="448"/>
        <v>0.24574469341614349</v>
      </c>
      <c r="CZ93" s="37">
        <f t="shared" si="449"/>
        <v>9.6693515318753958E-3</v>
      </c>
      <c r="DA93" s="37">
        <f t="shared" si="450"/>
        <v>0</v>
      </c>
      <c r="DB93" s="38">
        <v>0</v>
      </c>
      <c r="DC93" s="37">
        <f t="shared" si="451"/>
        <v>0</v>
      </c>
      <c r="DD93" s="37">
        <f t="shared" si="452"/>
        <v>0</v>
      </c>
      <c r="DE93" s="37">
        <f t="shared" si="453"/>
        <v>4.1399969843137338E-3</v>
      </c>
      <c r="DF93" s="37">
        <f t="shared" si="454"/>
        <v>5.6351800386805319E-3</v>
      </c>
      <c r="DG93" s="37">
        <f t="shared" si="455"/>
        <v>1.9499858922615385E-2</v>
      </c>
      <c r="DH93" s="37">
        <f t="shared" si="456"/>
        <v>3.1508711841133513E-4</v>
      </c>
      <c r="DI93" s="37">
        <f t="shared" si="457"/>
        <v>0</v>
      </c>
      <c r="DJ93" s="37">
        <f t="shared" si="458"/>
        <v>0.14829421154422451</v>
      </c>
      <c r="DK93" s="37">
        <f t="shared" si="459"/>
        <v>0.17727144475104895</v>
      </c>
      <c r="DL93" s="37">
        <f t="shared" si="460"/>
        <v>1.2165525807387456E-3</v>
      </c>
      <c r="DM93" s="38">
        <v>0</v>
      </c>
      <c r="DN93" s="37">
        <f t="shared" si="461"/>
        <v>0</v>
      </c>
      <c r="DO93" s="37">
        <f t="shared" si="462"/>
        <v>0</v>
      </c>
      <c r="DP93" s="37">
        <f t="shared" si="463"/>
        <v>4.4717858206675293E-4</v>
      </c>
      <c r="DQ93" s="37">
        <f t="shared" si="464"/>
        <v>6.4402057584920429E-4</v>
      </c>
      <c r="DR93" s="37">
        <f t="shared" si="465"/>
        <v>1.489080135908811E-2</v>
      </c>
      <c r="DS93" s="37">
        <f t="shared" si="466"/>
        <v>1.5439268802155419E-2</v>
      </c>
      <c r="DT93" s="37">
        <f t="shared" si="467"/>
        <v>0</v>
      </c>
      <c r="DU93" s="37">
        <f t="shared" si="468"/>
        <v>1.6947909890768532E-2</v>
      </c>
      <c r="DV93" s="37">
        <f t="shared" si="469"/>
        <v>0.13537092144625554</v>
      </c>
      <c r="DW93" s="37">
        <f t="shared" si="470"/>
        <v>5.9611076456198536E-2</v>
      </c>
      <c r="DX93" s="38">
        <v>0</v>
      </c>
      <c r="DY93" s="35">
        <f t="array" ref="DY93">1-EXP(-INDEX(m.r.mortality, C93) * hr.mort_mci)</f>
        <v>0.41447060943052627</v>
      </c>
      <c r="DZ93" s="37">
        <f t="array" ref="DZ93">1-EXP(-INDEX(m.r.mortality, C93) * hr.mort_mci)</f>
        <v>0.41447060943052627</v>
      </c>
      <c r="EA93" s="37">
        <f t="array" ref="EA93">1-EXP(-INDEX(m.r.mortality, C93) * hr.mort_mil)</f>
        <v>0.57630225273078706</v>
      </c>
      <c r="EB93" s="37">
        <f t="array" ref="EB93">1-EXP(-INDEX(m.r.mortality, C93) * hr.mort_mil)</f>
        <v>0.57630225273078706</v>
      </c>
      <c r="EC93" s="37">
        <f t="array" ref="EC93">1-EXP(-INDEX(m.r.mortality, C93) * hr.mort_mod)</f>
        <v>0.67768828227082012</v>
      </c>
      <c r="ED93" s="37">
        <f t="array" ref="ED93">1-EXP(-INDEX(m.r.mortality, C93) * hr.mort_sev)</f>
        <v>0.93917237096306272</v>
      </c>
      <c r="EE93" s="37">
        <f t="array" ref="EE93">1-EXP(-INDEX(m.r.mortality, C93) * hr.mort_mci)</f>
        <v>0.41447060943052627</v>
      </c>
      <c r="EF93" s="37">
        <f t="array" ref="EF93">1-EXP(-INDEX(m.r.mortality, C93) * hr.mort_mil)</f>
        <v>0.57630225273078706</v>
      </c>
      <c r="EG93" s="37">
        <f t="array" ref="EG93">1-EXP(-INDEX(m.r.mortality, C93) * hr.mort_mod)</f>
        <v>0.67768828227082012</v>
      </c>
      <c r="EH93" s="37">
        <f t="array" ref="EH93">1-EXP(-INDEX(m.r.mortality, C93) * hr.mort_sev)</f>
        <v>0.93917237096306272</v>
      </c>
      <c r="EI93" s="38">
        <v>1</v>
      </c>
      <c r="EJ93" s="39" t="b">
        <f t="shared" si="471"/>
        <v>1</v>
      </c>
      <c r="EK93" s="39" t="b">
        <f t="shared" si="472"/>
        <v>1</v>
      </c>
      <c r="EL93" s="39" t="b">
        <f t="shared" si="473"/>
        <v>1</v>
      </c>
      <c r="EM93" s="39" t="b">
        <f t="shared" si="474"/>
        <v>1</v>
      </c>
      <c r="EN93" s="39" t="b">
        <f t="shared" si="475"/>
        <v>1</v>
      </c>
      <c r="EO93" s="39" t="b">
        <f t="shared" si="476"/>
        <v>1</v>
      </c>
      <c r="EP93" s="39" t="b">
        <f t="shared" si="477"/>
        <v>1</v>
      </c>
      <c r="EQ93" s="39" t="b">
        <f t="shared" si="478"/>
        <v>1</v>
      </c>
      <c r="ER93" s="39" t="b">
        <f t="shared" si="479"/>
        <v>1</v>
      </c>
      <c r="ES93" s="39" t="b">
        <f t="shared" si="480"/>
        <v>1</v>
      </c>
      <c r="ET93" s="39" t="b">
        <f t="shared" si="481"/>
        <v>1</v>
      </c>
      <c r="EV93">
        <v>26</v>
      </c>
      <c r="EW93" s="7">
        <f t="array" ref="EW93">MMULT(EW92:FG92,TRANSPOSE(S92:AC92))</f>
        <v>6.8705411561367425E-5</v>
      </c>
      <c r="EX93" s="7">
        <f t="array" ref="EX93">MMULT(EW92:FG92,TRANSPOSE(AD92:AN92))</f>
        <v>1.4841631692855063E-6</v>
      </c>
      <c r="EY93" s="7">
        <f t="array" ref="EY93">MMULT(EW92:FG92,TRANSPOSE(AO92:AY92))</f>
        <v>3.5209757060025219E-5</v>
      </c>
      <c r="EZ93" s="7">
        <f t="array" ref="EZ93">MMULT(EW92:FG92,TRANSPOSE(AZ92:BJ92))</f>
        <v>1.6904982206326511E-6</v>
      </c>
      <c r="FA93" s="7">
        <f t="array" ref="FA93">MMULT(EW92:FG92,TRANSPOSE(BK92:BU92))</f>
        <v>1.4218837305359743E-5</v>
      </c>
      <c r="FB93" s="7">
        <f t="array" ref="FB93">MMULT(EW92:FG92,TRANSPOSE(BV92:CF92))</f>
        <v>5.8738483837465073E-6</v>
      </c>
      <c r="FC93" s="7">
        <f t="array" ref="FC93">MMULT(EW92:FG92,TRANSPOSE(CG92:CQ92))</f>
        <v>2.7213642496101774E-5</v>
      </c>
      <c r="FD93" s="7">
        <f t="array" ref="FD93">MMULT(EW92:FG92,TRANSPOSE(CR92:DB92))</f>
        <v>1.9481989734023344E-5</v>
      </c>
      <c r="FE93" s="7">
        <f t="array" ref="FE93">MMULT(EW92:FG92,TRANSPOSE(DC92:DM92))</f>
        <v>1.2852760679886845E-5</v>
      </c>
      <c r="FF93" s="7">
        <f t="array" ref="FF93">MMULT(EW92:FG92,TRANSPOSE(DN92:DX92))</f>
        <v>7.0246832897466558E-6</v>
      </c>
      <c r="FG93" s="7">
        <f t="array" ref="FG93">MMULT(EW92:FG92,TRANSPOSE(DY92:EI92))</f>
        <v>0.99980624440809962</v>
      </c>
      <c r="FH93" s="39" t="b">
        <f t="shared" si="482"/>
        <v>1</v>
      </c>
      <c r="FJ93" s="30">
        <f t="shared" si="483"/>
        <v>4.6788385273291209E-5</v>
      </c>
      <c r="FK93" s="30">
        <f t="shared" si="484"/>
        <v>1.0107151182834296E-6</v>
      </c>
      <c r="FL93" s="30">
        <f t="shared" si="485"/>
        <v>2.2217356704875914E-5</v>
      </c>
      <c r="FM93" s="30">
        <f t="shared" si="486"/>
        <v>1.0667043772192028E-6</v>
      </c>
      <c r="FN93" s="30">
        <f t="shared" si="487"/>
        <v>6.9814491169316334E-6</v>
      </c>
      <c r="FO93" s="30">
        <f t="shared" si="488"/>
        <v>1.8855053311826285E-6</v>
      </c>
      <c r="FP93" s="30">
        <f t="shared" si="489"/>
        <v>1.8532490539845307E-5</v>
      </c>
      <c r="FQ93" s="30">
        <f t="shared" si="490"/>
        <v>1.2877595214189431E-5</v>
      </c>
      <c r="FR93" s="30">
        <f t="shared" si="491"/>
        <v>5.5395398530312306E-6</v>
      </c>
      <c r="FS93" s="30">
        <f t="shared" si="492"/>
        <v>1.8334423386238772E-6</v>
      </c>
      <c r="FT93" s="41">
        <v>0</v>
      </c>
      <c r="FV93" s="30">
        <f t="shared" si="493"/>
        <v>-2.0611623468410227E-6</v>
      </c>
      <c r="FW93" s="30">
        <f t="shared" si="494"/>
        <v>-4.4524895078565184E-8</v>
      </c>
      <c r="FX93" s="30">
        <f t="shared" si="495"/>
        <v>-1.760487853001261E-6</v>
      </c>
      <c r="FY93" s="30">
        <f t="shared" si="496"/>
        <v>-8.4524911031632557E-8</v>
      </c>
      <c r="FZ93" s="30">
        <f t="shared" si="497"/>
        <v>-1.1375069844287793E-6</v>
      </c>
      <c r="GA93" s="30">
        <f t="shared" si="498"/>
        <v>-5.8738483837465076E-7</v>
      </c>
      <c r="GB93" s="30">
        <f t="shared" si="499"/>
        <v>-8.1640927488305324E-7</v>
      </c>
      <c r="GC93" s="30">
        <f t="shared" si="500"/>
        <v>-9.7409948670116727E-7</v>
      </c>
      <c r="GD93" s="30">
        <f t="shared" si="501"/>
        <v>-1.0282208543909476E-6</v>
      </c>
      <c r="GE93" s="30">
        <f t="shared" si="502"/>
        <v>-7.024683289746656E-7</v>
      </c>
      <c r="GF93" s="41">
        <v>0</v>
      </c>
      <c r="GH93" s="31">
        <f t="shared" si="503"/>
        <v>1.9606532002678982</v>
      </c>
      <c r="GI93" s="31">
        <f t="shared" si="504"/>
        <v>1.0047843581976457</v>
      </c>
      <c r="GJ93" s="18"/>
      <c r="GK93" s="31">
        <f t="shared" si="505"/>
        <v>0.49653675757046489</v>
      </c>
      <c r="GL93" s="31">
        <f t="shared" si="506"/>
        <v>1.0726106590953126E-2</v>
      </c>
      <c r="GM93" s="31">
        <f t="shared" si="507"/>
        <v>0.36674639461092406</v>
      </c>
      <c r="GN93" s="31">
        <f t="shared" si="508"/>
        <v>1.7608304608755603E-2</v>
      </c>
      <c r="GO93" s="31">
        <f t="shared" si="509"/>
        <v>0.18890123061049849</v>
      </c>
      <c r="GP93" s="31">
        <f t="shared" si="510"/>
        <v>7.9831825814401805E-2</v>
      </c>
      <c r="GQ93" s="31">
        <f t="shared" si="511"/>
        <v>0.19667408286502738</v>
      </c>
      <c r="GR93" s="31">
        <f t="shared" si="512"/>
        <v>0.20292527104403085</v>
      </c>
      <c r="GS93" s="31">
        <f t="shared" si="513"/>
        <v>0.17075252054945889</v>
      </c>
      <c r="GT93" s="31">
        <f t="shared" si="514"/>
        <v>9.5472892071944176E-2</v>
      </c>
      <c r="GU93" s="42">
        <v>0</v>
      </c>
      <c r="GV93" s="18"/>
      <c r="GW93" s="31">
        <f t="shared" si="515"/>
        <v>0</v>
      </c>
      <c r="GX93" s="31">
        <f t="shared" si="516"/>
        <v>0</v>
      </c>
      <c r="GY93" s="31">
        <f t="shared" si="517"/>
        <v>0</v>
      </c>
      <c r="GZ93" s="31">
        <f t="shared" si="518"/>
        <v>0</v>
      </c>
      <c r="HA93" s="31">
        <f t="shared" si="519"/>
        <v>0</v>
      </c>
      <c r="HB93" s="31">
        <f t="shared" si="520"/>
        <v>0</v>
      </c>
      <c r="HC93" s="31">
        <f t="shared" si="521"/>
        <v>2.4146120713941182</v>
      </c>
      <c r="HD93" s="31">
        <f t="shared" si="522"/>
        <v>1.7285979851204232</v>
      </c>
      <c r="HE93" s="31">
        <f t="shared" si="523"/>
        <v>1.140399749605</v>
      </c>
      <c r="HF93" s="31">
        <f t="shared" si="524"/>
        <v>0.62328609893264131</v>
      </c>
      <c r="HG93" s="42">
        <v>0</v>
      </c>
      <c r="HH93" s="18"/>
      <c r="HI93" s="31">
        <f t="shared" si="525"/>
        <v>1.8697716720029549</v>
      </c>
      <c r="HJ93" s="31">
        <f t="shared" si="526"/>
        <v>4.0390504728750581E-2</v>
      </c>
      <c r="HK93" s="31">
        <f t="shared" si="527"/>
        <v>1.5612330530166405</v>
      </c>
      <c r="HL93" s="31">
        <f t="shared" si="528"/>
        <v>7.4958247897539507E-2</v>
      </c>
      <c r="HM93" s="31">
        <f t="shared" si="529"/>
        <v>0.93601013471404992</v>
      </c>
      <c r="HN93" s="31">
        <f t="shared" si="530"/>
        <v>0.68181846388620804</v>
      </c>
      <c r="HO93" s="31">
        <f t="shared" si="531"/>
        <v>0.33100704917376489</v>
      </c>
      <c r="HP93" s="31">
        <f t="shared" si="532"/>
        <v>0.38364119864745089</v>
      </c>
      <c r="HQ93" s="31">
        <f t="shared" si="533"/>
        <v>0.3722764498045954</v>
      </c>
      <c r="HR93" s="31">
        <f t="shared" si="534"/>
        <v>0.35877770774410006</v>
      </c>
      <c r="HS93" s="42">
        <v>0</v>
      </c>
      <c r="HT93" s="18"/>
      <c r="HU93" s="45">
        <f t="shared" si="535"/>
        <v>3.4703901535959976E-5</v>
      </c>
      <c r="HV93" s="45">
        <f t="shared" si="536"/>
        <v>7.3477217553356756E-7</v>
      </c>
      <c r="HW93" s="45">
        <f t="shared" si="537"/>
        <v>1.6254829976021013E-5</v>
      </c>
      <c r="HX93" s="45">
        <f t="shared" si="538"/>
        <v>7.5959276879422512E-7</v>
      </c>
      <c r="HY93" s="45">
        <f t="shared" si="539"/>
        <v>5.0079213619593383E-6</v>
      </c>
      <c r="HZ93" s="45">
        <f t="shared" si="540"/>
        <v>1.3277449424240639E-6</v>
      </c>
      <c r="IA93" s="45">
        <f t="shared" si="541"/>
        <v>1.3814361939665894E-5</v>
      </c>
      <c r="IB93" s="45">
        <f t="shared" si="542"/>
        <v>9.4662391242640864E-6</v>
      </c>
      <c r="IC93" s="45">
        <f t="shared" si="543"/>
        <v>3.9788219669419135E-6</v>
      </c>
      <c r="ID93" s="45">
        <f t="shared" si="544"/>
        <v>1.2831742477246423E-6</v>
      </c>
      <c r="IE93" s="45">
        <f t="shared" si="545"/>
        <v>0</v>
      </c>
      <c r="IF93" s="45"/>
      <c r="IH93" s="45">
        <f t="shared" si="546"/>
        <v>-1.5288062350643164E-6</v>
      </c>
      <c r="II93" s="45">
        <f t="shared" si="547"/>
        <v>-3.2368818305443507E-8</v>
      </c>
      <c r="IJ93" s="45">
        <f t="shared" si="548"/>
        <v>-1.2880213927116492E-6</v>
      </c>
      <c r="IK93" s="45">
        <f t="shared" si="549"/>
        <v>-6.0189601330762693E-8</v>
      </c>
      <c r="IL93" s="45">
        <f t="shared" si="550"/>
        <v>-8.1595460072657243E-7</v>
      </c>
      <c r="IM93" s="45">
        <f t="shared" si="551"/>
        <v>-4.1362770792026919E-7</v>
      </c>
      <c r="IN93" s="45">
        <f t="shared" si="552"/>
        <v>-6.0856219998528172E-7</v>
      </c>
      <c r="IO93" s="45">
        <f t="shared" si="553"/>
        <v>-7.160543966916858E-7</v>
      </c>
      <c r="IP93" s="45">
        <f t="shared" si="554"/>
        <v>-7.3852843933956623E-7</v>
      </c>
      <c r="IQ93" s="45">
        <f t="shared" si="555"/>
        <v>-4.9163764280637637E-7</v>
      </c>
      <c r="IR93" s="45">
        <f t="shared" si="556"/>
        <v>0</v>
      </c>
      <c r="IT93" s="43">
        <f t="shared" si="557"/>
        <v>1.4542565470217967</v>
      </c>
      <c r="IU93" s="43">
        <f t="shared" si="558"/>
        <v>0.73512790571903197</v>
      </c>
      <c r="IW93" s="43">
        <f t="shared" si="559"/>
        <v>0.36829146043530725</v>
      </c>
      <c r="IX93" s="43">
        <f t="shared" si="560"/>
        <v>7.7976914882057491E-3</v>
      </c>
      <c r="IY93" s="43">
        <f t="shared" si="561"/>
        <v>0.26832176158070892</v>
      </c>
      <c r="IZ93" s="43">
        <f t="shared" si="562"/>
        <v>1.2538751257780069E-2</v>
      </c>
      <c r="JA93" s="43">
        <f t="shared" si="563"/>
        <v>0.13550231366442922</v>
      </c>
      <c r="JB93" s="43">
        <f t="shared" si="564"/>
        <v>5.621638996006853E-2</v>
      </c>
      <c r="JC93" s="43">
        <f t="shared" si="565"/>
        <v>0.14660344539272102</v>
      </c>
      <c r="JD93" s="43">
        <f t="shared" si="566"/>
        <v>0.14916908849117066</v>
      </c>
      <c r="JE93" s="43">
        <f t="shared" si="567"/>
        <v>0.12264446103788273</v>
      </c>
      <c r="JF93" s="43">
        <f t="shared" si="568"/>
        <v>6.6818767016400285E-2</v>
      </c>
      <c r="JG93" s="43">
        <f t="shared" si="569"/>
        <v>0</v>
      </c>
      <c r="JH93" s="43"/>
      <c r="JJ93" s="43">
        <f t="shared" si="570"/>
        <v>0</v>
      </c>
      <c r="JK93" s="43">
        <f t="shared" si="571"/>
        <v>0</v>
      </c>
      <c r="JL93" s="43">
        <f t="shared" si="572"/>
        <v>0</v>
      </c>
      <c r="JM93" s="43">
        <f t="shared" si="573"/>
        <v>0</v>
      </c>
      <c r="JN93" s="43">
        <f t="shared" si="574"/>
        <v>0</v>
      </c>
      <c r="JO93" s="43">
        <f t="shared" si="575"/>
        <v>0</v>
      </c>
      <c r="JP93" s="43">
        <f t="shared" si="576"/>
        <v>1.7998835626764691</v>
      </c>
      <c r="JQ93" s="43">
        <f t="shared" si="577"/>
        <v>1.2706814901931978</v>
      </c>
      <c r="JR93" s="43">
        <f t="shared" si="578"/>
        <v>0.81910189207151285</v>
      </c>
      <c r="JS93" s="43">
        <f t="shared" si="579"/>
        <v>0.43622024770924162</v>
      </c>
      <c r="JT93" s="43">
        <f t="shared" si="580"/>
        <v>0</v>
      </c>
      <c r="JU93" s="43"/>
      <c r="JW93" s="43">
        <f t="shared" si="581"/>
        <v>1.3868478602307917</v>
      </c>
      <c r="JX93" s="43">
        <f t="shared" si="582"/>
        <v>2.9363188987265663E-2</v>
      </c>
      <c r="JY93" s="43">
        <f t="shared" si="583"/>
        <v>1.1422410940613932</v>
      </c>
      <c r="JZ93" s="43">
        <f t="shared" si="584"/>
        <v>5.3377247042791023E-2</v>
      </c>
      <c r="KA93" s="43">
        <f t="shared" si="585"/>
        <v>0.67141721870846816</v>
      </c>
      <c r="KB93" s="43">
        <f t="shared" si="586"/>
        <v>0.48012646907152767</v>
      </c>
      <c r="KC93" s="43">
        <f t="shared" si="587"/>
        <v>0.24673700342843091</v>
      </c>
      <c r="KD93" s="43">
        <f t="shared" si="588"/>
        <v>0.28201222851875923</v>
      </c>
      <c r="KE93" s="43">
        <f t="shared" si="589"/>
        <v>0.26739075005429369</v>
      </c>
      <c r="KF93" s="43">
        <f t="shared" si="590"/>
        <v>0.25109833319353214</v>
      </c>
      <c r="KG93" s="43">
        <f t="shared" si="591"/>
        <v>0</v>
      </c>
      <c r="KH93" s="43"/>
      <c r="KJ93" s="7">
        <f t="array" ref="KJ93">AVERAGE(EW93:EW94)/((1+discount_EFFECT)^($B93-1))</f>
        <v>2.4338879072955582E-5</v>
      </c>
      <c r="KK93" s="7">
        <f t="array" ref="KK93">AVERAGE(EX93:EX94)/((1+discount_EFFECT)^($B93-1))</f>
        <v>5.1531759643661928E-7</v>
      </c>
      <c r="KL93" s="7">
        <f t="array" ref="KL93">AVERAGE(EY93:EY94)/((1+discount_EFFECT)^($B93-1))</f>
        <v>1.2303323809744859E-5</v>
      </c>
      <c r="KM93" s="7">
        <f t="array" ref="KM93">AVERAGE(EZ93:EZ94)/((1+discount_EFFECT)^($B93-1))</f>
        <v>5.7493777614422516E-7</v>
      </c>
      <c r="KN93" s="7">
        <f t="array" ref="KN93">AVERAGE(FA93:FA94)/((1+discount_EFFECT)^($B93-1))</f>
        <v>4.8713057696460612E-6</v>
      </c>
      <c r="KO93" s="7">
        <f t="array" ref="KO93">AVERAGE(FB93:FB94)/((1+discount_EFFECT)^($B93-1))</f>
        <v>1.9755089690365565E-6</v>
      </c>
      <c r="KP93" s="7">
        <f t="array" ref="KP93">AVERAGE(FC93:FC94)/((1+discount_EFFECT)^($B93-1))</f>
        <v>9.6884231985032807E-6</v>
      </c>
      <c r="KQ93" s="7">
        <f t="array" ref="KQ93">AVERAGE(FD93:FD94)/((1+discount_EFFECT)^($B93-1))</f>
        <v>6.8398313550849367E-6</v>
      </c>
      <c r="KR93" s="7">
        <f t="array" ref="KR93">AVERAGE(FE93:FE94)/((1+discount_EFFECT)^($B93-1))</f>
        <v>4.4090661960837331E-6</v>
      </c>
      <c r="KS93" s="7">
        <f t="array" ref="KS93">AVERAGE(FF93:FF94)/((1+discount_EFFECT)^($B93-1))</f>
        <v>2.3480887626299987E-6</v>
      </c>
      <c r="KT93" s="7">
        <f t="array" ref="KT93">AVERAGE(FG93:FG94)/((1+discount_EFFECT)^($B93-1))</f>
        <v>0.47753770457915334</v>
      </c>
      <c r="KU93" s="51">
        <f t="shared" si="592"/>
        <v>4.1709943925959446E-5</v>
      </c>
      <c r="KV93" s="51">
        <f t="shared" si="593"/>
        <v>-3.1969727735106045E-6</v>
      </c>
      <c r="KW93" s="43"/>
      <c r="KX93" s="43">
        <f t="shared" si="594"/>
        <v>1.0456622078839108</v>
      </c>
      <c r="KY93" s="43">
        <f t="shared" si="595"/>
        <v>0.63708004150419517</v>
      </c>
      <c r="KZ93" s="43">
        <f t="shared" si="596"/>
        <v>2.0660678152075276</v>
      </c>
      <c r="LA93" s="43">
        <f t="shared" si="597"/>
        <v>2.2975747929923607</v>
      </c>
      <c r="LB93" s="30">
        <f t="shared" si="598"/>
        <v>3.4542619867895479E-5</v>
      </c>
      <c r="LC93" s="30">
        <f t="shared" si="599"/>
        <v>1.9718092940974019E-5</v>
      </c>
      <c r="LD93" s="30">
        <f t="shared" si="600"/>
        <v>9.2803719657297942E-6</v>
      </c>
      <c r="LE93" s="30">
        <f t="shared" si="601"/>
        <v>4.3235977316665555E-6</v>
      </c>
      <c r="LF93" s="30">
        <f t="shared" si="602"/>
        <v>4.4579272993963902E-5</v>
      </c>
      <c r="LG93" s="30">
        <f t="shared" si="603"/>
        <v>2.3285409512301952E-5</v>
      </c>
      <c r="LH93" s="30">
        <f t="shared" si="604"/>
        <v>3.6642202882700439E-5</v>
      </c>
      <c r="LI93" s="17">
        <f t="shared" si="605"/>
        <v>6.7864682506265858E-5</v>
      </c>
      <c r="LJ93" s="30">
        <f t="shared" si="606"/>
        <v>3.8512971152448844E-5</v>
      </c>
      <c r="LK93" s="31">
        <f t="shared" si="607"/>
        <v>6.0463848575879942</v>
      </c>
      <c r="LL93">
        <f t="shared" si="608"/>
        <v>-2.1950877423431097E-5</v>
      </c>
    </row>
    <row r="94" spans="2:324" ht="15.6" thickTop="1" thickBot="1" x14ac:dyDescent="0.35">
      <c r="B94">
        <v>27</v>
      </c>
      <c r="C94">
        <f t="shared" si="609"/>
        <v>97</v>
      </c>
      <c r="E94">
        <f t="shared" si="398"/>
        <v>0</v>
      </c>
      <c r="G94">
        <f t="shared" si="399"/>
        <v>0.16501514101914139</v>
      </c>
      <c r="H94">
        <f t="shared" si="400"/>
        <v>0</v>
      </c>
      <c r="I94">
        <f t="shared" si="401"/>
        <v>0</v>
      </c>
      <c r="J94">
        <f t="shared" si="402"/>
        <v>0.25713445436768823</v>
      </c>
      <c r="K94" s="19">
        <f t="shared" si="403"/>
        <v>2.7774179821947742E-2</v>
      </c>
      <c r="L94">
        <f t="shared" si="404"/>
        <v>0.22999999999999998</v>
      </c>
      <c r="M94">
        <f t="shared" si="405"/>
        <v>0</v>
      </c>
      <c r="N94">
        <f t="shared" si="406"/>
        <v>0</v>
      </c>
      <c r="O94">
        <f t="shared" si="407"/>
        <v>0.35</v>
      </c>
      <c r="P94">
        <f t="shared" si="408"/>
        <v>4.0000000000000036E-2</v>
      </c>
      <c r="S94" s="35">
        <f t="shared" si="409"/>
        <v>0.45580744609297519</v>
      </c>
      <c r="T94" s="36">
        <v>0</v>
      </c>
      <c r="U94" s="37">
        <f t="shared" si="410"/>
        <v>1.1361401436635428E-2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8">
        <v>0</v>
      </c>
      <c r="AD94" s="35">
        <f t="shared" si="411"/>
        <v>0</v>
      </c>
      <c r="AE94" s="37">
        <f t="shared" si="412"/>
        <v>0.42033305121241321</v>
      </c>
      <c r="AF94" s="37">
        <f t="shared" si="413"/>
        <v>0</v>
      </c>
      <c r="AG94" s="37">
        <f t="shared" si="414"/>
        <v>1.1361401436635428E-2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8">
        <v>0</v>
      </c>
      <c r="AO94" s="35">
        <f t="shared" si="415"/>
        <v>9.0079633403665385E-2</v>
      </c>
      <c r="AP94" s="36">
        <v>0</v>
      </c>
      <c r="AQ94" s="37">
        <f t="shared" si="416"/>
        <v>0.25945326759147991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8">
        <v>0</v>
      </c>
      <c r="AZ94" s="35">
        <f t="shared" si="417"/>
        <v>0</v>
      </c>
      <c r="BA94" s="37">
        <f t="shared" si="418"/>
        <v>0.12555402828422732</v>
      </c>
      <c r="BB94" s="37">
        <f t="shared" si="419"/>
        <v>0</v>
      </c>
      <c r="BC94" s="37">
        <f t="shared" si="420"/>
        <v>0.21965376110828494</v>
      </c>
      <c r="BD94" s="37">
        <f t="shared" si="421"/>
        <v>7.8108859149008478E-3</v>
      </c>
      <c r="BE94" s="37">
        <f t="shared" si="422"/>
        <v>0</v>
      </c>
      <c r="BF94" s="36">
        <v>0</v>
      </c>
      <c r="BG94" s="36">
        <v>0</v>
      </c>
      <c r="BH94" s="36">
        <v>0</v>
      </c>
      <c r="BI94" s="36">
        <v>0</v>
      </c>
      <c r="BJ94" s="38">
        <v>0</v>
      </c>
      <c r="BK94" s="35">
        <f t="shared" si="423"/>
        <v>0</v>
      </c>
      <c r="BL94" s="37">
        <f t="shared" si="424"/>
        <v>0</v>
      </c>
      <c r="BM94" s="37">
        <f t="shared" si="425"/>
        <v>9.7380258642050674E-2</v>
      </c>
      <c r="BN94" s="37">
        <f t="shared" si="426"/>
        <v>0.13254968342741333</v>
      </c>
      <c r="BO94" s="37">
        <f t="shared" si="427"/>
        <v>0.14319957510651557</v>
      </c>
      <c r="BP94" s="37">
        <f t="shared" si="428"/>
        <v>7.0938053516904701E-4</v>
      </c>
      <c r="BQ94" s="36">
        <v>0</v>
      </c>
      <c r="BR94" s="36">
        <v>0</v>
      </c>
      <c r="BS94" s="36">
        <v>0</v>
      </c>
      <c r="BT94" s="36">
        <v>0</v>
      </c>
      <c r="BU94" s="38">
        <v>0</v>
      </c>
      <c r="BV94" s="35">
        <f t="shared" si="429"/>
        <v>0</v>
      </c>
      <c r="BW94" s="37">
        <f t="shared" si="430"/>
        <v>0</v>
      </c>
      <c r="BX94" s="37">
        <f t="shared" si="431"/>
        <v>1.0518453551014927E-2</v>
      </c>
      <c r="BY94" s="37">
        <f t="shared" si="432"/>
        <v>1.5148535248847253E-2</v>
      </c>
      <c r="BZ94" s="37">
        <f t="shared" si="433"/>
        <v>0.10935240280861187</v>
      </c>
      <c r="CA94" s="37">
        <f t="shared" si="434"/>
        <v>3.47596462232833E-2</v>
      </c>
      <c r="CB94" s="36">
        <v>0</v>
      </c>
      <c r="CC94" s="36">
        <v>0</v>
      </c>
      <c r="CD94" s="36">
        <v>0</v>
      </c>
      <c r="CE94" s="36">
        <v>0</v>
      </c>
      <c r="CF94" s="38">
        <v>0</v>
      </c>
      <c r="CG94" s="37">
        <f t="shared" si="435"/>
        <v>1.1208379821958407E-2</v>
      </c>
      <c r="CH94" s="37">
        <f t="shared" si="436"/>
        <v>1.0336058636370818E-2</v>
      </c>
      <c r="CI94" s="37">
        <f t="shared" si="437"/>
        <v>4.4878716693570302E-4</v>
      </c>
      <c r="CJ94" s="37">
        <f t="shared" si="438"/>
        <v>4.4878716693570302E-4</v>
      </c>
      <c r="CK94" s="36">
        <v>0</v>
      </c>
      <c r="CL94" s="36">
        <v>0</v>
      </c>
      <c r="CM94" s="37">
        <f t="shared" si="439"/>
        <v>0.43066910984878409</v>
      </c>
      <c r="CN94" s="37">
        <f t="shared" si="440"/>
        <v>1.1810188603571132E-2</v>
      </c>
      <c r="CO94" s="36">
        <v>0</v>
      </c>
      <c r="CP94" s="36">
        <v>0</v>
      </c>
      <c r="CQ94" s="38">
        <v>0</v>
      </c>
      <c r="CR94" s="37">
        <f t="shared" si="441"/>
        <v>2.2150729525491492E-3</v>
      </c>
      <c r="CS94" s="37">
        <f t="shared" si="442"/>
        <v>3.0873941381367375E-3</v>
      </c>
      <c r="CT94" s="37">
        <f t="shared" si="443"/>
        <v>1.024867377180482E-2</v>
      </c>
      <c r="CU94" s="37">
        <f t="shared" si="444"/>
        <v>8.6765518940902578E-3</v>
      </c>
      <c r="CV94" s="37">
        <f t="shared" si="445"/>
        <v>9.6539039397650929E-4</v>
      </c>
      <c r="CW94" s="37">
        <f t="shared" si="446"/>
        <v>0</v>
      </c>
      <c r="CX94" s="37">
        <f t="shared" si="447"/>
        <v>0.12864142242236407</v>
      </c>
      <c r="CY94" s="37">
        <f t="shared" si="448"/>
        <v>0.22833031300237522</v>
      </c>
      <c r="CZ94" s="37">
        <f t="shared" si="449"/>
        <v>8.7762763088773572E-3</v>
      </c>
      <c r="DA94" s="37">
        <f t="shared" si="450"/>
        <v>0</v>
      </c>
      <c r="DB94" s="38">
        <v>0</v>
      </c>
      <c r="DC94" s="37">
        <f t="shared" si="451"/>
        <v>0</v>
      </c>
      <c r="DD94" s="37">
        <f t="shared" si="452"/>
        <v>0</v>
      </c>
      <c r="DE94" s="37">
        <f t="shared" si="453"/>
        <v>3.8466214432410868E-3</v>
      </c>
      <c r="DF94" s="37">
        <f t="shared" si="454"/>
        <v>5.2358502809165351E-3</v>
      </c>
      <c r="DG94" s="37">
        <f t="shared" si="455"/>
        <v>1.7698823889569341E-2</v>
      </c>
      <c r="DH94" s="37">
        <f t="shared" si="456"/>
        <v>2.4794812227905966E-4</v>
      </c>
      <c r="DI94" s="37">
        <f t="shared" si="457"/>
        <v>0</v>
      </c>
      <c r="DJ94" s="37">
        <f t="shared" si="458"/>
        <v>0.13778553370832985</v>
      </c>
      <c r="DK94" s="37">
        <f t="shared" si="459"/>
        <v>0.16089839899608491</v>
      </c>
      <c r="DL94" s="37">
        <f t="shared" si="460"/>
        <v>9.5732865744810661E-4</v>
      </c>
      <c r="DM94" s="38">
        <v>0</v>
      </c>
      <c r="DN94" s="37">
        <f t="shared" si="461"/>
        <v>0</v>
      </c>
      <c r="DO94" s="37">
        <f t="shared" si="462"/>
        <v>0</v>
      </c>
      <c r="DP94" s="37">
        <f t="shared" si="463"/>
        <v>4.1548984920848983E-4</v>
      </c>
      <c r="DQ94" s="37">
        <f t="shared" si="464"/>
        <v>5.9838288924760454E-4</v>
      </c>
      <c r="DR94" s="37">
        <f t="shared" si="465"/>
        <v>1.351546551567113E-2</v>
      </c>
      <c r="DS94" s="37">
        <f t="shared" si="466"/>
        <v>1.2149457991673921E-2</v>
      </c>
      <c r="DT94" s="37">
        <f t="shared" si="467"/>
        <v>0</v>
      </c>
      <c r="DU94" s="37">
        <f t="shared" si="468"/>
        <v>1.5746918138094857E-2</v>
      </c>
      <c r="DV94" s="37">
        <f t="shared" si="469"/>
        <v>0.12286786832428301</v>
      </c>
      <c r="DW94" s="37">
        <f t="shared" si="470"/>
        <v>4.6909104214957219E-2</v>
      </c>
      <c r="DX94" s="38">
        <v>0</v>
      </c>
      <c r="DY94" s="35">
        <f t="array" ref="DY94">1-EXP(-INDEX(m.r.mortality, C94) * hr.mort_mci)</f>
        <v>0.44068946772885187</v>
      </c>
      <c r="DZ94" s="37">
        <f t="array" ref="DZ94">1-EXP(-INDEX(m.r.mortality, C94) * hr.mort_mci)</f>
        <v>0.44068946772885187</v>
      </c>
      <c r="EA94" s="37">
        <f t="array" ref="EA94">1-EXP(-INDEX(m.r.mortality, C94) * hr.mort_mil)</f>
        <v>0.60632704654762892</v>
      </c>
      <c r="EB94" s="37">
        <f t="array" ref="EB94">1-EXP(-INDEX(m.r.mortality, C94) * hr.mort_mil)</f>
        <v>0.60632704654762892</v>
      </c>
      <c r="EC94" s="37">
        <f t="array" ref="EC94">1-EXP(-INDEX(m.r.mortality, C94) * hr.mort_mod)</f>
        <v>0.70745745637075474</v>
      </c>
      <c r="ED94" s="37">
        <f t="array" ref="ED94">1-EXP(-INDEX(m.r.mortality, C94) * hr.mort_sev)</f>
        <v>0.95213356712759467</v>
      </c>
      <c r="EE94" s="37">
        <f t="array" ref="EE94">1-EXP(-INDEX(m.r.mortality, C94) * hr.mort_mci)</f>
        <v>0.44068946772885187</v>
      </c>
      <c r="EF94" s="37">
        <f t="array" ref="EF94">1-EXP(-INDEX(m.r.mortality, C94) * hr.mort_mil)</f>
        <v>0.60632704654762892</v>
      </c>
      <c r="EG94" s="37">
        <f t="array" ref="EG94">1-EXP(-INDEX(m.r.mortality, C94) * hr.mort_mod)</f>
        <v>0.70745745637075474</v>
      </c>
      <c r="EH94" s="37">
        <f t="array" ref="EH94">1-EXP(-INDEX(m.r.mortality, C94) * hr.mort_sev)</f>
        <v>0.95213356712759467</v>
      </c>
      <c r="EI94" s="38">
        <v>1</v>
      </c>
      <c r="EJ94" s="39" t="b">
        <f t="shared" si="471"/>
        <v>1</v>
      </c>
      <c r="EK94" s="39" t="b">
        <f t="shared" si="472"/>
        <v>1</v>
      </c>
      <c r="EL94" s="39" t="b">
        <f t="shared" si="473"/>
        <v>1</v>
      </c>
      <c r="EM94" s="39" t="b">
        <f t="shared" si="474"/>
        <v>1</v>
      </c>
      <c r="EN94" s="39" t="b">
        <f t="shared" si="475"/>
        <v>1</v>
      </c>
      <c r="EO94" s="39" t="b">
        <f t="shared" si="476"/>
        <v>1</v>
      </c>
      <c r="EP94" s="39" t="b">
        <f t="shared" si="477"/>
        <v>1</v>
      </c>
      <c r="EQ94" s="39" t="b">
        <f t="shared" si="478"/>
        <v>1</v>
      </c>
      <c r="ER94" s="39" t="b">
        <f t="shared" si="479"/>
        <v>1</v>
      </c>
      <c r="ES94" s="39" t="b">
        <f t="shared" si="480"/>
        <v>1</v>
      </c>
      <c r="ET94" s="39" t="b">
        <f t="shared" si="481"/>
        <v>1</v>
      </c>
      <c r="EV94">
        <v>27</v>
      </c>
      <c r="EW94" s="7">
        <f t="array" ref="EW94">MMULT(EW93:FG93,TRANSPOSE(S93:AC93))</f>
        <v>3.3215004109586999E-5</v>
      </c>
      <c r="EX94" s="7">
        <f t="array" ref="EX94">MMULT(EW93:FG93,TRANSPOSE(AD93:AN93))</f>
        <v>6.7375805107739445E-7</v>
      </c>
      <c r="EY94" s="7">
        <f t="array" ref="EY94">MMULT(EW93:FG93,TRANSPOSE(AO93:AY93))</f>
        <v>1.6311098648440745E-5</v>
      </c>
      <c r="EZ94" s="7">
        <f t="array" ref="EZ94">MMULT(EW93:FG93,TRANSPOSE(AZ93:BJ93))</f>
        <v>7.1708583259785644E-7</v>
      </c>
      <c r="FA94" s="7">
        <f t="array" ref="FA94">MMULT(EW93:FG93,TRANSPOSE(BK93:BU93))</f>
        <v>6.1800277128045685E-6</v>
      </c>
      <c r="FB94" s="7">
        <f t="array" ref="FB94">MMULT(EW93:FG93,TRANSPOSE(BV93:CF93))</f>
        <v>2.398705774658876E-6</v>
      </c>
      <c r="FC94" s="7">
        <f t="array" ref="FC94">MMULT(EW93:FG93,TRANSPOSE(CG93:CQ93))</f>
        <v>1.3357170836250339E-5</v>
      </c>
      <c r="FD94" s="7">
        <f t="array" ref="FD94">MMULT(EW93:FG93,TRANSPOSE(CR93:DB93))</f>
        <v>9.1601861336440868E-6</v>
      </c>
      <c r="FE94" s="7">
        <f t="array" ref="FE94">MMULT(EW93:FG93,TRANSPOSE(DC93:DM93))</f>
        <v>5.6104503036023096E-6</v>
      </c>
      <c r="FF94" s="7">
        <f t="array" ref="FF94">MMULT(EW93:FG93,TRANSPOSE(DN93:DX93))</f>
        <v>2.8080695663808707E-6</v>
      </c>
      <c r="FG94" s="7">
        <f t="array" ref="FG94">MMULT(EW93:FG93,TRANSPOSE(DY93:EI93))</f>
        <v>0.99990956844303081</v>
      </c>
      <c r="FH94" s="39" t="b">
        <f t="shared" si="482"/>
        <v>1</v>
      </c>
      <c r="FJ94" s="30">
        <f t="shared" si="483"/>
        <v>2.2619417798628743E-5</v>
      </c>
      <c r="FK94" s="30">
        <f t="shared" si="484"/>
        <v>4.5882923278370559E-7</v>
      </c>
      <c r="FL94" s="30">
        <f t="shared" si="485"/>
        <v>1.0292303247166111E-5</v>
      </c>
      <c r="FM94" s="30">
        <f t="shared" si="486"/>
        <v>4.524811603692474E-7</v>
      </c>
      <c r="FN94" s="30">
        <f t="shared" si="487"/>
        <v>3.0343936069870433E-6</v>
      </c>
      <c r="FO94" s="30">
        <f t="shared" si="488"/>
        <v>7.6998455366549908E-7</v>
      </c>
      <c r="FP94" s="30">
        <f t="shared" si="489"/>
        <v>9.09623333948648E-6</v>
      </c>
      <c r="FQ94" s="30">
        <f t="shared" si="490"/>
        <v>6.0548830343387415E-6</v>
      </c>
      <c r="FR94" s="30">
        <f t="shared" si="491"/>
        <v>2.4181040808525956E-6</v>
      </c>
      <c r="FS94" s="30">
        <f t="shared" si="492"/>
        <v>7.3290615682540724E-7</v>
      </c>
      <c r="FT94" s="41">
        <v>0</v>
      </c>
      <c r="FV94" s="30">
        <f t="shared" si="493"/>
        <v>-9.9645012328760996E-7</v>
      </c>
      <c r="FW94" s="30">
        <f t="shared" si="494"/>
        <v>-2.0212741532321833E-8</v>
      </c>
      <c r="FX94" s="30">
        <f t="shared" si="495"/>
        <v>-8.1555493242203731E-7</v>
      </c>
      <c r="FY94" s="30">
        <f t="shared" si="496"/>
        <v>-3.5854291629892823E-8</v>
      </c>
      <c r="FZ94" s="30">
        <f t="shared" si="497"/>
        <v>-4.9440221702436551E-7</v>
      </c>
      <c r="GA94" s="30">
        <f t="shared" si="498"/>
        <v>-2.3987057746588762E-7</v>
      </c>
      <c r="GB94" s="30">
        <f t="shared" si="499"/>
        <v>-4.0071512508751015E-7</v>
      </c>
      <c r="GC94" s="30">
        <f t="shared" si="500"/>
        <v>-4.5800930668220434E-7</v>
      </c>
      <c r="GD94" s="30">
        <f t="shared" si="501"/>
        <v>-4.4883602428818477E-7</v>
      </c>
      <c r="GE94" s="30">
        <f t="shared" si="502"/>
        <v>-2.8080695663808708E-7</v>
      </c>
      <c r="GF94" s="41">
        <v>0</v>
      </c>
      <c r="GH94" s="31">
        <f t="shared" si="503"/>
        <v>0.94785989377569513</v>
      </c>
      <c r="GI94" s="31">
        <f t="shared" si="504"/>
        <v>0.46547145324041833</v>
      </c>
      <c r="GJ94" s="18"/>
      <c r="GK94" s="31">
        <f t="shared" si="505"/>
        <v>0.24004616330014966</v>
      </c>
      <c r="GL94" s="31">
        <f t="shared" si="506"/>
        <v>4.8692763854583732E-3</v>
      </c>
      <c r="GM94" s="31">
        <f t="shared" si="507"/>
        <v>0.16989712855049374</v>
      </c>
      <c r="GN94" s="31">
        <f t="shared" si="508"/>
        <v>7.4691979068045328E-3</v>
      </c>
      <c r="GO94" s="31">
        <f t="shared" si="509"/>
        <v>8.2103396718359964E-2</v>
      </c>
      <c r="GP94" s="31">
        <f t="shared" si="510"/>
        <v>3.2600954105735262E-2</v>
      </c>
      <c r="GQ94" s="31">
        <f t="shared" si="511"/>
        <v>9.6532807920414659E-2</v>
      </c>
      <c r="GR94" s="31">
        <f t="shared" si="512"/>
        <v>9.5412905938310463E-2</v>
      </c>
      <c r="GS94" s="31">
        <f t="shared" si="513"/>
        <v>7.4536401526306598E-2</v>
      </c>
      <c r="GT94" s="31">
        <f t="shared" si="514"/>
        <v>3.8164641960856394E-2</v>
      </c>
      <c r="GU94" s="42">
        <v>0</v>
      </c>
      <c r="GV94" s="18"/>
      <c r="GW94" s="31">
        <f t="shared" si="515"/>
        <v>0</v>
      </c>
      <c r="GX94" s="31">
        <f t="shared" si="516"/>
        <v>0</v>
      </c>
      <c r="GY94" s="31">
        <f t="shared" si="517"/>
        <v>0</v>
      </c>
      <c r="GZ94" s="31">
        <f t="shared" si="518"/>
        <v>0</v>
      </c>
      <c r="HA94" s="31">
        <f t="shared" si="519"/>
        <v>0</v>
      </c>
      <c r="HB94" s="31">
        <f t="shared" si="520"/>
        <v>0</v>
      </c>
      <c r="HC94" s="31">
        <f t="shared" si="521"/>
        <v>1.18515505395882</v>
      </c>
      <c r="HD94" s="31">
        <f t="shared" si="522"/>
        <v>0.81276499526597257</v>
      </c>
      <c r="HE94" s="31">
        <f t="shared" si="523"/>
        <v>0.49780403453802574</v>
      </c>
      <c r="HF94" s="31">
        <f t="shared" si="524"/>
        <v>0.24915439648584189</v>
      </c>
      <c r="HG94" s="42">
        <v>0</v>
      </c>
      <c r="HH94" s="18"/>
      <c r="HI94" s="31">
        <f t="shared" si="525"/>
        <v>0.9039240484586285</v>
      </c>
      <c r="HJ94" s="31">
        <f t="shared" si="526"/>
        <v>1.8335873245780746E-2</v>
      </c>
      <c r="HK94" s="31">
        <f t="shared" si="527"/>
        <v>0.72324913510614564</v>
      </c>
      <c r="HL94" s="31">
        <f t="shared" si="528"/>
        <v>3.1796246188042547E-2</v>
      </c>
      <c r="HM94" s="31">
        <f t="shared" si="529"/>
        <v>0.40682430270288644</v>
      </c>
      <c r="HN94" s="31">
        <f t="shared" si="530"/>
        <v>0.27843447425684736</v>
      </c>
      <c r="HO94" s="31">
        <f t="shared" si="531"/>
        <v>0.16246695768309691</v>
      </c>
      <c r="HP94" s="31">
        <f t="shared" si="532"/>
        <v>0.18038325839006755</v>
      </c>
      <c r="HQ94" s="31">
        <f t="shared" si="533"/>
        <v>0.16250505030399201</v>
      </c>
      <c r="HR94" s="31">
        <f t="shared" si="534"/>
        <v>0.14341895864296428</v>
      </c>
      <c r="HS94" s="42">
        <v>0</v>
      </c>
      <c r="HT94" s="18"/>
      <c r="HU94" s="45">
        <f t="shared" si="535"/>
        <v>1.6527858846705606E-5</v>
      </c>
      <c r="HV94" s="45">
        <f t="shared" si="536"/>
        <v>3.286192496455171E-7</v>
      </c>
      <c r="HW94" s="45">
        <f t="shared" si="537"/>
        <v>7.4253120245529688E-6</v>
      </c>
      <c r="HX94" s="45">
        <f t="shared" si="538"/>
        <v>3.1785393337936735E-7</v>
      </c>
      <c r="HY94" s="45">
        <f t="shared" si="539"/>
        <v>2.1481581807570276E-6</v>
      </c>
      <c r="HZ94" s="45">
        <f t="shared" si="540"/>
        <v>5.3612058191364833E-7</v>
      </c>
      <c r="IA94" s="45">
        <f t="shared" si="541"/>
        <v>6.6754233853427952E-6</v>
      </c>
      <c r="IB94" s="45">
        <f t="shared" si="542"/>
        <v>4.3871454197586023E-6</v>
      </c>
      <c r="IC94" s="45">
        <f t="shared" si="543"/>
        <v>1.7141868429720723E-6</v>
      </c>
      <c r="ID94" s="45">
        <f t="shared" si="544"/>
        <v>5.0807010099962732E-7</v>
      </c>
      <c r="IE94" s="45">
        <f t="shared" si="545"/>
        <v>0</v>
      </c>
      <c r="IF94" s="45"/>
      <c r="IH94" s="45">
        <f t="shared" si="546"/>
        <v>-7.2809950866544537E-7</v>
      </c>
      <c r="II94" s="45">
        <f t="shared" si="547"/>
        <v>-1.4476618927115292E-8</v>
      </c>
      <c r="IJ94" s="45">
        <f t="shared" si="548"/>
        <v>-5.8837654711196261E-7</v>
      </c>
      <c r="IK94" s="45">
        <f t="shared" si="549"/>
        <v>-2.5186524039569521E-8</v>
      </c>
      <c r="IL94" s="45">
        <f t="shared" si="550"/>
        <v>-3.5000540623332428E-7</v>
      </c>
      <c r="IM94" s="45">
        <f t="shared" si="551"/>
        <v>-1.6701575760549794E-7</v>
      </c>
      <c r="IN94" s="45">
        <f t="shared" si="552"/>
        <v>-2.9407151477281039E-7</v>
      </c>
      <c r="IO94" s="45">
        <f t="shared" si="553"/>
        <v>-3.3185668833272329E-7</v>
      </c>
      <c r="IP94" s="45">
        <f t="shared" si="554"/>
        <v>-3.1817853233820366E-7</v>
      </c>
      <c r="IQ94" s="45">
        <f t="shared" si="555"/>
        <v>-1.946628739462174E-7</v>
      </c>
      <c r="IR94" s="45">
        <f t="shared" si="556"/>
        <v>0</v>
      </c>
      <c r="IT94" s="43">
        <f t="shared" si="557"/>
        <v>0.69259494962455592</v>
      </c>
      <c r="IU94" s="43">
        <f t="shared" si="558"/>
        <v>0.33581120725177571</v>
      </c>
      <c r="IW94" s="43">
        <f t="shared" si="559"/>
        <v>0.1754001424368507</v>
      </c>
      <c r="IX94" s="43">
        <f t="shared" si="560"/>
        <v>3.4874368017006438E-3</v>
      </c>
      <c r="IY94" s="43">
        <f t="shared" si="561"/>
        <v>0.12257112536111445</v>
      </c>
      <c r="IZ94" s="43">
        <f t="shared" si="562"/>
        <v>5.2468790787429942E-3</v>
      </c>
      <c r="JA94" s="43">
        <f t="shared" si="563"/>
        <v>5.812399647902295E-2</v>
      </c>
      <c r="JB94" s="43">
        <f t="shared" si="564"/>
        <v>2.2699211825617786E-2</v>
      </c>
      <c r="JC94" s="43">
        <f t="shared" si="565"/>
        <v>7.084222000412306E-2</v>
      </c>
      <c r="JD94" s="43">
        <f t="shared" si="566"/>
        <v>6.9132680334068858E-2</v>
      </c>
      <c r="JE94" s="43">
        <f t="shared" si="567"/>
        <v>5.2838634958106631E-2</v>
      </c>
      <c r="JF94" s="43">
        <f t="shared" si="568"/>
        <v>2.645674799575477E-2</v>
      </c>
      <c r="JG94" s="43">
        <f t="shared" si="569"/>
        <v>0</v>
      </c>
      <c r="JH94" s="43"/>
      <c r="JJ94" s="43">
        <f t="shared" si="570"/>
        <v>0</v>
      </c>
      <c r="JK94" s="43">
        <f t="shared" si="571"/>
        <v>0</v>
      </c>
      <c r="JL94" s="43">
        <f t="shared" si="572"/>
        <v>0</v>
      </c>
      <c r="JM94" s="43">
        <f t="shared" si="573"/>
        <v>0</v>
      </c>
      <c r="JN94" s="43">
        <f t="shared" si="574"/>
        <v>0</v>
      </c>
      <c r="JO94" s="43">
        <f t="shared" si="575"/>
        <v>0</v>
      </c>
      <c r="JP94" s="43">
        <f t="shared" si="576"/>
        <v>0.86974591209206398</v>
      </c>
      <c r="JQ94" s="43">
        <f t="shared" si="577"/>
        <v>0.58889960484771742</v>
      </c>
      <c r="JR94" s="43">
        <f t="shared" si="578"/>
        <v>0.35289181021630167</v>
      </c>
      <c r="JS94" s="43">
        <f t="shared" si="579"/>
        <v>0.17272047479499975</v>
      </c>
      <c r="JT94" s="43">
        <f t="shared" si="580"/>
        <v>0</v>
      </c>
      <c r="JU94" s="43"/>
      <c r="JW94" s="43">
        <f t="shared" si="581"/>
        <v>0.66049131830318786</v>
      </c>
      <c r="JX94" s="43">
        <f t="shared" si="582"/>
        <v>1.313238232679094E-2</v>
      </c>
      <c r="JY94" s="43">
        <f t="shared" si="583"/>
        <v>0.52178315880168746</v>
      </c>
      <c r="JZ94" s="43">
        <f t="shared" si="584"/>
        <v>2.2335873408122837E-2</v>
      </c>
      <c r="KA94" s="43">
        <f t="shared" si="585"/>
        <v>0.28800579857855946</v>
      </c>
      <c r="KB94" s="43">
        <f t="shared" si="586"/>
        <v>0.1938668141494308</v>
      </c>
      <c r="KC94" s="43">
        <f t="shared" si="587"/>
        <v>0.11922910156177567</v>
      </c>
      <c r="KD94" s="43">
        <f t="shared" si="588"/>
        <v>0.1306990707102145</v>
      </c>
      <c r="KE94" s="43">
        <f t="shared" si="589"/>
        <v>0.11519935033127252</v>
      </c>
      <c r="KF94" s="43">
        <f t="shared" si="590"/>
        <v>9.9421848383176525E-2</v>
      </c>
      <c r="KG94" s="43">
        <f t="shared" si="591"/>
        <v>0</v>
      </c>
      <c r="KH94" s="43"/>
      <c r="KJ94" s="7">
        <f t="array" ref="KJ94">AVERAGE(EW94:EW95)/((1+discount_EFFECT)^($B94-1))</f>
        <v>1.1253863440624421E-5</v>
      </c>
      <c r="KK94" s="7">
        <f t="array" ref="KK94">AVERAGE(EX94:EX95)/((1+discount_EFFECT)^($B94-1))</f>
        <v>2.2375772892132735E-7</v>
      </c>
      <c r="KL94" s="7">
        <f t="array" ref="KL94">AVERAGE(EY94:EY95)/((1+discount_EFFECT)^($B94-1))</f>
        <v>5.4565420528857973E-6</v>
      </c>
      <c r="KM94" s="7">
        <f t="array" ref="KM94">AVERAGE(EZ94:EZ95)/((1+discount_EFFECT)^($B94-1))</f>
        <v>2.3357716799303056E-7</v>
      </c>
      <c r="KN94" s="7">
        <f t="array" ref="KN94">AVERAGE(FA94:FA95)/((1+discount_EFFECT)^($B94-1))</f>
        <v>2.0286957680670537E-6</v>
      </c>
      <c r="KO94" s="7">
        <f t="array" ref="KO94">AVERAGE(FB94:FB95)/((1+discount_EFFECT)^($B94-1))</f>
        <v>7.7444326200816695E-7</v>
      </c>
      <c r="KP94" s="7">
        <f t="array" ref="KP94">AVERAGE(FC94:FC95)/((1+discount_EFFECT)^($B94-1))</f>
        <v>4.5453136963335481E-6</v>
      </c>
      <c r="KQ94" s="7">
        <f t="array" ref="KQ94">AVERAGE(FD94:FD95)/((1+discount_EFFECT)^($B94-1))</f>
        <v>3.0776039329017367E-6</v>
      </c>
      <c r="KR94" s="7">
        <f t="array" ref="KR94">AVERAGE(FE94:FE95)/((1+discount_EFFECT)^($B94-1))</f>
        <v>1.8442213478668339E-6</v>
      </c>
      <c r="KS94" s="7">
        <f t="array" ref="KS94">AVERAGE(FF94:FF95)/((1+discount_EFFECT)^($B94-1))</f>
        <v>9.026414827688721E-7</v>
      </c>
      <c r="KT94" s="7">
        <f t="array" ref="KT94">AVERAGE(FG94:FG95)/((1+discount_EFFECT)^($B94-1))</f>
        <v>0.46366438677862404</v>
      </c>
      <c r="KU94" s="51">
        <f t="shared" si="592"/>
        <v>1.8811514808845218E-5</v>
      </c>
      <c r="KV94" s="51">
        <f t="shared" si="593"/>
        <v>-1.3966160474178223E-6</v>
      </c>
      <c r="KW94" s="43"/>
      <c r="KX94" s="43">
        <f t="shared" si="594"/>
        <v>0.47686651260885043</v>
      </c>
      <c r="KY94" s="43">
        <f t="shared" si="595"/>
        <v>0.28136953181962532</v>
      </c>
      <c r="KZ94" s="43">
        <f t="shared" si="596"/>
        <v>0.92008988064343333</v>
      </c>
      <c r="LA94" s="43">
        <f t="shared" si="597"/>
        <v>1.0035117683746366</v>
      </c>
      <c r="LB94" s="30">
        <f t="shared" si="598"/>
        <v>1.6022934865879297E-5</v>
      </c>
      <c r="LC94" s="30">
        <f t="shared" si="599"/>
        <v>8.767723153780565E-6</v>
      </c>
      <c r="LD94" s="30">
        <f t="shared" si="600"/>
        <v>3.8729171159338879E-6</v>
      </c>
      <c r="LE94" s="30">
        <f t="shared" si="601"/>
        <v>1.6770847447770389E-6</v>
      </c>
      <c r="LF94" s="30">
        <f t="shared" si="602"/>
        <v>1.9970879420499798E-5</v>
      </c>
      <c r="LG94" s="30">
        <f t="shared" si="603"/>
        <v>1.0369780459870991E-5</v>
      </c>
      <c r="LH94" s="30">
        <f t="shared" si="604"/>
        <v>1.6710405493510217E-5</v>
      </c>
      <c r="LI94" s="17">
        <f t="shared" si="605"/>
        <v>3.0340659880370789E-5</v>
      </c>
      <c r="LJ94" s="30">
        <f t="shared" si="606"/>
        <v>1.7414898761427396E-5</v>
      </c>
      <c r="LK94" s="31">
        <f t="shared" si="607"/>
        <v>2.6818376934465453</v>
      </c>
      <c r="LL94">
        <f t="shared" si="608"/>
        <v>-9.4034781730380591E-6</v>
      </c>
    </row>
    <row r="95" spans="2:324" ht="15.6" thickTop="1" thickBot="1" x14ac:dyDescent="0.35">
      <c r="B95">
        <v>28</v>
      </c>
      <c r="C95">
        <f t="shared" si="609"/>
        <v>98</v>
      </c>
      <c r="E95">
        <f t="shared" si="398"/>
        <v>0</v>
      </c>
      <c r="G95">
        <f t="shared" si="399"/>
        <v>0.16501514101914139</v>
      </c>
      <c r="H95">
        <f t="shared" si="400"/>
        <v>0</v>
      </c>
      <c r="I95">
        <f t="shared" si="401"/>
        <v>0</v>
      </c>
      <c r="J95">
        <f t="shared" si="402"/>
        <v>0.25713445436768823</v>
      </c>
      <c r="K95" s="19">
        <f t="shared" si="403"/>
        <v>2.7774179821947742E-2</v>
      </c>
      <c r="L95">
        <f t="shared" si="404"/>
        <v>0.22999999999999998</v>
      </c>
      <c r="M95">
        <f t="shared" si="405"/>
        <v>0</v>
      </c>
      <c r="N95">
        <f t="shared" si="406"/>
        <v>0</v>
      </c>
      <c r="O95">
        <f t="shared" si="407"/>
        <v>0.35</v>
      </c>
      <c r="P95">
        <f t="shared" si="408"/>
        <v>4.0000000000000036E-2</v>
      </c>
      <c r="S95" s="35">
        <f t="shared" si="409"/>
        <v>0.43612541018789769</v>
      </c>
      <c r="T95" s="36">
        <v>0</v>
      </c>
      <c r="U95" s="37">
        <f t="shared" si="410"/>
        <v>1.0584628066468964E-2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8">
        <v>0</v>
      </c>
      <c r="AD95" s="35">
        <f t="shared" si="411"/>
        <v>0</v>
      </c>
      <c r="AE95" s="37">
        <f t="shared" si="412"/>
        <v>0.40218282072151873</v>
      </c>
      <c r="AF95" s="37">
        <f t="shared" si="413"/>
        <v>0</v>
      </c>
      <c r="AG95" s="37">
        <f t="shared" si="414"/>
        <v>1.0584628066468964E-2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8">
        <v>0</v>
      </c>
      <c r="AO95" s="35">
        <f t="shared" si="415"/>
        <v>8.6189941398490219E-2</v>
      </c>
      <c r="AP95" s="36">
        <v>0</v>
      </c>
      <c r="AQ95" s="37">
        <f t="shared" si="416"/>
        <v>0.24171457662173118</v>
      </c>
      <c r="AR95" s="36">
        <v>0</v>
      </c>
      <c r="AS95" s="36">
        <v>0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8">
        <v>0</v>
      </c>
      <c r="AZ95" s="35">
        <f t="shared" si="417"/>
        <v>0</v>
      </c>
      <c r="BA95" s="37">
        <f t="shared" si="418"/>
        <v>0.12013253086486922</v>
      </c>
      <c r="BB95" s="37">
        <f t="shared" si="419"/>
        <v>0</v>
      </c>
      <c r="BC95" s="37">
        <f t="shared" si="420"/>
        <v>0.20463614261839996</v>
      </c>
      <c r="BD95" s="37">
        <f t="shared" si="421"/>
        <v>7.114564473686461E-3</v>
      </c>
      <c r="BE95" s="37">
        <f t="shared" si="422"/>
        <v>0</v>
      </c>
      <c r="BF95" s="36">
        <v>0</v>
      </c>
      <c r="BG95" s="36">
        <v>0</v>
      </c>
      <c r="BH95" s="36">
        <v>0</v>
      </c>
      <c r="BI95" s="36">
        <v>0</v>
      </c>
      <c r="BJ95" s="38">
        <v>0</v>
      </c>
      <c r="BK95" s="35">
        <f t="shared" si="423"/>
        <v>0</v>
      </c>
      <c r="BL95" s="37">
        <f t="shared" si="424"/>
        <v>0</v>
      </c>
      <c r="BM95" s="37">
        <f t="shared" si="425"/>
        <v>9.0722418751880543E-2</v>
      </c>
      <c r="BN95" s="37">
        <f t="shared" si="426"/>
        <v>0.1234873274421379</v>
      </c>
      <c r="BO95" s="37">
        <f t="shared" si="427"/>
        <v>0.13043368201758515</v>
      </c>
      <c r="BP95" s="37">
        <f t="shared" si="428"/>
        <v>5.6312562791930665E-4</v>
      </c>
      <c r="BQ95" s="36">
        <v>0</v>
      </c>
      <c r="BR95" s="36">
        <v>0</v>
      </c>
      <c r="BS95" s="36">
        <v>0</v>
      </c>
      <c r="BT95" s="36">
        <v>0</v>
      </c>
      <c r="BU95" s="38">
        <v>0</v>
      </c>
      <c r="BV95" s="35">
        <f t="shared" si="429"/>
        <v>0</v>
      </c>
      <c r="BW95" s="37">
        <f t="shared" si="430"/>
        <v>0</v>
      </c>
      <c r="BX95" s="37">
        <f t="shared" si="431"/>
        <v>9.7993121088848015E-3</v>
      </c>
      <c r="BY95" s="37">
        <f t="shared" si="432"/>
        <v>1.4112837421958633E-2</v>
      </c>
      <c r="BZ95" s="37">
        <f t="shared" si="433"/>
        <v>9.9603902631610453E-2</v>
      </c>
      <c r="CA95" s="37">
        <f t="shared" si="434"/>
        <v>2.759315576804602E-2</v>
      </c>
      <c r="CB95" s="36">
        <v>0</v>
      </c>
      <c r="CC95" s="36">
        <v>0</v>
      </c>
      <c r="CD95" s="36">
        <v>0</v>
      </c>
      <c r="CE95" s="36">
        <v>0</v>
      </c>
      <c r="CF95" s="38">
        <v>0</v>
      </c>
      <c r="CG95" s="37">
        <f t="shared" si="435"/>
        <v>1.0724395332489289E-2</v>
      </c>
      <c r="CH95" s="37">
        <f t="shared" si="436"/>
        <v>9.8897414931520995E-3</v>
      </c>
      <c r="CI95" s="37">
        <f t="shared" si="437"/>
        <v>4.1810381135740191E-4</v>
      </c>
      <c r="CJ95" s="37">
        <f t="shared" si="438"/>
        <v>4.1810381135740191E-4</v>
      </c>
      <c r="CK95" s="36">
        <v>0</v>
      </c>
      <c r="CL95" s="36">
        <v>0</v>
      </c>
      <c r="CM95" s="37">
        <f t="shared" si="439"/>
        <v>0.41207256221467081</v>
      </c>
      <c r="CN95" s="37">
        <f t="shared" si="440"/>
        <v>1.1002731877826367E-2</v>
      </c>
      <c r="CO95" s="36">
        <v>0</v>
      </c>
      <c r="CP95" s="36">
        <v>0</v>
      </c>
      <c r="CQ95" s="38">
        <v>0</v>
      </c>
      <c r="CR95" s="37">
        <f t="shared" si="441"/>
        <v>2.119424788487465E-3</v>
      </c>
      <c r="CS95" s="37">
        <f t="shared" si="442"/>
        <v>2.9540786278246531E-3</v>
      </c>
      <c r="CT95" s="37">
        <f t="shared" si="443"/>
        <v>9.5479770391120426E-3</v>
      </c>
      <c r="CU95" s="37">
        <f t="shared" si="444"/>
        <v>8.0833403529097705E-3</v>
      </c>
      <c r="CV95" s="37">
        <f t="shared" si="445"/>
        <v>8.7932819337697846E-4</v>
      </c>
      <c r="CW95" s="37">
        <f t="shared" si="446"/>
        <v>0</v>
      </c>
      <c r="CX95" s="37">
        <f t="shared" si="447"/>
        <v>0.12308660949269387</v>
      </c>
      <c r="CY95" s="37">
        <f t="shared" si="448"/>
        <v>0.21271948297130974</v>
      </c>
      <c r="CZ95" s="37">
        <f t="shared" si="449"/>
        <v>7.9938926670634399E-3</v>
      </c>
      <c r="DA95" s="37">
        <f t="shared" si="450"/>
        <v>0</v>
      </c>
      <c r="DB95" s="38">
        <v>0</v>
      </c>
      <c r="DC95" s="37">
        <f t="shared" si="451"/>
        <v>0</v>
      </c>
      <c r="DD95" s="37">
        <f t="shared" si="452"/>
        <v>0</v>
      </c>
      <c r="DE95" s="37">
        <f t="shared" si="453"/>
        <v>3.5836298467478798E-3</v>
      </c>
      <c r="DF95" s="37">
        <f t="shared" si="454"/>
        <v>4.8778777991696888E-3</v>
      </c>
      <c r="DG95" s="37">
        <f t="shared" si="455"/>
        <v>1.6121016878577938E-2</v>
      </c>
      <c r="DH95" s="37">
        <f t="shared" si="456"/>
        <v>1.9682798600688316E-4</v>
      </c>
      <c r="DI95" s="37">
        <f t="shared" si="457"/>
        <v>0</v>
      </c>
      <c r="DJ95" s="37">
        <f t="shared" si="458"/>
        <v>0.12836520524130762</v>
      </c>
      <c r="DK95" s="37">
        <f t="shared" si="459"/>
        <v>0.14655469889616307</v>
      </c>
      <c r="DL95" s="37">
        <f t="shared" si="460"/>
        <v>7.5995361392618979E-4</v>
      </c>
      <c r="DM95" s="38">
        <v>0</v>
      </c>
      <c r="DN95" s="37">
        <f t="shared" si="461"/>
        <v>0</v>
      </c>
      <c r="DO95" s="37">
        <f t="shared" si="462"/>
        <v>0</v>
      </c>
      <c r="DP95" s="37">
        <f t="shared" si="463"/>
        <v>3.8708301469607328E-4</v>
      </c>
      <c r="DQ95" s="37">
        <f t="shared" si="464"/>
        <v>5.5747174847653642E-4</v>
      </c>
      <c r="DR95" s="37">
        <f t="shared" si="465"/>
        <v>1.2310594707277698E-2</v>
      </c>
      <c r="DS95" s="37">
        <f t="shared" si="466"/>
        <v>9.6445713143372743E-3</v>
      </c>
      <c r="DT95" s="37">
        <f t="shared" si="467"/>
        <v>0</v>
      </c>
      <c r="DU95" s="37">
        <f t="shared" si="468"/>
        <v>1.4670309170435169E-2</v>
      </c>
      <c r="DV95" s="37">
        <f t="shared" si="469"/>
        <v>0.11191449733888816</v>
      </c>
      <c r="DW95" s="37">
        <f t="shared" si="470"/>
        <v>3.72377270823833E-2</v>
      </c>
      <c r="DX95" s="38">
        <v>0</v>
      </c>
      <c r="DY95" s="35">
        <f t="array" ref="DY95">1-EXP(-INDEX(m.r.mortality, C95) * hr.mort_mci)</f>
        <v>0.46484082829263529</v>
      </c>
      <c r="DZ95" s="37">
        <f t="array" ref="DZ95">1-EXP(-INDEX(m.r.mortality, C95) * hr.mort_mci)</f>
        <v>0.46484082829263529</v>
      </c>
      <c r="EA95" s="37">
        <f t="array" ref="EA95">1-EXP(-INDEX(m.r.mortality, C95) * hr.mort_mil)</f>
        <v>0.63324227073912109</v>
      </c>
      <c r="EB95" s="37">
        <f t="array" ref="EB95">1-EXP(-INDEX(m.r.mortality, C95) * hr.mort_mil)</f>
        <v>0.63324227073912109</v>
      </c>
      <c r="EC95" s="37">
        <f t="array" ref="EC95">1-EXP(-INDEX(m.r.mortality, C95) * hr.mort_mod)</f>
        <v>0.73353691109788532</v>
      </c>
      <c r="ED95" s="37">
        <f t="array" ref="ED95">1-EXP(-INDEX(m.r.mortality, C95) * hr.mort_sev)</f>
        <v>0.96200231930369051</v>
      </c>
      <c r="EE95" s="37">
        <f t="array" ref="EE95">1-EXP(-INDEX(m.r.mortality, C95) * hr.mort_mci)</f>
        <v>0.46484082829263529</v>
      </c>
      <c r="EF95" s="37">
        <f t="array" ref="EF95">1-EXP(-INDEX(m.r.mortality, C95) * hr.mort_mil)</f>
        <v>0.63324227073912109</v>
      </c>
      <c r="EG95" s="37">
        <f t="array" ref="EG95">1-EXP(-INDEX(m.r.mortality, C95) * hr.mort_mod)</f>
        <v>0.73353691109788532</v>
      </c>
      <c r="EH95" s="37">
        <f t="array" ref="EH95">1-EXP(-INDEX(m.r.mortality, C95) * hr.mort_sev)</f>
        <v>0.96200231930369051</v>
      </c>
      <c r="EI95" s="38">
        <v>1</v>
      </c>
      <c r="EJ95" s="39" t="b">
        <f t="shared" si="471"/>
        <v>1</v>
      </c>
      <c r="EK95" s="39" t="b">
        <f t="shared" si="472"/>
        <v>1</v>
      </c>
      <c r="EL95" s="39" t="b">
        <f t="shared" si="473"/>
        <v>1</v>
      </c>
      <c r="EM95" s="39" t="b">
        <f t="shared" si="474"/>
        <v>1</v>
      </c>
      <c r="EN95" s="39" t="b">
        <f t="shared" si="475"/>
        <v>1</v>
      </c>
      <c r="EO95" s="39" t="b">
        <f t="shared" si="476"/>
        <v>1</v>
      </c>
      <c r="EP95" s="39" t="b">
        <f t="shared" si="477"/>
        <v>1</v>
      </c>
      <c r="EQ95" s="39" t="b">
        <f t="shared" si="478"/>
        <v>1</v>
      </c>
      <c r="ER95" s="39" t="b">
        <f t="shared" si="479"/>
        <v>1</v>
      </c>
      <c r="ES95" s="39" t="b">
        <f t="shared" si="480"/>
        <v>1</v>
      </c>
      <c r="ET95" s="39" t="b">
        <f t="shared" si="481"/>
        <v>1</v>
      </c>
      <c r="EV95">
        <v>28</v>
      </c>
      <c r="EW95" s="7">
        <f t="array" ref="EW95">MMULT(EW94:FG94,TRANSPOSE(S94:AC94))</f>
        <v>1.5324963134776022E-5</v>
      </c>
      <c r="EX95" s="7">
        <f t="array" ref="EX95">MMULT(EW94:FG94,TRANSPOSE(AD94:AN94))</f>
        <v>2.9134987739695839E-7</v>
      </c>
      <c r="EY95" s="7">
        <f t="array" ref="EY95">MMULT(EW94:FG94,TRANSPOSE(AO94:AY94))</f>
        <v>7.2239632360377597E-6</v>
      </c>
      <c r="EZ95" s="7">
        <f t="array" ref="EZ95">MMULT(EW94:FG94,TRANSPOSE(AZ94:BJ94))</f>
        <v>2.9037512898492429E-7</v>
      </c>
      <c r="FA95" s="7">
        <f t="array" ref="FA95">MMULT(EW94:FG94,TRANSPOSE(BK94:BU94))</f>
        <v>2.5701074430285376E-6</v>
      </c>
      <c r="FB95" s="7">
        <f t="array" ref="FB95">MMULT(EW94:FG94,TRANSPOSE(BV94:CF94))</f>
        <v>9.4160937745108278E-7</v>
      </c>
      <c r="FC95" s="7">
        <f t="array" ref="FC95">MMULT(EW94:FG94,TRANSPOSE(CG94:CQ94))</f>
        <v>6.2475968152703535E-6</v>
      </c>
      <c r="FD95" s="7">
        <f t="array" ref="FD95">MMULT(EW94:FG94,TRANSPOSE(CR94:DB94))</f>
        <v>4.1140813996648447E-6</v>
      </c>
      <c r="FE95" s="7">
        <f t="array" ref="FE95">MMULT(EW94:FG94,TRANSPOSE(DC94:DM94))</f>
        <v>2.3440130048527818E-6</v>
      </c>
      <c r="FF95" s="7">
        <f t="array" ref="FF95">MMULT(EW94:FG94,TRANSPOSE(DN94:DX94))</f>
        <v>1.0851879125434769E-6</v>
      </c>
      <c r="FG95" s="7">
        <f t="array" ref="FG95">MMULT(EW94:FG94,TRANSPOSE(DY94:EI94))</f>
        <v>0.99995956675266984</v>
      </c>
      <c r="FH95" s="39" t="b">
        <f t="shared" si="482"/>
        <v>1</v>
      </c>
      <c r="FJ95" s="30">
        <f t="shared" si="483"/>
        <v>1.0436299894782471E-5</v>
      </c>
      <c r="FK95" s="30">
        <f t="shared" si="484"/>
        <v>1.9840926650732864E-7</v>
      </c>
      <c r="FL95" s="30">
        <f t="shared" si="485"/>
        <v>4.5583208019398267E-6</v>
      </c>
      <c r="FM95" s="30">
        <f t="shared" si="486"/>
        <v>1.8322670638948724E-7</v>
      </c>
      <c r="FN95" s="30">
        <f t="shared" si="487"/>
        <v>1.2619227545270119E-6</v>
      </c>
      <c r="FO95" s="30">
        <f t="shared" si="488"/>
        <v>3.0225661016179753E-7</v>
      </c>
      <c r="FP95" s="30">
        <f t="shared" si="489"/>
        <v>4.2546134311991104E-6</v>
      </c>
      <c r="FQ95" s="30">
        <f t="shared" si="490"/>
        <v>2.7194078051784626E-6</v>
      </c>
      <c r="FR95" s="30">
        <f t="shared" si="491"/>
        <v>1.0102696050915489E-6</v>
      </c>
      <c r="FS95" s="30">
        <f t="shared" si="492"/>
        <v>2.8323404517384746E-7</v>
      </c>
      <c r="FT95" s="41">
        <v>0</v>
      </c>
      <c r="FV95" s="30">
        <f t="shared" si="493"/>
        <v>-4.5974889404328067E-7</v>
      </c>
      <c r="FW95" s="30">
        <f t="shared" si="494"/>
        <v>-8.7404963219087523E-9</v>
      </c>
      <c r="FX95" s="30">
        <f t="shared" si="495"/>
        <v>-3.6119816180188803E-7</v>
      </c>
      <c r="FY95" s="30">
        <f t="shared" si="496"/>
        <v>-1.4518756449246215E-8</v>
      </c>
      <c r="FZ95" s="30">
        <f t="shared" si="497"/>
        <v>-2.05608595442283E-7</v>
      </c>
      <c r="GA95" s="30">
        <f t="shared" si="498"/>
        <v>-9.4160937745108283E-8</v>
      </c>
      <c r="GB95" s="30">
        <f t="shared" si="499"/>
        <v>-1.8742790445811059E-7</v>
      </c>
      <c r="GC95" s="30">
        <f t="shared" si="500"/>
        <v>-2.0570406998324224E-7</v>
      </c>
      <c r="GD95" s="30">
        <f t="shared" si="501"/>
        <v>-1.8752104038822256E-7</v>
      </c>
      <c r="GE95" s="30">
        <f t="shared" si="502"/>
        <v>-1.0851879125434769E-7</v>
      </c>
      <c r="GF95" s="41">
        <v>0</v>
      </c>
      <c r="GH95" s="31">
        <f t="shared" si="503"/>
        <v>0.43733000547341677</v>
      </c>
      <c r="GI95" s="31">
        <f t="shared" si="504"/>
        <v>0.20615096126313315</v>
      </c>
      <c r="GJ95" s="18"/>
      <c r="GK95" s="31">
        <f t="shared" si="505"/>
        <v>0.11075412157355172</v>
      </c>
      <c r="GL95" s="31">
        <f t="shared" si="506"/>
        <v>2.1055972179429144E-3</v>
      </c>
      <c r="GM95" s="31">
        <f t="shared" si="507"/>
        <v>7.5245122171735151E-2</v>
      </c>
      <c r="GN95" s="31">
        <f t="shared" si="508"/>
        <v>3.0245602506814551E-3</v>
      </c>
      <c r="GO95" s="31">
        <f t="shared" si="509"/>
        <v>3.4144596239685937E-2</v>
      </c>
      <c r="GP95" s="31">
        <f t="shared" si="510"/>
        <v>1.2797469545500312E-2</v>
      </c>
      <c r="GQ95" s="31">
        <f t="shared" si="511"/>
        <v>4.5151632087831461E-2</v>
      </c>
      <c r="GR95" s="31">
        <f t="shared" si="512"/>
        <v>4.2852454729827245E-2</v>
      </c>
      <c r="GS95" s="31">
        <f t="shared" si="513"/>
        <v>3.1140868389906661E-2</v>
      </c>
      <c r="GT95" s="31">
        <f t="shared" si="514"/>
        <v>1.4748854030653145E-2</v>
      </c>
      <c r="GU95" s="42">
        <v>0</v>
      </c>
      <c r="GV95" s="18"/>
      <c r="GW95" s="31">
        <f t="shared" si="515"/>
        <v>0</v>
      </c>
      <c r="GX95" s="31">
        <f t="shared" si="516"/>
        <v>0</v>
      </c>
      <c r="GY95" s="31">
        <f t="shared" si="517"/>
        <v>0</v>
      </c>
      <c r="GZ95" s="31">
        <f t="shared" si="518"/>
        <v>0</v>
      </c>
      <c r="HA95" s="31">
        <f t="shared" si="519"/>
        <v>0</v>
      </c>
      <c r="HB95" s="31">
        <f t="shared" si="520"/>
        <v>0</v>
      </c>
      <c r="HC95" s="31">
        <f t="shared" si="521"/>
        <v>0.55433677022530792</v>
      </c>
      <c r="HD95" s="31">
        <f t="shared" si="522"/>
        <v>0.36503421442946232</v>
      </c>
      <c r="HE95" s="31">
        <f t="shared" si="523"/>
        <v>0.20797958589457763</v>
      </c>
      <c r="HF95" s="31">
        <f t="shared" si="524"/>
        <v>9.628655310415761E-2</v>
      </c>
      <c r="HG95" s="42">
        <v>0</v>
      </c>
      <c r="HH95" s="18"/>
      <c r="HI95" s="31">
        <f t="shared" si="525"/>
        <v>0.41705858814774727</v>
      </c>
      <c r="HJ95" s="31">
        <f t="shared" si="526"/>
        <v>7.9288914078011336E-3</v>
      </c>
      <c r="HK95" s="31">
        <f t="shared" si="527"/>
        <v>0.32031718249722918</v>
      </c>
      <c r="HL95" s="31">
        <f t="shared" si="528"/>
        <v>1.2875500628203126E-2</v>
      </c>
      <c r="HM95" s="31">
        <f t="shared" si="529"/>
        <v>0.16918729445423245</v>
      </c>
      <c r="HN95" s="31">
        <f t="shared" si="530"/>
        <v>0.10929915404201425</v>
      </c>
      <c r="HO95" s="31">
        <f t="shared" si="531"/>
        <v>7.5991245440454436E-2</v>
      </c>
      <c r="HP95" s="31">
        <f t="shared" si="532"/>
        <v>8.1014883030361431E-2</v>
      </c>
      <c r="HQ95" s="31">
        <f t="shared" si="533"/>
        <v>6.7893650358553007E-2</v>
      </c>
      <c r="HR95" s="31">
        <f t="shared" si="534"/>
        <v>5.542473812338878E-2</v>
      </c>
      <c r="HS95" s="42">
        <v>0</v>
      </c>
      <c r="HT95" s="18"/>
      <c r="HU95" s="45">
        <f t="shared" si="535"/>
        <v>7.5199533728677682E-6</v>
      </c>
      <c r="HV95" s="45">
        <f t="shared" si="536"/>
        <v>1.401495635722567E-7</v>
      </c>
      <c r="HW95" s="45">
        <f t="shared" si="537"/>
        <v>3.2467972886545476E-6</v>
      </c>
      <c r="HX95" s="45">
        <f t="shared" si="538"/>
        <v>1.2717242417415341E-7</v>
      </c>
      <c r="HY95" s="45">
        <f t="shared" si="539"/>
        <v>8.8308788570096736E-7</v>
      </c>
      <c r="HZ95" s="45">
        <f t="shared" si="540"/>
        <v>2.0840475127868751E-7</v>
      </c>
      <c r="IA95" s="45">
        <f t="shared" si="541"/>
        <v>3.0773369483302759E-6</v>
      </c>
      <c r="IB95" s="45">
        <f t="shared" si="542"/>
        <v>1.944623049577317E-6</v>
      </c>
      <c r="IC95" s="45">
        <f t="shared" si="543"/>
        <v>7.0800180918506901E-7</v>
      </c>
      <c r="ID95" s="45">
        <f t="shared" si="544"/>
        <v>1.9470089045753519E-7</v>
      </c>
      <c r="IE95" s="45">
        <f t="shared" si="545"/>
        <v>0</v>
      </c>
      <c r="IF95" s="45"/>
      <c r="IH95" s="45">
        <f t="shared" si="546"/>
        <v>-3.3127547898095896E-7</v>
      </c>
      <c r="II95" s="45">
        <f t="shared" si="547"/>
        <v>-6.1739895846809124E-9</v>
      </c>
      <c r="IJ95" s="45">
        <f t="shared" si="548"/>
        <v>-2.5727395314219869E-7</v>
      </c>
      <c r="IK95" s="45">
        <f t="shared" si="549"/>
        <v>-1.0077054213482838E-8</v>
      </c>
      <c r="IL95" s="45">
        <f t="shared" si="550"/>
        <v>-1.4388397323030019E-7</v>
      </c>
      <c r="IM95" s="45">
        <f t="shared" si="551"/>
        <v>-6.4923598529186154E-8</v>
      </c>
      <c r="IN95" s="45">
        <f t="shared" si="552"/>
        <v>-1.3556550433173022E-7</v>
      </c>
      <c r="IO95" s="45">
        <f t="shared" si="553"/>
        <v>-1.470970536745323E-7</v>
      </c>
      <c r="IP95" s="45">
        <f t="shared" si="554"/>
        <v>-1.3141564903667175E-7</v>
      </c>
      <c r="IQ95" s="45">
        <f t="shared" si="555"/>
        <v>-7.4598042320894711E-8</v>
      </c>
      <c r="IR95" s="45">
        <f t="shared" si="556"/>
        <v>0</v>
      </c>
      <c r="IT95" s="43">
        <f t="shared" si="557"/>
        <v>0.31512138237425075</v>
      </c>
      <c r="IU95" s="43">
        <f t="shared" si="558"/>
        <v>0.14683705056428475</v>
      </c>
      <c r="IW95" s="43">
        <f t="shared" si="559"/>
        <v>7.9804704587151665E-2</v>
      </c>
      <c r="IX95" s="43">
        <f t="shared" si="560"/>
        <v>1.4873223229357449E-3</v>
      </c>
      <c r="IY95" s="43">
        <f t="shared" si="561"/>
        <v>5.3595538635127171E-2</v>
      </c>
      <c r="IZ95" s="43">
        <f t="shared" si="562"/>
        <v>2.0992608922539408E-3</v>
      </c>
      <c r="JA95" s="43">
        <f t="shared" si="563"/>
        <v>2.389423535889813E-2</v>
      </c>
      <c r="JB95" s="43">
        <f t="shared" si="564"/>
        <v>8.8238052302608075E-3</v>
      </c>
      <c r="JC95" s="43">
        <f t="shared" si="565"/>
        <v>3.2657910747519593E-2</v>
      </c>
      <c r="JD95" s="43">
        <f t="shared" si="566"/>
        <v>3.0643388990759288E-2</v>
      </c>
      <c r="JE95" s="43">
        <f t="shared" si="567"/>
        <v>2.1823670680115245E-2</v>
      </c>
      <c r="JF95" s="43">
        <f t="shared" si="568"/>
        <v>1.0138664690658192E-2</v>
      </c>
      <c r="JG95" s="43">
        <f t="shared" si="569"/>
        <v>0</v>
      </c>
      <c r="JH95" s="43"/>
      <c r="JJ95" s="43">
        <f t="shared" si="570"/>
        <v>0</v>
      </c>
      <c r="JK95" s="43">
        <f t="shared" si="571"/>
        <v>0</v>
      </c>
      <c r="JL95" s="43">
        <f t="shared" si="572"/>
        <v>0</v>
      </c>
      <c r="JM95" s="43">
        <f t="shared" si="573"/>
        <v>0</v>
      </c>
      <c r="JN95" s="43">
        <f t="shared" si="574"/>
        <v>0</v>
      </c>
      <c r="JO95" s="43">
        <f t="shared" si="575"/>
        <v>0</v>
      </c>
      <c r="JP95" s="43">
        <f t="shared" si="576"/>
        <v>0.40094853561152533</v>
      </c>
      <c r="JQ95" s="43">
        <f t="shared" si="577"/>
        <v>0.261032547568678</v>
      </c>
      <c r="JR95" s="43">
        <f t="shared" si="578"/>
        <v>0.14575309634657263</v>
      </c>
      <c r="JS95" s="43">
        <f t="shared" si="579"/>
        <v>6.6189350990483453E-2</v>
      </c>
      <c r="JT95" s="43">
        <f t="shared" si="580"/>
        <v>0</v>
      </c>
      <c r="JU95" s="43"/>
      <c r="JW95" s="43">
        <f t="shared" si="581"/>
        <v>0.30051466211631822</v>
      </c>
      <c r="JX95" s="43">
        <f t="shared" si="582"/>
        <v>5.6006994530877884E-3</v>
      </c>
      <c r="JY95" s="43">
        <f t="shared" si="583"/>
        <v>0.22815528016345094</v>
      </c>
      <c r="JZ95" s="43">
        <f t="shared" si="584"/>
        <v>8.9365172774746454E-3</v>
      </c>
      <c r="KA95" s="43">
        <f t="shared" si="585"/>
        <v>0.11839651009625804</v>
      </c>
      <c r="KB95" s="43">
        <f t="shared" si="586"/>
        <v>7.5361339495284008E-2</v>
      </c>
      <c r="KC95" s="43">
        <f t="shared" si="587"/>
        <v>5.4964022260804345E-2</v>
      </c>
      <c r="KD95" s="43">
        <f t="shared" si="588"/>
        <v>5.7932984012051186E-2</v>
      </c>
      <c r="KE95" s="43">
        <f t="shared" si="589"/>
        <v>4.7580197448064493E-2</v>
      </c>
      <c r="KF95" s="43">
        <f t="shared" si="590"/>
        <v>3.8100101488067535E-2</v>
      </c>
      <c r="KG95" s="43">
        <f t="shared" si="591"/>
        <v>0</v>
      </c>
      <c r="KH95" s="43"/>
      <c r="KJ95" s="7">
        <f t="array" ref="KJ95">AVERAGE(EW95:EW96)/((1+discount_EFFECT)^($B95-1))</f>
        <v>4.9712198360238121E-6</v>
      </c>
      <c r="KK95" s="7">
        <f t="array" ref="KK95">AVERAGE(EX95:EX96)/((1+discount_EFFECT)^($B95-1))</f>
        <v>9.2648751381125606E-8</v>
      </c>
      <c r="KL95" s="7">
        <f t="array" ref="KL95">AVERAGE(EY95:EY96)/((1+discount_EFFECT)^($B95-1))</f>
        <v>2.3164383607630757E-6</v>
      </c>
      <c r="KM95" s="7">
        <f t="array" ref="KM95">AVERAGE(EZ95:EZ96)/((1+discount_EFFECT)^($B95-1))</f>
        <v>9.0731590425319572E-8</v>
      </c>
      <c r="KN95" s="7">
        <f t="array" ref="KN95">AVERAGE(FA95:FA96)/((1+discount_EFFECT)^($B95-1))</f>
        <v>8.0968737560428548E-7</v>
      </c>
      <c r="KO95" s="7">
        <f t="array" ref="KO95">AVERAGE(FB95:FB96)/((1+discount_EFFECT)^($B95-1))</f>
        <v>2.9227893518755212E-7</v>
      </c>
      <c r="KP95" s="7">
        <f t="array" ref="KP95">AVERAGE(FC95:FC96)/((1+discount_EFFECT)^($B95-1))</f>
        <v>2.0343368796493543E-6</v>
      </c>
      <c r="KQ95" s="7">
        <f t="array" ref="KQ95">AVERAGE(FD95:FD96)/((1+discount_EFFECT)^($B95-1))</f>
        <v>1.3244296739926082E-6</v>
      </c>
      <c r="KR95" s="7">
        <f t="array" ref="KR95">AVERAGE(FE95:FE96)/((1+discount_EFFECT)^($B95-1))</f>
        <v>7.395235869079329E-7</v>
      </c>
      <c r="KS95" s="7">
        <f t="array" ref="KS95">AVERAGE(FF95:FF96)/((1+discount_EFFECT)^($B95-1))</f>
        <v>3.3583222234401261E-7</v>
      </c>
      <c r="KT95" s="7">
        <f t="array" ref="KT95">AVERAGE(FG95:FG96)/((1+discount_EFFECT)^($B95-1))</f>
        <v>0.450176048638326</v>
      </c>
      <c r="KU95" s="51">
        <f t="shared" si="592"/>
        <v>8.1260150923789794E-6</v>
      </c>
      <c r="KV95" s="51">
        <f t="shared" si="593"/>
        <v>-5.8627413802481298E-7</v>
      </c>
      <c r="KW95" s="43"/>
      <c r="KX95" s="43">
        <f t="shared" si="594"/>
        <v>0.20796863072752708</v>
      </c>
      <c r="KY95" s="43">
        <f t="shared" si="595"/>
        <v>0.11928591978407073</v>
      </c>
      <c r="KZ95" s="43">
        <f t="shared" si="596"/>
        <v>0.39343080901485067</v>
      </c>
      <c r="LA95" s="43">
        <f t="shared" si="597"/>
        <v>0.42117091088321856</v>
      </c>
      <c r="LB95" s="30">
        <f t="shared" si="598"/>
        <v>7.098205467054292E-6</v>
      </c>
      <c r="LC95" s="30">
        <f t="shared" si="599"/>
        <v>3.7315996251810035E-6</v>
      </c>
      <c r="LD95" s="30">
        <f t="shared" si="600"/>
        <v>1.5492109625122183E-6</v>
      </c>
      <c r="LE95" s="30">
        <f t="shared" si="601"/>
        <v>6.2811115753156473E-7</v>
      </c>
      <c r="LF95" s="30">
        <f t="shared" si="602"/>
        <v>8.5730048493851713E-6</v>
      </c>
      <c r="LG95" s="30">
        <f t="shared" si="603"/>
        <v>4.4341223628939078E-6</v>
      </c>
      <c r="LH95" s="30">
        <f t="shared" si="604"/>
        <v>7.2876581967868878E-6</v>
      </c>
      <c r="LI95" s="17">
        <f t="shared" si="605"/>
        <v>1.3007127212279079E-5</v>
      </c>
      <c r="LJ95" s="30">
        <f t="shared" si="606"/>
        <v>7.5397409543541666E-6</v>
      </c>
      <c r="LK95" s="31">
        <f t="shared" si="607"/>
        <v>1.1418562704096669</v>
      </c>
      <c r="LL95">
        <f t="shared" si="608"/>
        <v>-3.8788217497425015E-6</v>
      </c>
    </row>
    <row r="96" spans="2:324" ht="15.6" thickTop="1" thickBot="1" x14ac:dyDescent="0.35">
      <c r="B96">
        <v>29</v>
      </c>
      <c r="C96">
        <f t="shared" si="609"/>
        <v>99</v>
      </c>
      <c r="E96">
        <f t="shared" si="398"/>
        <v>1</v>
      </c>
      <c r="G96">
        <f t="shared" si="399"/>
        <v>0.16501514101914139</v>
      </c>
      <c r="H96">
        <f t="shared" si="400"/>
        <v>0</v>
      </c>
      <c r="I96">
        <f t="shared" si="401"/>
        <v>0</v>
      </c>
      <c r="J96">
        <f t="shared" si="402"/>
        <v>0.25713445436768823</v>
      </c>
      <c r="K96" s="19">
        <f t="shared" si="403"/>
        <v>2.7774179821947742E-2</v>
      </c>
      <c r="L96">
        <f t="shared" si="404"/>
        <v>0.22999999999999998</v>
      </c>
      <c r="M96">
        <f t="shared" si="405"/>
        <v>0</v>
      </c>
      <c r="N96">
        <f t="shared" si="406"/>
        <v>0</v>
      </c>
      <c r="O96">
        <f t="shared" si="407"/>
        <v>0.35</v>
      </c>
      <c r="P96">
        <f t="shared" si="408"/>
        <v>4.0000000000000036E-2</v>
      </c>
      <c r="S96" s="35">
        <f t="shared" si="409"/>
        <v>0</v>
      </c>
      <c r="T96" s="36">
        <v>0</v>
      </c>
      <c r="U96" s="37">
        <f t="shared" si="410"/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8">
        <v>0</v>
      </c>
      <c r="AD96" s="35">
        <f t="shared" si="411"/>
        <v>0.41848648520397325</v>
      </c>
      <c r="AE96" s="37">
        <f t="shared" si="412"/>
        <v>0.38591669075336654</v>
      </c>
      <c r="AF96" s="37">
        <f t="shared" si="413"/>
        <v>9.906240401102882E-3</v>
      </c>
      <c r="AG96" s="37">
        <f t="shared" si="414"/>
        <v>9.906240401102882E-3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8">
        <v>0</v>
      </c>
      <c r="AO96" s="35">
        <f t="shared" si="415"/>
        <v>0</v>
      </c>
      <c r="AP96" s="36">
        <v>0</v>
      </c>
      <c r="AQ96" s="37">
        <f t="shared" si="416"/>
        <v>0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8">
        <v>0</v>
      </c>
      <c r="AZ96" s="35">
        <f t="shared" si="417"/>
        <v>8.2704022267931374E-2</v>
      </c>
      <c r="BA96" s="37">
        <f t="shared" si="418"/>
        <v>0.11527381671853806</v>
      </c>
      <c r="BB96" s="37">
        <f t="shared" si="419"/>
        <v>0.22622265888124607</v>
      </c>
      <c r="BC96" s="37">
        <f t="shared" si="420"/>
        <v>0.19152064775465572</v>
      </c>
      <c r="BD96" s="37">
        <f t="shared" si="421"/>
        <v>6.5195792859276507E-3</v>
      </c>
      <c r="BE96" s="37">
        <f t="shared" si="422"/>
        <v>0</v>
      </c>
      <c r="BF96" s="36">
        <v>0</v>
      </c>
      <c r="BG96" s="36">
        <v>0</v>
      </c>
      <c r="BH96" s="36">
        <v>0</v>
      </c>
      <c r="BI96" s="36">
        <v>0</v>
      </c>
      <c r="BJ96" s="38">
        <v>0</v>
      </c>
      <c r="BK96" s="35">
        <f t="shared" si="423"/>
        <v>0</v>
      </c>
      <c r="BL96" s="37">
        <f t="shared" si="424"/>
        <v>0</v>
      </c>
      <c r="BM96" s="37">
        <f t="shared" si="425"/>
        <v>8.4907857345757953E-2</v>
      </c>
      <c r="BN96" s="37">
        <f t="shared" si="426"/>
        <v>0.11557280467953361</v>
      </c>
      <c r="BO96" s="37">
        <f t="shared" si="427"/>
        <v>0.11952562024200696</v>
      </c>
      <c r="BP96" s="37">
        <f t="shared" si="428"/>
        <v>4.5375125852444682E-4</v>
      </c>
      <c r="BQ96" s="36">
        <v>0</v>
      </c>
      <c r="BR96" s="36">
        <v>0</v>
      </c>
      <c r="BS96" s="36">
        <v>0</v>
      </c>
      <c r="BT96" s="36">
        <v>0</v>
      </c>
      <c r="BU96" s="38">
        <v>0</v>
      </c>
      <c r="BV96" s="35">
        <f t="shared" si="429"/>
        <v>0</v>
      </c>
      <c r="BW96" s="37">
        <f t="shared" si="430"/>
        <v>0</v>
      </c>
      <c r="BX96" s="37">
        <f t="shared" si="431"/>
        <v>9.1712567419891724E-3</v>
      </c>
      <c r="BY96" s="37">
        <f t="shared" si="432"/>
        <v>1.3208320534803857E-2</v>
      </c>
      <c r="BZ96" s="37">
        <f t="shared" si="433"/>
        <v>9.1274110002987116E-2</v>
      </c>
      <c r="CA96" s="37">
        <f t="shared" si="434"/>
        <v>2.2233811667697893E-2</v>
      </c>
      <c r="CB96" s="36">
        <v>0</v>
      </c>
      <c r="CC96" s="36">
        <v>0</v>
      </c>
      <c r="CD96" s="36">
        <v>0</v>
      </c>
      <c r="CE96" s="36">
        <v>0</v>
      </c>
      <c r="CF96" s="38">
        <v>0</v>
      </c>
      <c r="CG96" s="37">
        <f t="shared" si="435"/>
        <v>1.029065127550754E-2</v>
      </c>
      <c r="CH96" s="37">
        <f t="shared" si="436"/>
        <v>9.4897546906565558E-3</v>
      </c>
      <c r="CI96" s="37">
        <f t="shared" si="437"/>
        <v>3.9130679339075838E-4</v>
      </c>
      <c r="CJ96" s="37">
        <f t="shared" si="438"/>
        <v>3.9130679339075838E-4</v>
      </c>
      <c r="CK96" s="36">
        <v>0</v>
      </c>
      <c r="CL96" s="36">
        <v>0</v>
      </c>
      <c r="CM96" s="37">
        <f t="shared" si="439"/>
        <v>0.39540644544402315</v>
      </c>
      <c r="CN96" s="37">
        <f t="shared" si="440"/>
        <v>1.0297547194493641E-2</v>
      </c>
      <c r="CO96" s="36">
        <v>0</v>
      </c>
      <c r="CP96" s="36">
        <v>0</v>
      </c>
      <c r="CQ96" s="38">
        <v>0</v>
      </c>
      <c r="CR96" s="37">
        <f t="shared" si="441"/>
        <v>2.0337054656048704E-3</v>
      </c>
      <c r="CS96" s="37">
        <f t="shared" si="442"/>
        <v>2.8346020504558542E-3</v>
      </c>
      <c r="CT96" s="37">
        <f t="shared" si="443"/>
        <v>8.9360301844982858E-3</v>
      </c>
      <c r="CU96" s="37">
        <f t="shared" si="444"/>
        <v>7.5652646722213276E-3</v>
      </c>
      <c r="CV96" s="37">
        <f t="shared" si="445"/>
        <v>8.0579069826072097E-4</v>
      </c>
      <c r="CW96" s="37">
        <f t="shared" si="446"/>
        <v>0</v>
      </c>
      <c r="CX96" s="37">
        <f t="shared" si="447"/>
        <v>0.11810841876899392</v>
      </c>
      <c r="CY96" s="37">
        <f t="shared" si="448"/>
        <v>0.19908591242687707</v>
      </c>
      <c r="CZ96" s="37">
        <f t="shared" si="449"/>
        <v>7.3253699841883723E-3</v>
      </c>
      <c r="DA96" s="37">
        <f t="shared" si="450"/>
        <v>0</v>
      </c>
      <c r="DB96" s="38">
        <v>0</v>
      </c>
      <c r="DC96" s="37">
        <f t="shared" si="451"/>
        <v>0</v>
      </c>
      <c r="DD96" s="37">
        <f t="shared" si="452"/>
        <v>0</v>
      </c>
      <c r="DE96" s="37">
        <f t="shared" si="453"/>
        <v>3.353948626963412E-3</v>
      </c>
      <c r="DF96" s="37">
        <f t="shared" si="454"/>
        <v>4.565245922892181E-3</v>
      </c>
      <c r="DG96" s="37">
        <f t="shared" si="455"/>
        <v>1.477282946811322E-2</v>
      </c>
      <c r="DH96" s="37">
        <f t="shared" si="456"/>
        <v>1.585986180267635E-4</v>
      </c>
      <c r="DI96" s="37">
        <f t="shared" si="457"/>
        <v>0</v>
      </c>
      <c r="DJ96" s="37">
        <f t="shared" si="458"/>
        <v>0.12013805060242581</v>
      </c>
      <c r="DK96" s="37">
        <f t="shared" si="459"/>
        <v>0.13429844971012017</v>
      </c>
      <c r="DL96" s="37">
        <f t="shared" si="460"/>
        <v>6.1234987655121029E-4</v>
      </c>
      <c r="DM96" s="38">
        <v>0</v>
      </c>
      <c r="DN96" s="37">
        <f t="shared" si="461"/>
        <v>0</v>
      </c>
      <c r="DO96" s="37">
        <f t="shared" si="462"/>
        <v>0</v>
      </c>
      <c r="DP96" s="37">
        <f t="shared" si="463"/>
        <v>3.6227417483948918E-4</v>
      </c>
      <c r="DQ96" s="37">
        <f t="shared" si="464"/>
        <v>5.2174239118767834E-4</v>
      </c>
      <c r="DR96" s="37">
        <f t="shared" si="465"/>
        <v>1.1281069775650092E-2</v>
      </c>
      <c r="DS96" s="37">
        <f t="shared" si="466"/>
        <v>7.7713322833114096E-3</v>
      </c>
      <c r="DT96" s="37">
        <f t="shared" si="467"/>
        <v>0</v>
      </c>
      <c r="DU96" s="37">
        <f t="shared" si="468"/>
        <v>1.3730062925991535E-2</v>
      </c>
      <c r="DV96" s="37">
        <f t="shared" si="469"/>
        <v>0.10255517977863721</v>
      </c>
      <c r="DW96" s="37">
        <f t="shared" si="470"/>
        <v>3.0005143951009304E-2</v>
      </c>
      <c r="DX96" s="38">
        <v>0</v>
      </c>
      <c r="DY96" s="35">
        <f t="array" ref="DY96">1-EXP(-INDEX(m.r.mortality, C96) * hr.mort_mci)</f>
        <v>0.48648513578698294</v>
      </c>
      <c r="DZ96" s="37">
        <f t="array" ref="DZ96">1-EXP(-INDEX(m.r.mortality, C96) * hr.mort_mci)</f>
        <v>0.48648513578698294</v>
      </c>
      <c r="EA96" s="37">
        <f t="array" ref="EA96">1-EXP(-INDEX(m.r.mortality, C96) * hr.mort_mil)</f>
        <v>0.65674842685021195</v>
      </c>
      <c r="EB96" s="37">
        <f t="array" ref="EB96">1-EXP(-INDEX(m.r.mortality, C96) * hr.mort_mil)</f>
        <v>0.65674842685021195</v>
      </c>
      <c r="EC96" s="37">
        <f t="array" ref="EC96">1-EXP(-INDEX(m.r.mortality, C96) * hr.mort_mod)</f>
        <v>0.75582100052705425</v>
      </c>
      <c r="ED96" s="37">
        <f t="array" ref="ED96">1-EXP(-INDEX(m.r.mortality, C96) * hr.mort_sev)</f>
        <v>0.96938250617243948</v>
      </c>
      <c r="EE96" s="37">
        <f t="array" ref="EE96">1-EXP(-INDEX(m.r.mortality, C96) * hr.mort_mci)</f>
        <v>0.48648513578698294</v>
      </c>
      <c r="EF96" s="37">
        <f t="array" ref="EF96">1-EXP(-INDEX(m.r.mortality, C96) * hr.mort_mil)</f>
        <v>0.65674842685021195</v>
      </c>
      <c r="EG96" s="37">
        <f t="array" ref="EG96">1-EXP(-INDEX(m.r.mortality, C96) * hr.mort_mod)</f>
        <v>0.75582100052705425</v>
      </c>
      <c r="EH96" s="37">
        <f t="array" ref="EH96">1-EXP(-INDEX(m.r.mortality, C96) * hr.mort_sev)</f>
        <v>0.96938250617243948</v>
      </c>
      <c r="EI96" s="38">
        <v>1</v>
      </c>
      <c r="EJ96" s="39" t="b">
        <f t="shared" si="471"/>
        <v>1</v>
      </c>
      <c r="EK96" s="39" t="b">
        <f t="shared" si="472"/>
        <v>1</v>
      </c>
      <c r="EL96" s="39" t="b">
        <f t="shared" si="473"/>
        <v>1</v>
      </c>
      <c r="EM96" s="39" t="b">
        <f t="shared" si="474"/>
        <v>1</v>
      </c>
      <c r="EN96" s="39" t="b">
        <f t="shared" si="475"/>
        <v>1</v>
      </c>
      <c r="EO96" s="39" t="b">
        <f t="shared" si="476"/>
        <v>1</v>
      </c>
      <c r="EP96" s="39" t="b">
        <f t="shared" si="477"/>
        <v>1</v>
      </c>
      <c r="EQ96" s="39" t="b">
        <f t="shared" si="478"/>
        <v>1</v>
      </c>
      <c r="ER96" s="39" t="b">
        <f t="shared" si="479"/>
        <v>1</v>
      </c>
      <c r="ES96" s="39" t="b">
        <f t="shared" si="480"/>
        <v>1</v>
      </c>
      <c r="ET96" s="39" t="b">
        <f t="shared" si="481"/>
        <v>1</v>
      </c>
      <c r="EV96">
        <v>29</v>
      </c>
      <c r="EW96" s="7">
        <f t="array" ref="EW96">MMULT(EW95:FG95,TRANSPOSE(S95:AC95))</f>
        <v>6.7600687972879083E-6</v>
      </c>
      <c r="EX96" s="7">
        <f t="array" ref="EX96">MMULT(EW95:FG95,TRANSPOSE(AD95:AN95))</f>
        <v>1.2024942824843577E-7</v>
      </c>
      <c r="EY96" s="7">
        <f t="array" ref="EY96">MMULT(EW95:FG95,TRANSPOSE(AO95:AY95))</f>
        <v>3.0669948896501867E-6</v>
      </c>
      <c r="EZ96" s="7">
        <f t="array" ref="EZ96">MMULT(EW95:FG95,TRANSPOSE(AZ95:BJ95))</f>
        <v>1.1270703955438919E-7</v>
      </c>
      <c r="FA96" s="7">
        <f t="array" ref="FA96">MMULT(EW95:FG95,TRANSPOSE(BK95:BU95))</f>
        <v>1.0269918877289669E-6</v>
      </c>
      <c r="FB96" s="7">
        <f t="array" ref="FB96">MMULT(EW95:FG95,TRANSPOSE(BV95:CF95))</f>
        <v>3.5686259313264029E-7</v>
      </c>
      <c r="FC96" s="7">
        <f t="array" ref="FC96">MMULT(EW95:FG95,TRANSPOSE(CG95:CQ95))</f>
        <v>2.7901034735116621E-6</v>
      </c>
      <c r="FD96" s="7">
        <f t="array" ref="FD96">MMULT(EW95:FG95,TRANSPOSE(CR95:DB95))</f>
        <v>1.7698007473164469E-6</v>
      </c>
      <c r="FE96" s="7">
        <f t="array" ref="FE96">MMULT(EW95:FG95,TRANSPOSE(DC95:DM95))</f>
        <v>9.4137822106401185E-7</v>
      </c>
      <c r="FF96" s="7">
        <f t="array" ref="FF96">MMULT(EW95:FG95,TRANSPOSE(DN95:DX95))</f>
        <v>4.0677293387441729E-7</v>
      </c>
      <c r="FG96" s="7">
        <f t="array" ref="FG96">MMULT(EW95:FG95,TRANSPOSE(DY95:EI95))</f>
        <v>0.99998264806998849</v>
      </c>
      <c r="FH96" s="39" t="b">
        <f t="shared" si="482"/>
        <v>1</v>
      </c>
      <c r="FJ96" s="30">
        <f t="shared" si="483"/>
        <v>4.6036068509530649E-6</v>
      </c>
      <c r="FK96" s="30">
        <f t="shared" si="484"/>
        <v>8.1889860637184752E-8</v>
      </c>
      <c r="FL96" s="30">
        <f t="shared" si="485"/>
        <v>1.935273775369268E-6</v>
      </c>
      <c r="FM96" s="30">
        <f t="shared" si="486"/>
        <v>7.1118141958819575E-8</v>
      </c>
      <c r="FN96" s="30">
        <f t="shared" si="487"/>
        <v>5.0425301687492279E-7</v>
      </c>
      <c r="FO96" s="30">
        <f t="shared" si="488"/>
        <v>1.1455289239557751E-7</v>
      </c>
      <c r="FP96" s="30">
        <f t="shared" si="489"/>
        <v>1.9000604654614416E-6</v>
      </c>
      <c r="FQ96" s="30">
        <f t="shared" si="490"/>
        <v>1.1698382939761715E-6</v>
      </c>
      <c r="FR96" s="30">
        <f t="shared" si="491"/>
        <v>4.057340132785891E-7</v>
      </c>
      <c r="FS96" s="30">
        <f t="shared" si="492"/>
        <v>1.0616773574122292E-7</v>
      </c>
      <c r="FT96" s="41">
        <v>0</v>
      </c>
      <c r="FV96" s="30">
        <f t="shared" si="493"/>
        <v>-2.0280206391863723E-7</v>
      </c>
      <c r="FW96" s="30">
        <f t="shared" si="494"/>
        <v>-3.607482847453073E-9</v>
      </c>
      <c r="FX96" s="30">
        <f t="shared" si="495"/>
        <v>-1.5334974448250936E-7</v>
      </c>
      <c r="FY96" s="30">
        <f t="shared" si="496"/>
        <v>-5.6353519777194603E-9</v>
      </c>
      <c r="FZ96" s="30">
        <f t="shared" si="497"/>
        <v>-8.2159351018317356E-8</v>
      </c>
      <c r="GA96" s="30">
        <f t="shared" si="498"/>
        <v>-3.5686259313264031E-8</v>
      </c>
      <c r="GB96" s="30">
        <f t="shared" si="499"/>
        <v>-8.3703104205349862E-8</v>
      </c>
      <c r="GC96" s="30">
        <f t="shared" si="500"/>
        <v>-8.8490037365822355E-8</v>
      </c>
      <c r="GD96" s="30">
        <f t="shared" si="501"/>
        <v>-7.5310257685120955E-8</v>
      </c>
      <c r="GE96" s="30">
        <f t="shared" si="502"/>
        <v>-4.0677293387441729E-8</v>
      </c>
      <c r="GF96" s="41">
        <v>0</v>
      </c>
      <c r="GH96" s="31">
        <f t="shared" si="503"/>
        <v>0.19291275927508475</v>
      </c>
      <c r="GI96" s="31">
        <f t="shared" si="504"/>
        <v>8.7523139865436334E-2</v>
      </c>
      <c r="GJ96" s="18"/>
      <c r="GK96" s="31">
        <f t="shared" si="505"/>
        <v>4.8855287600751612E-2</v>
      </c>
      <c r="GL96" s="31">
        <f t="shared" si="506"/>
        <v>8.6904742792857535E-4</v>
      </c>
      <c r="GM96" s="31">
        <f t="shared" si="507"/>
        <v>3.1945955098519191E-2</v>
      </c>
      <c r="GN96" s="31">
        <f t="shared" si="508"/>
        <v>1.1739615338264263E-3</v>
      </c>
      <c r="GO96" s="31">
        <f t="shared" si="509"/>
        <v>1.3643874478110322E-2</v>
      </c>
      <c r="GP96" s="31">
        <f t="shared" si="510"/>
        <v>4.850140915021302E-3</v>
      </c>
      <c r="GQ96" s="31">
        <f t="shared" si="511"/>
        <v>2.0164189407207725E-2</v>
      </c>
      <c r="GR96" s="31">
        <f t="shared" si="512"/>
        <v>1.843432325169133E-2</v>
      </c>
      <c r="GS96" s="31">
        <f t="shared" si="513"/>
        <v>1.2506472970323828E-2</v>
      </c>
      <c r="GT96" s="31">
        <f t="shared" si="514"/>
        <v>5.5284753506632377E-3</v>
      </c>
      <c r="GU96" s="42">
        <v>0</v>
      </c>
      <c r="GV96" s="18"/>
      <c r="GW96" s="31">
        <f t="shared" si="515"/>
        <v>0</v>
      </c>
      <c r="GX96" s="31">
        <f t="shared" si="516"/>
        <v>0</v>
      </c>
      <c r="GY96" s="31">
        <f t="shared" si="517"/>
        <v>0</v>
      </c>
      <c r="GZ96" s="31">
        <f t="shared" si="518"/>
        <v>0</v>
      </c>
      <c r="HA96" s="31">
        <f t="shared" si="519"/>
        <v>0</v>
      </c>
      <c r="HB96" s="31">
        <f t="shared" si="520"/>
        <v>0</v>
      </c>
      <c r="HC96" s="31">
        <f t="shared" si="521"/>
        <v>0.24756030099774276</v>
      </c>
      <c r="HD96" s="31">
        <f t="shared" si="522"/>
        <v>0.1570308807078937</v>
      </c>
      <c r="HE96" s="31">
        <f t="shared" si="523"/>
        <v>8.3526606798567646E-2</v>
      </c>
      <c r="HF96" s="31">
        <f t="shared" si="524"/>
        <v>3.6092148876809296E-2</v>
      </c>
      <c r="HG96" s="42">
        <v>0</v>
      </c>
      <c r="HH96" s="18"/>
      <c r="HI96" s="31">
        <f t="shared" si="525"/>
        <v>0.18397073608488915</v>
      </c>
      <c r="HJ96" s="31">
        <f t="shared" si="526"/>
        <v>3.2725074983744442E-3</v>
      </c>
      <c r="HK96" s="31">
        <f t="shared" si="527"/>
        <v>0.13599337782967272</v>
      </c>
      <c r="HL96" s="31">
        <f t="shared" si="528"/>
        <v>4.9975339267461644E-3</v>
      </c>
      <c r="HM96" s="31">
        <f t="shared" si="529"/>
        <v>6.7605725738283634E-2</v>
      </c>
      <c r="HN96" s="31">
        <f t="shared" si="530"/>
        <v>4.1423524948553767E-2</v>
      </c>
      <c r="HO96" s="31">
        <f t="shared" si="531"/>
        <v>3.3936799081154254E-2</v>
      </c>
      <c r="HP96" s="31">
        <f t="shared" si="532"/>
        <v>3.4851084993740941E-2</v>
      </c>
      <c r="HQ96" s="31">
        <f t="shared" si="533"/>
        <v>2.7266744537575976E-2</v>
      </c>
      <c r="HR96" s="31">
        <f t="shared" si="534"/>
        <v>2.0775464852746291E-2</v>
      </c>
      <c r="HS96" s="42">
        <v>0</v>
      </c>
      <c r="HT96" s="18"/>
      <c r="HU96" s="45">
        <f t="shared" si="535"/>
        <v>2.3018034254765324E-6</v>
      </c>
      <c r="HV96" s="45">
        <f t="shared" si="536"/>
        <v>1.0307452601172154E-6</v>
      </c>
      <c r="HW96" s="45">
        <f t="shared" si="537"/>
        <v>9.6763688768463401E-7</v>
      </c>
      <c r="HX96" s="45">
        <f t="shared" si="538"/>
        <v>4.4414782234274649E-7</v>
      </c>
      <c r="HY96" s="45">
        <f t="shared" si="539"/>
        <v>3.4943082683993884E-7</v>
      </c>
      <c r="HZ96" s="45">
        <f t="shared" si="540"/>
        <v>7.8348339442474017E-8</v>
      </c>
      <c r="IA96" s="45">
        <f t="shared" si="541"/>
        <v>1.3563830657761803E-6</v>
      </c>
      <c r="IB96" s="45">
        <f t="shared" si="542"/>
        <v>8.2682824388198399E-7</v>
      </c>
      <c r="IC96" s="45">
        <f t="shared" si="543"/>
        <v>2.8159441211568256E-7</v>
      </c>
      <c r="ID96" s="45">
        <f t="shared" si="544"/>
        <v>7.2473131237758008E-8</v>
      </c>
      <c r="IE96" s="45">
        <f t="shared" si="545"/>
        <v>0</v>
      </c>
      <c r="IF96" s="45"/>
      <c r="IH96" s="45">
        <f t="shared" si="546"/>
        <v>-1.0140103195931862E-7</v>
      </c>
      <c r="II96" s="45">
        <f t="shared" si="547"/>
        <v>-4.5407280181375133E-8</v>
      </c>
      <c r="IJ96" s="45">
        <f t="shared" si="548"/>
        <v>-7.6674872241254679E-8</v>
      </c>
      <c r="IK96" s="45">
        <f t="shared" si="549"/>
        <v>-3.5193963735558364E-8</v>
      </c>
      <c r="IL96" s="45">
        <f t="shared" si="550"/>
        <v>-5.6933739607322006E-8</v>
      </c>
      <c r="IM96" s="45">
        <f t="shared" si="551"/>
        <v>-2.4407582380833033E-8</v>
      </c>
      <c r="IN96" s="45">
        <f t="shared" si="552"/>
        <v>-5.9752557963708387E-8</v>
      </c>
      <c r="IO96" s="45">
        <f t="shared" si="553"/>
        <v>-6.254374008184447E-8</v>
      </c>
      <c r="IP96" s="45">
        <f t="shared" si="554"/>
        <v>-5.226810433701765E-8</v>
      </c>
      <c r="IQ96" s="45">
        <f t="shared" si="555"/>
        <v>-2.7767483232857468E-8</v>
      </c>
      <c r="IR96" s="45">
        <f t="shared" si="556"/>
        <v>0</v>
      </c>
      <c r="IT96" s="43">
        <f t="shared" si="557"/>
        <v>9.6456379637542375E-2</v>
      </c>
      <c r="IU96" s="43">
        <f t="shared" si="558"/>
        <v>4.3761569932718167E-2</v>
      </c>
      <c r="IW96" s="43">
        <f t="shared" si="559"/>
        <v>2.4427643800375806E-2</v>
      </c>
      <c r="IX96" s="43">
        <f t="shared" si="560"/>
        <v>1.0938674338733512E-2</v>
      </c>
      <c r="IY96" s="43">
        <f t="shared" si="561"/>
        <v>1.5972977549259595E-2</v>
      </c>
      <c r="IZ96" s="43">
        <f t="shared" si="562"/>
        <v>7.3316378128252795E-3</v>
      </c>
      <c r="JA96" s="43">
        <f t="shared" si="563"/>
        <v>9.454758188128012E-3</v>
      </c>
      <c r="JB96" s="43">
        <f t="shared" si="564"/>
        <v>3.3172491659284459E-3</v>
      </c>
      <c r="JC96" s="43">
        <f t="shared" si="565"/>
        <v>1.4394470883534637E-2</v>
      </c>
      <c r="JD96" s="43">
        <f t="shared" si="566"/>
        <v>1.3029167535234774E-2</v>
      </c>
      <c r="JE96" s="43">
        <f t="shared" si="567"/>
        <v>8.6799548188257799E-3</v>
      </c>
      <c r="JF96" s="43">
        <f t="shared" si="568"/>
        <v>3.7738953066675986E-3</v>
      </c>
      <c r="JG96" s="43">
        <f t="shared" si="569"/>
        <v>0</v>
      </c>
      <c r="JH96" s="43"/>
      <c r="JJ96" s="43">
        <f t="shared" si="570"/>
        <v>0</v>
      </c>
      <c r="JK96" s="43">
        <f t="shared" si="571"/>
        <v>0</v>
      </c>
      <c r="JL96" s="43">
        <f t="shared" si="572"/>
        <v>0</v>
      </c>
      <c r="JM96" s="43">
        <f t="shared" si="573"/>
        <v>0</v>
      </c>
      <c r="JN96" s="43">
        <f t="shared" si="574"/>
        <v>0</v>
      </c>
      <c r="JO96" s="43">
        <f t="shared" si="575"/>
        <v>0</v>
      </c>
      <c r="JP96" s="43">
        <f t="shared" si="576"/>
        <v>0.17672416543346395</v>
      </c>
      <c r="JQ96" s="43">
        <f t="shared" si="577"/>
        <v>0.11098761939963792</v>
      </c>
      <c r="JR96" s="43">
        <f t="shared" si="578"/>
        <v>5.7970554520186277E-2</v>
      </c>
      <c r="JS96" s="43">
        <f t="shared" si="579"/>
        <v>2.4637532522849774E-2</v>
      </c>
      <c r="JT96" s="43">
        <f t="shared" si="580"/>
        <v>0</v>
      </c>
      <c r="JU96" s="43"/>
      <c r="JW96" s="43">
        <f t="shared" si="581"/>
        <v>9.1985368042444574E-2</v>
      </c>
      <c r="JX96" s="43">
        <f t="shared" si="582"/>
        <v>4.1190955344181268E-2</v>
      </c>
      <c r="JY96" s="43">
        <f t="shared" si="583"/>
        <v>6.7996688914836359E-2</v>
      </c>
      <c r="JZ96" s="43">
        <f t="shared" si="584"/>
        <v>3.1210655249311371E-2</v>
      </c>
      <c r="KA96" s="43">
        <f t="shared" si="585"/>
        <v>4.6848553907020592E-2</v>
      </c>
      <c r="KB96" s="43">
        <f t="shared" si="586"/>
        <v>2.8331579637166607E-2</v>
      </c>
      <c r="KC96" s="43">
        <f t="shared" si="587"/>
        <v>2.4226228805380293E-2</v>
      </c>
      <c r="KD96" s="43">
        <f t="shared" si="588"/>
        <v>2.4632345813209923E-2</v>
      </c>
      <c r="KE96" s="43">
        <f t="shared" si="589"/>
        <v>1.892412922525958E-2</v>
      </c>
      <c r="KF96" s="43">
        <f t="shared" si="590"/>
        <v>1.4181926178292698E-2</v>
      </c>
      <c r="KG96" s="43">
        <f t="shared" si="591"/>
        <v>0</v>
      </c>
      <c r="KH96" s="43"/>
      <c r="KJ96" s="7">
        <f t="array" ref="KJ96">AVERAGE(EW96:EW97)/((1+discount_EFFECT)^($B96-1))</f>
        <v>1.4773344605636514E-6</v>
      </c>
      <c r="KK96" s="7">
        <f t="array" ref="KK96">AVERAGE(EX96:EX97)/((1+discount_EFFECT)^($B96-1))</f>
        <v>6.6154888639917521E-7</v>
      </c>
      <c r="KL96" s="7">
        <f t="array" ref="KL96">AVERAGE(EY96:EY97)/((1+discount_EFFECT)^($B96-1))</f>
        <v>6.702560841792957E-7</v>
      </c>
      <c r="KM96" s="7">
        <f t="array" ref="KM96">AVERAGE(EZ96:EZ97)/((1+discount_EFFECT)^($B96-1))</f>
        <v>3.0764926801471103E-7</v>
      </c>
      <c r="KN96" s="7">
        <f t="array" ref="KN96">AVERAGE(FA96:FA97)/((1+discount_EFFECT)^($B96-1))</f>
        <v>3.1105517566773455E-7</v>
      </c>
      <c r="KO96" s="7">
        <f t="array" ref="KO96">AVERAGE(FB96:FB97)/((1+discount_EFFECT)^($B96-1))</f>
        <v>1.0667986859754188E-7</v>
      </c>
      <c r="KP96" s="7">
        <f t="array" ref="KP96">AVERAGE(FC96:FC97)/((1+discount_EFFECT)^($B96-1))</f>
        <v>8.7054846761351075E-7</v>
      </c>
      <c r="KQ96" s="7">
        <f t="array" ref="KQ96">AVERAGE(FD96:FD97)/((1+discount_EFFECT)^($B96-1))</f>
        <v>5.4672829692215179E-7</v>
      </c>
      <c r="KR96" s="7">
        <f t="array" ref="KR96">AVERAGE(FE96:FE97)/((1+discount_EFFECT)^($B96-1))</f>
        <v>2.8556466672495894E-7</v>
      </c>
      <c r="KS96" s="7">
        <f t="array" ref="KS96">AVERAGE(FF96:FF97)/((1+discount_EFFECT)^($B96-1))</f>
        <v>1.2136521415131575E-7</v>
      </c>
      <c r="KT96" s="7">
        <f t="array" ref="KT96">AVERAGE(FG96:FG97)/((1+discount_EFFECT)^($B96-1))</f>
        <v>0.43707139444003668</v>
      </c>
      <c r="KU96" s="51">
        <f t="shared" si="592"/>
        <v>3.369595768551065E-6</v>
      </c>
      <c r="KV96" s="51">
        <f t="shared" si="593"/>
        <v>-2.3704873255939925E-7</v>
      </c>
      <c r="KW96" s="43"/>
      <c r="KX96" s="43">
        <f t="shared" si="594"/>
        <v>6.1286006134383952E-2</v>
      </c>
      <c r="KY96" s="43">
        <f t="shared" si="595"/>
        <v>4.8655571843476922E-2</v>
      </c>
      <c r="KZ96" s="43">
        <f t="shared" si="596"/>
        <v>0.16185820723411037</v>
      </c>
      <c r="LA96" s="43">
        <f t="shared" si="597"/>
        <v>0.17025382194023325</v>
      </c>
      <c r="LB96" s="30">
        <f t="shared" si="598"/>
        <v>3.0094318145763372E-6</v>
      </c>
      <c r="LC96" s="30">
        <f t="shared" si="599"/>
        <v>1.5246336491161585E-6</v>
      </c>
      <c r="LD96" s="30">
        <f t="shared" si="600"/>
        <v>5.9661984239269349E-7</v>
      </c>
      <c r="LE96" s="30">
        <f t="shared" si="601"/>
        <v>2.2804508274885763E-7</v>
      </c>
      <c r="LF96" s="30">
        <f t="shared" si="602"/>
        <v>3.53452374342211E-6</v>
      </c>
      <c r="LG96" s="30">
        <f t="shared" si="603"/>
        <v>1.8242066454119372E-6</v>
      </c>
      <c r="LH96" s="30">
        <f t="shared" si="604"/>
        <v>2.147590544742947E-6</v>
      </c>
      <c r="LI96" s="17">
        <f t="shared" si="605"/>
        <v>5.3587303888340477E-6</v>
      </c>
      <c r="LJ96" s="30">
        <f t="shared" si="606"/>
        <v>3.1325470359916656E-6</v>
      </c>
      <c r="LK96" s="31">
        <f t="shared" si="607"/>
        <v>0.44205360715220449</v>
      </c>
      <c r="LL96">
        <f t="shared" si="608"/>
        <v>-1.2879890355303789E-6</v>
      </c>
    </row>
    <row r="97" spans="2:324" ht="15.6" thickTop="1" thickBot="1" x14ac:dyDescent="0.35">
      <c r="B97">
        <v>30</v>
      </c>
      <c r="C97">
        <f t="shared" si="609"/>
        <v>100</v>
      </c>
      <c r="E97">
        <f t="shared" si="398"/>
        <v>1</v>
      </c>
      <c r="G97">
        <f t="shared" si="399"/>
        <v>0.16501514101914139</v>
      </c>
      <c r="H97">
        <f t="shared" si="400"/>
        <v>0</v>
      </c>
      <c r="I97">
        <f t="shared" si="401"/>
        <v>0</v>
      </c>
      <c r="J97">
        <f t="shared" si="402"/>
        <v>0.25713445436768823</v>
      </c>
      <c r="K97" s="19">
        <f t="shared" si="403"/>
        <v>2.7774179821947742E-2</v>
      </c>
      <c r="L97">
        <f t="shared" si="404"/>
        <v>0.22999999999999998</v>
      </c>
      <c r="M97">
        <f t="shared" si="405"/>
        <v>0</v>
      </c>
      <c r="N97">
        <f t="shared" si="406"/>
        <v>0</v>
      </c>
      <c r="O97">
        <f t="shared" si="407"/>
        <v>0.35</v>
      </c>
      <c r="P97">
        <f t="shared" si="408"/>
        <v>4.0000000000000036E-2</v>
      </c>
      <c r="S97" s="35">
        <f t="shared" si="409"/>
        <v>0</v>
      </c>
      <c r="T97" s="36">
        <v>0</v>
      </c>
      <c r="U97" s="37">
        <f t="shared" si="410"/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8">
        <v>0</v>
      </c>
      <c r="AD97" s="35">
        <f t="shared" si="411"/>
        <v>0.40023193840766635</v>
      </c>
      <c r="AE97" s="37">
        <f t="shared" si="412"/>
        <v>0.36908285133463459</v>
      </c>
      <c r="AF97" s="37">
        <f t="shared" si="413"/>
        <v>9.2221505898561137E-3</v>
      </c>
      <c r="AG97" s="37">
        <f t="shared" si="414"/>
        <v>9.2221505898561137E-3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8">
        <v>0</v>
      </c>
      <c r="AO97" s="35">
        <f t="shared" si="415"/>
        <v>0</v>
      </c>
      <c r="AP97" s="36">
        <v>0</v>
      </c>
      <c r="AQ97" s="37">
        <f t="shared" si="416"/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8">
        <v>0</v>
      </c>
      <c r="AZ97" s="35">
        <f t="shared" si="417"/>
        <v>7.9096439949001979E-2</v>
      </c>
      <c r="BA97" s="37">
        <f t="shared" si="418"/>
        <v>0.1102455270220337</v>
      </c>
      <c r="BB97" s="37">
        <f t="shared" si="419"/>
        <v>0.21060052477711264</v>
      </c>
      <c r="BC97" s="37">
        <f t="shared" si="420"/>
        <v>0.17829491140388484</v>
      </c>
      <c r="BD97" s="37">
        <f t="shared" si="421"/>
        <v>5.9326020361575192E-3</v>
      </c>
      <c r="BE97" s="37">
        <f t="shared" si="422"/>
        <v>0</v>
      </c>
      <c r="BF97" s="36">
        <v>0</v>
      </c>
      <c r="BG97" s="36">
        <v>0</v>
      </c>
      <c r="BH97" s="36">
        <v>0</v>
      </c>
      <c r="BI97" s="36">
        <v>0</v>
      </c>
      <c r="BJ97" s="38">
        <v>0</v>
      </c>
      <c r="BK97" s="35">
        <f t="shared" si="423"/>
        <v>0</v>
      </c>
      <c r="BL97" s="37">
        <f t="shared" si="424"/>
        <v>0</v>
      </c>
      <c r="BM97" s="37">
        <f t="shared" si="425"/>
        <v>7.904442200064353E-2</v>
      </c>
      <c r="BN97" s="37">
        <f t="shared" si="426"/>
        <v>0.10759175688165465</v>
      </c>
      <c r="BO97" s="37">
        <f t="shared" si="427"/>
        <v>0.10876437066288788</v>
      </c>
      <c r="BP97" s="37">
        <f t="shared" si="428"/>
        <v>3.593349318525515E-4</v>
      </c>
      <c r="BQ97" s="36">
        <v>0</v>
      </c>
      <c r="BR97" s="36">
        <v>0</v>
      </c>
      <c r="BS97" s="36">
        <v>0</v>
      </c>
      <c r="BT97" s="36">
        <v>0</v>
      </c>
      <c r="BU97" s="38">
        <v>0</v>
      </c>
      <c r="BV97" s="35">
        <f t="shared" si="429"/>
        <v>0</v>
      </c>
      <c r="BW97" s="37">
        <f t="shared" si="430"/>
        <v>0</v>
      </c>
      <c r="BX97" s="37">
        <f t="shared" si="431"/>
        <v>8.5379222942581715E-3</v>
      </c>
      <c r="BY97" s="37">
        <f t="shared" si="432"/>
        <v>1.229620078647483E-2</v>
      </c>
      <c r="BZ97" s="37">
        <f t="shared" si="433"/>
        <v>8.3056428506205274E-2</v>
      </c>
      <c r="CA97" s="37">
        <f t="shared" si="434"/>
        <v>1.7607411660775021E-2</v>
      </c>
      <c r="CB97" s="36">
        <v>0</v>
      </c>
      <c r="CC97" s="36">
        <v>0</v>
      </c>
      <c r="CD97" s="36">
        <v>0</v>
      </c>
      <c r="CE97" s="36">
        <v>0</v>
      </c>
      <c r="CF97" s="38">
        <v>0</v>
      </c>
      <c r="CG97" s="37">
        <f t="shared" si="435"/>
        <v>9.8417689772376978E-3</v>
      </c>
      <c r="CH97" s="37">
        <f t="shared" si="436"/>
        <v>9.0758078197041292E-3</v>
      </c>
      <c r="CI97" s="37">
        <f t="shared" si="437"/>
        <v>3.6428453473444112E-4</v>
      </c>
      <c r="CJ97" s="37">
        <f t="shared" si="438"/>
        <v>3.6428453473444112E-4</v>
      </c>
      <c r="CK97" s="36">
        <v>0</v>
      </c>
      <c r="CL97" s="36">
        <v>0</v>
      </c>
      <c r="CM97" s="37">
        <f t="shared" si="439"/>
        <v>0.37815865915433877</v>
      </c>
      <c r="CN97" s="37">
        <f t="shared" si="440"/>
        <v>9.5864351245905557E-3</v>
      </c>
      <c r="CO97" s="36">
        <v>0</v>
      </c>
      <c r="CP97" s="36">
        <v>0</v>
      </c>
      <c r="CQ97" s="38">
        <v>0</v>
      </c>
      <c r="CR97" s="37">
        <f t="shared" si="441"/>
        <v>1.9449944249754589E-3</v>
      </c>
      <c r="CS97" s="37">
        <f t="shared" si="442"/>
        <v>2.7109555825090255E-3</v>
      </c>
      <c r="CT97" s="37">
        <f t="shared" si="443"/>
        <v>8.3189396481603752E-3</v>
      </c>
      <c r="CU97" s="37">
        <f t="shared" si="444"/>
        <v>7.0428343381991939E-3</v>
      </c>
      <c r="CV97" s="37">
        <f t="shared" si="445"/>
        <v>7.3324294828913162E-4</v>
      </c>
      <c r="CW97" s="37">
        <f t="shared" si="446"/>
        <v>0</v>
      </c>
      <c r="CX97" s="37">
        <f t="shared" si="447"/>
        <v>0.11295648260454273</v>
      </c>
      <c r="CY97" s="37">
        <f t="shared" si="448"/>
        <v>0.18533774574208406</v>
      </c>
      <c r="CZ97" s="37">
        <f t="shared" si="449"/>
        <v>6.6658449844466516E-3</v>
      </c>
      <c r="DA97" s="37">
        <f t="shared" si="450"/>
        <v>0</v>
      </c>
      <c r="DB97" s="38">
        <v>0</v>
      </c>
      <c r="DC97" s="37">
        <f t="shared" si="451"/>
        <v>0</v>
      </c>
      <c r="DD97" s="37">
        <f t="shared" si="452"/>
        <v>0</v>
      </c>
      <c r="DE97" s="37">
        <f t="shared" si="453"/>
        <v>3.1223368357842559E-3</v>
      </c>
      <c r="DF97" s="37">
        <f t="shared" si="454"/>
        <v>4.2499862385684791E-3</v>
      </c>
      <c r="DG97" s="37">
        <f t="shared" si="455"/>
        <v>1.3442787385300749E-2</v>
      </c>
      <c r="DH97" s="37">
        <f t="shared" si="456"/>
        <v>1.2559749979731559E-4</v>
      </c>
      <c r="DI97" s="37">
        <f t="shared" si="457"/>
        <v>0</v>
      </c>
      <c r="DJ97" s="37">
        <f t="shared" si="458"/>
        <v>0.11184174312022314</v>
      </c>
      <c r="DK97" s="37">
        <f t="shared" si="459"/>
        <v>0.12220715804818863</v>
      </c>
      <c r="DL97" s="37">
        <f t="shared" si="460"/>
        <v>4.8493243164986709E-4</v>
      </c>
      <c r="DM97" s="38">
        <v>0</v>
      </c>
      <c r="DN97" s="37">
        <f t="shared" si="461"/>
        <v>0</v>
      </c>
      <c r="DO97" s="37">
        <f t="shared" si="462"/>
        <v>0</v>
      </c>
      <c r="DP97" s="37">
        <f t="shared" si="463"/>
        <v>3.3725680580229785E-4</v>
      </c>
      <c r="DQ97" s="37">
        <f t="shared" si="464"/>
        <v>4.8571271297925524E-4</v>
      </c>
      <c r="DR97" s="37">
        <f t="shared" si="465"/>
        <v>1.0265401276047843E-2</v>
      </c>
      <c r="DS97" s="37">
        <f t="shared" si="466"/>
        <v>6.1542774900684629E-3</v>
      </c>
      <c r="DT97" s="37">
        <f t="shared" si="467"/>
        <v>0</v>
      </c>
      <c r="DU97" s="37">
        <f t="shared" si="468"/>
        <v>1.2781913499454085E-2</v>
      </c>
      <c r="DV97" s="37">
        <f t="shared" si="469"/>
        <v>9.3321829782253118E-2</v>
      </c>
      <c r="DW97" s="37">
        <f t="shared" si="470"/>
        <v>2.3761689150843486E-2</v>
      </c>
      <c r="DX97" s="38">
        <v>0</v>
      </c>
      <c r="DY97" s="35">
        <f t="array" ref="DY97">1-EXP(-INDEX(m.r.mortality, C97) * hr.mort_mci)</f>
        <v>0.50888485824111851</v>
      </c>
      <c r="DZ97" s="37">
        <f t="array" ref="DZ97">1-EXP(-INDEX(m.r.mortality, C97) * hr.mort_mci)</f>
        <v>0.50888485824111851</v>
      </c>
      <c r="EA97" s="37">
        <f t="array" ref="EA97">1-EXP(-INDEX(m.r.mortality, C97) * hr.mort_mil)</f>
        <v>0.68045216251364815</v>
      </c>
      <c r="EB97" s="37">
        <f t="array" ref="EB97">1-EXP(-INDEX(m.r.mortality, C97) * hr.mort_mil)</f>
        <v>0.68045216251364815</v>
      </c>
      <c r="EC97" s="37">
        <f t="array" ref="EC97">1-EXP(-INDEX(m.r.mortality, C97) * hr.mort_mod)</f>
        <v>0.77780516718511161</v>
      </c>
      <c r="ED97" s="37">
        <f t="array" ref="ED97">1-EXP(-INDEX(m.r.mortality, C97) * hr.mort_sev)</f>
        <v>0.97575337841750664</v>
      </c>
      <c r="EE97" s="37">
        <f t="array" ref="EE97">1-EXP(-INDEX(m.r.mortality, C97) * hr.mort_mci)</f>
        <v>0.50888485824111851</v>
      </c>
      <c r="EF97" s="37">
        <f t="array" ref="EF97">1-EXP(-INDEX(m.r.mortality, C97) * hr.mort_mil)</f>
        <v>0.68045216251364815</v>
      </c>
      <c r="EG97" s="37">
        <f t="array" ref="EG97">1-EXP(-INDEX(m.r.mortality, C97) * hr.mort_mod)</f>
        <v>0.77780516718511161</v>
      </c>
      <c r="EH97" s="37">
        <f t="array" ref="EH97">1-EXP(-INDEX(m.r.mortality, C97) * hr.mort_sev)</f>
        <v>0.97575337841750664</v>
      </c>
      <c r="EI97" s="38">
        <v>1</v>
      </c>
      <c r="EJ97" s="39" t="b">
        <f t="shared" si="471"/>
        <v>1</v>
      </c>
      <c r="EK97" s="39" t="b">
        <f t="shared" si="472"/>
        <v>1</v>
      </c>
      <c r="EL97" s="39" t="b">
        <f t="shared" si="473"/>
        <v>1</v>
      </c>
      <c r="EM97" s="39" t="b">
        <f t="shared" si="474"/>
        <v>1</v>
      </c>
      <c r="EN97" s="39" t="b">
        <f t="shared" si="475"/>
        <v>1</v>
      </c>
      <c r="EO97" s="39" t="b">
        <f t="shared" si="476"/>
        <v>1</v>
      </c>
      <c r="EP97" s="39" t="b">
        <f t="shared" si="477"/>
        <v>1</v>
      </c>
      <c r="EQ97" s="39" t="b">
        <f t="shared" si="478"/>
        <v>1</v>
      </c>
      <c r="ER97" s="39" t="b">
        <f t="shared" si="479"/>
        <v>1</v>
      </c>
      <c r="ES97" s="39" t="b">
        <f t="shared" si="480"/>
        <v>1</v>
      </c>
      <c r="ET97" s="39" t="b">
        <f t="shared" si="481"/>
        <v>1</v>
      </c>
      <c r="EV97">
        <v>30</v>
      </c>
      <c r="EW97" s="7">
        <f t="array" ref="EW97">MMULT(EW96:FG96,TRANSPOSE(S96:AC96))</f>
        <v>0</v>
      </c>
      <c r="EX97" s="7">
        <f t="array" ref="EX97">MMULT(EW96:FG96,TRANSPOSE(AD96:AN96))</f>
        <v>2.9069025838432397E-6</v>
      </c>
      <c r="EY97" s="7">
        <f t="array" ref="EY97">MMULT(EW96:FG96,TRANSPOSE(AO96:AY96))</f>
        <v>0</v>
      </c>
      <c r="EZ97" s="7">
        <f t="array" ref="EZ97">MMULT(EW96:FG96,TRANSPOSE(AZ96:BJ96))</f>
        <v>1.2950515098679452E-6</v>
      </c>
      <c r="FA97" s="7">
        <f t="array" ref="FA97">MMULT(EW96:FG96,TRANSPOSE(BK96:BU96))</f>
        <v>3.9635160245408321E-7</v>
      </c>
      <c r="FB97" s="7">
        <f t="array" ref="FB97">MMULT(EW96:FG96,TRANSPOSE(BV96:CF96))</f>
        <v>1.3128905448402034E-7</v>
      </c>
      <c r="FC97" s="7">
        <f t="array" ref="FC97">MMULT(EW96:FG96,TRANSPOSE(CG96:CQ96))</f>
        <v>1.1934003907355641E-6</v>
      </c>
      <c r="FD97" s="7">
        <f t="array" ref="FD97">MMULT(EW96:FG96,TRANSPOSE(CR96:DB96))</f>
        <v>7.319488559573319E-7</v>
      </c>
      <c r="FE97" s="7">
        <f t="array" ref="FE97">MMULT(EW96:FG96,TRANSPOSE(DC96:DM96))</f>
        <v>3.653243873614293E-7</v>
      </c>
      <c r="FF97" s="7">
        <f t="array" ref="FF97">MMULT(EW96:FG96,TRANSPOSE(DN96:DX96))</f>
        <v>1.485767307827321E-7</v>
      </c>
      <c r="FG97" s="7">
        <f t="array" ref="FG97">MMULT(EW96:FG96,TRANSPOSE(DY96:EI96))</f>
        <v>0.99999283115488435</v>
      </c>
      <c r="FH97" s="39" t="b">
        <f t="shared" si="482"/>
        <v>1</v>
      </c>
      <c r="FJ97" s="30">
        <f t="shared" si="483"/>
        <v>0</v>
      </c>
      <c r="FK97" s="30">
        <f t="shared" si="484"/>
        <v>1.9796006595972459E-6</v>
      </c>
      <c r="FL97" s="30">
        <f t="shared" si="485"/>
        <v>0</v>
      </c>
      <c r="FM97" s="30">
        <f t="shared" si="486"/>
        <v>8.1717750272667338E-7</v>
      </c>
      <c r="FN97" s="30">
        <f t="shared" si="487"/>
        <v>1.9460863680495486E-7</v>
      </c>
      <c r="FO97" s="30">
        <f t="shared" si="488"/>
        <v>4.2143786489370527E-8</v>
      </c>
      <c r="FP97" s="30">
        <f t="shared" si="489"/>
        <v>8.1270566609091901E-7</v>
      </c>
      <c r="FQ97" s="30">
        <f t="shared" si="490"/>
        <v>4.838181937877964E-7</v>
      </c>
      <c r="FR97" s="30">
        <f t="shared" si="491"/>
        <v>1.5745481095277604E-7</v>
      </c>
      <c r="FS97" s="30">
        <f t="shared" si="492"/>
        <v>3.8778526734293081E-8</v>
      </c>
      <c r="FT97" s="41">
        <v>0</v>
      </c>
      <c r="FV97" s="30">
        <f t="shared" si="493"/>
        <v>0</v>
      </c>
      <c r="FW97" s="30">
        <f t="shared" si="494"/>
        <v>-8.7207077515297188E-8</v>
      </c>
      <c r="FX97" s="30">
        <f t="shared" si="495"/>
        <v>0</v>
      </c>
      <c r="FY97" s="30">
        <f t="shared" si="496"/>
        <v>-6.4752575493397265E-8</v>
      </c>
      <c r="FZ97" s="30">
        <f t="shared" si="497"/>
        <v>-3.1708128196326656E-8</v>
      </c>
      <c r="GA97" s="30">
        <f t="shared" si="498"/>
        <v>-1.3128905448402034E-8</v>
      </c>
      <c r="GB97" s="30">
        <f t="shared" si="499"/>
        <v>-3.580201172206692E-8</v>
      </c>
      <c r="GC97" s="30">
        <f t="shared" si="500"/>
        <v>-3.6597442797866598E-8</v>
      </c>
      <c r="GD97" s="30">
        <f t="shared" si="501"/>
        <v>-2.9225950988914345E-8</v>
      </c>
      <c r="GE97" s="30">
        <f t="shared" si="502"/>
        <v>-1.4857673078273211E-8</v>
      </c>
      <c r="GF97" s="41">
        <v>0</v>
      </c>
      <c r="GH97" s="31">
        <f t="shared" si="503"/>
        <v>0</v>
      </c>
      <c r="GI97" s="31">
        <f t="shared" si="504"/>
        <v>0</v>
      </c>
      <c r="GJ97" s="18"/>
      <c r="GK97" s="31">
        <f t="shared" si="505"/>
        <v>0</v>
      </c>
      <c r="GL97" s="31">
        <f t="shared" si="506"/>
        <v>2.1008301249538449E-2</v>
      </c>
      <c r="GM97" s="31">
        <f t="shared" si="507"/>
        <v>0</v>
      </c>
      <c r="GN97" s="31">
        <f t="shared" si="508"/>
        <v>1.3489314091824132E-2</v>
      </c>
      <c r="GO97" s="31">
        <f t="shared" si="509"/>
        <v>5.2656418981457016E-3</v>
      </c>
      <c r="GP97" s="31">
        <f t="shared" si="510"/>
        <v>1.7843574168355896E-3</v>
      </c>
      <c r="GQ97" s="31">
        <f t="shared" si="511"/>
        <v>8.6247523598615514E-3</v>
      </c>
      <c r="GR97" s="31">
        <f t="shared" si="512"/>
        <v>7.6240118187782171E-3</v>
      </c>
      <c r="GS97" s="31">
        <f t="shared" si="513"/>
        <v>4.853436667327733E-3</v>
      </c>
      <c r="GT97" s="31">
        <f t="shared" si="514"/>
        <v>2.0193152626719591E-3</v>
      </c>
      <c r="GU97" s="42">
        <v>0</v>
      </c>
      <c r="GV97" s="18"/>
      <c r="GW97" s="31">
        <f t="shared" si="515"/>
        <v>0</v>
      </c>
      <c r="GX97" s="31">
        <f t="shared" si="516"/>
        <v>0</v>
      </c>
      <c r="GY97" s="31">
        <f t="shared" si="517"/>
        <v>0</v>
      </c>
      <c r="GZ97" s="31">
        <f t="shared" si="518"/>
        <v>0</v>
      </c>
      <c r="HA97" s="31">
        <f t="shared" si="519"/>
        <v>0</v>
      </c>
      <c r="HB97" s="31">
        <f t="shared" si="520"/>
        <v>0</v>
      </c>
      <c r="HC97" s="31">
        <f t="shared" si="521"/>
        <v>0.10588802986918514</v>
      </c>
      <c r="HD97" s="31">
        <f t="shared" si="522"/>
        <v>6.4944358091382146E-2</v>
      </c>
      <c r="HE97" s="31">
        <f t="shared" si="523"/>
        <v>3.24145022418049E-2</v>
      </c>
      <c r="HF97" s="31">
        <f t="shared" si="524"/>
        <v>1.3182916168890254E-2</v>
      </c>
      <c r="HG97" s="42">
        <v>0</v>
      </c>
      <c r="HH97" s="18"/>
      <c r="HI97" s="31">
        <f t="shared" si="525"/>
        <v>0</v>
      </c>
      <c r="HJ97" s="31">
        <f t="shared" si="526"/>
        <v>7.910940318998809E-2</v>
      </c>
      <c r="HK97" s="31">
        <f t="shared" si="527"/>
        <v>0</v>
      </c>
      <c r="HL97" s="31">
        <f t="shared" si="528"/>
        <v>5.7423776571876577E-2</v>
      </c>
      <c r="HM97" s="31">
        <f t="shared" si="529"/>
        <v>2.6091382075757549E-2</v>
      </c>
      <c r="HN97" s="31">
        <f t="shared" si="530"/>
        <v>1.523963432577945E-2</v>
      </c>
      <c r="HO97" s="31">
        <f t="shared" si="531"/>
        <v>1.4515658529606333E-2</v>
      </c>
      <c r="HP97" s="31">
        <f t="shared" si="532"/>
        <v>1.4413606632678905E-2</v>
      </c>
      <c r="HQ97" s="31">
        <f t="shared" si="533"/>
        <v>1.058151391294318E-2</v>
      </c>
      <c r="HR97" s="31">
        <f t="shared" si="534"/>
        <v>7.5883875038391044E-3</v>
      </c>
      <c r="HS97" s="42">
        <v>0</v>
      </c>
      <c r="HT97" s="18"/>
      <c r="HU97" s="45">
        <f t="shared" si="535"/>
        <v>0</v>
      </c>
      <c r="HV97" s="45">
        <f t="shared" si="536"/>
        <v>1.3591853037681949E-6</v>
      </c>
      <c r="HW97" s="45">
        <f t="shared" si="537"/>
        <v>0</v>
      </c>
      <c r="HX97" s="45">
        <f t="shared" si="538"/>
        <v>5.8328914594972521E-7</v>
      </c>
      <c r="HY97" s="45">
        <f t="shared" si="539"/>
        <v>1.4210634414415788E-7</v>
      </c>
      <c r="HZ97" s="45">
        <f t="shared" si="540"/>
        <v>2.9282338532753471E-8</v>
      </c>
      <c r="IA97" s="45">
        <f t="shared" si="541"/>
        <v>5.7155176351637902E-7</v>
      </c>
      <c r="IB97" s="45">
        <f t="shared" si="542"/>
        <v>3.3781596524515406E-7</v>
      </c>
      <c r="IC97" s="45">
        <f t="shared" si="543"/>
        <v>1.0834319372622561E-7</v>
      </c>
      <c r="ID97" s="45">
        <f t="shared" si="544"/>
        <v>2.6238503908314849E-8</v>
      </c>
      <c r="IE97" s="45">
        <f t="shared" si="545"/>
        <v>0</v>
      </c>
      <c r="IF97" s="45"/>
      <c r="IH97" s="45">
        <f t="shared" si="546"/>
        <v>0</v>
      </c>
      <c r="II97" s="45">
        <f t="shared" si="547"/>
        <v>-5.9876004571286123E-8</v>
      </c>
      <c r="IJ97" s="45">
        <f t="shared" si="548"/>
        <v>0</v>
      </c>
      <c r="IK97" s="45">
        <f t="shared" si="549"/>
        <v>-4.6219425194114519E-8</v>
      </c>
      <c r="IL97" s="45">
        <f t="shared" si="550"/>
        <v>-2.3153783159944256E-8</v>
      </c>
      <c r="IM97" s="45">
        <f t="shared" si="551"/>
        <v>-9.1222238419792762E-9</v>
      </c>
      <c r="IN97" s="45">
        <f t="shared" si="552"/>
        <v>-2.5178491784862512E-8</v>
      </c>
      <c r="IO97" s="45">
        <f t="shared" si="553"/>
        <v>-2.5553401304474592E-8</v>
      </c>
      <c r="IP97" s="45">
        <f t="shared" si="554"/>
        <v>-2.0110105564032595E-8</v>
      </c>
      <c r="IQ97" s="45">
        <f t="shared" si="555"/>
        <v>-1.0053066631538256E-8</v>
      </c>
      <c r="IR97" s="45">
        <f t="shared" si="556"/>
        <v>0</v>
      </c>
      <c r="IT97" s="43">
        <f t="shared" si="557"/>
        <v>0</v>
      </c>
      <c r="IU97" s="43">
        <f t="shared" si="558"/>
        <v>0</v>
      </c>
      <c r="IW97" s="43">
        <f t="shared" si="559"/>
        <v>0</v>
      </c>
      <c r="IX97" s="43">
        <f t="shared" si="560"/>
        <v>1.4424209335895593E-2</v>
      </c>
      <c r="IY97" s="43">
        <f t="shared" si="561"/>
        <v>0</v>
      </c>
      <c r="IZ97" s="43">
        <f t="shared" si="562"/>
        <v>9.6284717455069353E-3</v>
      </c>
      <c r="JA97" s="43">
        <f t="shared" si="563"/>
        <v>3.8450560674126162E-3</v>
      </c>
      <c r="JB97" s="43">
        <f t="shared" si="564"/>
        <v>1.2398069156977086E-3</v>
      </c>
      <c r="JC97" s="43">
        <f t="shared" si="565"/>
        <v>6.0655322422957601E-3</v>
      </c>
      <c r="JD97" s="43">
        <f t="shared" si="566"/>
        <v>5.3233072767219069E-3</v>
      </c>
      <c r="JE97" s="43">
        <f t="shared" si="567"/>
        <v>3.3396047151837407E-3</v>
      </c>
      <c r="JF97" s="43">
        <f t="shared" si="568"/>
        <v>1.3663183177323433E-3</v>
      </c>
      <c r="JG97" s="43">
        <f t="shared" si="569"/>
        <v>0</v>
      </c>
      <c r="JH97" s="43"/>
      <c r="JJ97" s="43">
        <f t="shared" si="570"/>
        <v>0</v>
      </c>
      <c r="JK97" s="43">
        <f t="shared" si="571"/>
        <v>0</v>
      </c>
      <c r="JL97" s="43">
        <f t="shared" si="572"/>
        <v>0</v>
      </c>
      <c r="JM97" s="43">
        <f t="shared" si="573"/>
        <v>0</v>
      </c>
      <c r="JN97" s="43">
        <f t="shared" si="574"/>
        <v>0</v>
      </c>
      <c r="JO97" s="43">
        <f t="shared" si="575"/>
        <v>0</v>
      </c>
      <c r="JP97" s="43">
        <f t="shared" si="576"/>
        <v>7.4467907302909364E-2</v>
      </c>
      <c r="JQ97" s="43">
        <f t="shared" si="577"/>
        <v>4.5346043818868427E-2</v>
      </c>
      <c r="JR97" s="43">
        <f t="shared" si="578"/>
        <v>2.2304118081068552E-2</v>
      </c>
      <c r="JS97" s="43">
        <f t="shared" si="579"/>
        <v>8.919884960831263E-3</v>
      </c>
      <c r="JT97" s="43">
        <f t="shared" si="580"/>
        <v>0</v>
      </c>
      <c r="JU97" s="43"/>
      <c r="JW97" s="43">
        <f t="shared" si="581"/>
        <v>0</v>
      </c>
      <c r="JX97" s="43">
        <f t="shared" si="582"/>
        <v>5.4316176186555036E-2</v>
      </c>
      <c r="JY97" s="43">
        <f t="shared" si="583"/>
        <v>0</v>
      </c>
      <c r="JZ97" s="43">
        <f t="shared" si="584"/>
        <v>4.0988237539648593E-2</v>
      </c>
      <c r="KA97" s="43">
        <f t="shared" si="585"/>
        <v>1.9052345164774893E-2</v>
      </c>
      <c r="KB97" s="43">
        <f t="shared" si="586"/>
        <v>1.0588800120164747E-2</v>
      </c>
      <c r="KC97" s="43">
        <f t="shared" si="587"/>
        <v>1.020843163442388E-2</v>
      </c>
      <c r="KD97" s="43">
        <f t="shared" si="588"/>
        <v>1.0064000279034559E-2</v>
      </c>
      <c r="KE97" s="43">
        <f t="shared" si="589"/>
        <v>7.2810414927911866E-3</v>
      </c>
      <c r="KF97" s="43">
        <f t="shared" si="590"/>
        <v>5.1344894183721641E-3</v>
      </c>
      <c r="KG97" s="43">
        <f t="shared" si="591"/>
        <v>0</v>
      </c>
      <c r="KH97" s="43"/>
      <c r="KJ97" s="7">
        <f t="array" ref="KJ97">AVERAGE(EW97:EW98)/((1+discount_EFFECT)^($B97-1))</f>
        <v>0</v>
      </c>
      <c r="KK97" s="7">
        <f t="array" ref="KK97">AVERAGE(EX97:EX98)/((1+discount_EFFECT)^($B97-1))</f>
        <v>8.4693882429887728E-7</v>
      </c>
      <c r="KL97" s="7">
        <f t="array" ref="KL97">AVERAGE(EY97:EY98)/((1+discount_EFFECT)^($B97-1))</f>
        <v>0</v>
      </c>
      <c r="KM97" s="7">
        <f t="array" ref="KM97">AVERAGE(EZ97:EZ98)/((1+discount_EFFECT)^($B97-1))</f>
        <v>3.9226089897566879E-7</v>
      </c>
      <c r="KN97" s="7">
        <f t="array" ref="KN97">AVERAGE(FA97:FA98)/((1+discount_EFFECT)^($B97-1))</f>
        <v>1.228152957179674E-7</v>
      </c>
      <c r="KO97" s="7">
        <f t="array" ref="KO97">AVERAGE(FB97:FB98)/((1+discount_EFFECT)^($B97-1))</f>
        <v>3.8709825034428621E-8</v>
      </c>
      <c r="KP97" s="7">
        <f t="array" ref="KP97">AVERAGE(FC97:FC98)/((1+discount_EFFECT)^($B97-1))</f>
        <v>3.561467132380564E-7</v>
      </c>
      <c r="KQ97" s="7">
        <f t="array" ref="KQ97">AVERAGE(FD97:FD98)/((1+discount_EFFECT)^($B97-1))</f>
        <v>2.1686985775962473E-7</v>
      </c>
      <c r="KR97" s="7">
        <f t="array" ref="KR97">AVERAGE(FE97:FE98)/((1+discount_EFFECT)^($B97-1))</f>
        <v>1.0667062676992569E-7</v>
      </c>
      <c r="KS97" s="7">
        <f t="array" ref="KS97">AVERAGE(FF97:FF98)/((1+discount_EFFECT)^($B97-1))</f>
        <v>4.2659822550666875E-8</v>
      </c>
      <c r="KT97" s="7">
        <f t="array" ref="KT97">AVERAGE(FG97:FG98)/((1+discount_EFFECT)^($B97-1))</f>
        <v>0.42434423922951975</v>
      </c>
      <c r="KU97" s="51">
        <f t="shared" si="592"/>
        <v>1.3400062721525462E-6</v>
      </c>
      <c r="KV97" s="51">
        <f t="shared" si="593"/>
        <v>-9.3044942520413666E-8</v>
      </c>
      <c r="KW97" s="43"/>
      <c r="KX97" s="43">
        <f t="shared" si="594"/>
        <v>0</v>
      </c>
      <c r="KY97" s="43">
        <f t="shared" si="595"/>
        <v>1.9194164771189945E-2</v>
      </c>
      <c r="KZ97" s="43">
        <f t="shared" si="596"/>
        <v>6.4092406418799777E-2</v>
      </c>
      <c r="LA97" s="43">
        <f t="shared" si="597"/>
        <v>6.6891211567762704E-2</v>
      </c>
      <c r="LB97" s="30">
        <f t="shared" si="598"/>
        <v>1.2030855375369337E-6</v>
      </c>
      <c r="LC97" s="30">
        <f t="shared" si="599"/>
        <v>6.0913075673529352E-7</v>
      </c>
      <c r="LD97" s="30">
        <f t="shared" si="600"/>
        <v>2.294859224878931E-7</v>
      </c>
      <c r="LE97" s="30">
        <f t="shared" si="601"/>
        <v>8.1369647585095496E-8</v>
      </c>
      <c r="LF97" s="30">
        <f t="shared" si="602"/>
        <v>1.4007248440269421E-6</v>
      </c>
      <c r="LG97" s="30">
        <f t="shared" si="603"/>
        <v>7.2234702031827374E-7</v>
      </c>
      <c r="LH97" s="30">
        <f t="shared" si="604"/>
        <v>0</v>
      </c>
      <c r="LI97" s="17">
        <f t="shared" si="605"/>
        <v>2.123071864345216E-6</v>
      </c>
      <c r="LJ97" s="30">
        <f t="shared" si="606"/>
        <v>1.2469613296321325E-6</v>
      </c>
      <c r="LK97" s="31">
        <f t="shared" si="607"/>
        <v>0.15017778275775243</v>
      </c>
      <c r="LL97">
        <f t="shared" si="608"/>
        <v>-2.5481649794539179E-7</v>
      </c>
    </row>
    <row r="98" spans="2:324" ht="15.6" thickTop="1" thickBot="1" x14ac:dyDescent="0.35">
      <c r="B98">
        <v>31</v>
      </c>
      <c r="C98">
        <f t="shared" si="609"/>
        <v>101</v>
      </c>
      <c r="E98">
        <f t="shared" si="398"/>
        <v>1</v>
      </c>
      <c r="G98">
        <f t="shared" si="399"/>
        <v>0.16501514101914139</v>
      </c>
      <c r="H98">
        <f t="shared" si="400"/>
        <v>0</v>
      </c>
      <c r="I98">
        <f t="shared" si="401"/>
        <v>0</v>
      </c>
      <c r="J98">
        <f t="shared" si="402"/>
        <v>0.25713445436768823</v>
      </c>
      <c r="K98" s="19">
        <f t="shared" si="403"/>
        <v>2.7774179821947742E-2</v>
      </c>
      <c r="L98">
        <f t="shared" si="404"/>
        <v>0.22999999999999998</v>
      </c>
      <c r="M98">
        <f t="shared" si="405"/>
        <v>0</v>
      </c>
      <c r="N98">
        <f t="shared" si="406"/>
        <v>0</v>
      </c>
      <c r="O98">
        <f t="shared" si="407"/>
        <v>0.35</v>
      </c>
      <c r="P98">
        <f t="shared" si="408"/>
        <v>4.0000000000000036E-2</v>
      </c>
      <c r="S98" s="35" t="e">
        <f t="shared" si="409"/>
        <v>#REF!</v>
      </c>
      <c r="T98" s="36">
        <v>0</v>
      </c>
      <c r="U98" s="37" t="e">
        <f t="shared" si="410"/>
        <v>#REF!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8">
        <v>0</v>
      </c>
      <c r="AD98" s="35" t="e">
        <f t="shared" si="411"/>
        <v>#REF!</v>
      </c>
      <c r="AE98" s="37" t="e">
        <f t="shared" si="412"/>
        <v>#REF!</v>
      </c>
      <c r="AF98" s="37" t="e">
        <f t="shared" si="413"/>
        <v>#REF!</v>
      </c>
      <c r="AG98" s="37" t="e">
        <f t="shared" si="414"/>
        <v>#REF!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8">
        <v>0</v>
      </c>
      <c r="AO98" s="35" t="e">
        <f t="shared" si="415"/>
        <v>#REF!</v>
      </c>
      <c r="AP98" s="36">
        <v>0</v>
      </c>
      <c r="AQ98" s="37" t="e">
        <f t="shared" si="416"/>
        <v>#REF!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8">
        <v>0</v>
      </c>
      <c r="AZ98" s="35" t="e">
        <f t="shared" si="417"/>
        <v>#REF!</v>
      </c>
      <c r="BA98" s="37" t="e">
        <f t="shared" si="418"/>
        <v>#REF!</v>
      </c>
      <c r="BB98" s="37" t="e">
        <f t="shared" si="419"/>
        <v>#REF!</v>
      </c>
      <c r="BC98" s="37" t="e">
        <f t="shared" si="420"/>
        <v>#REF!</v>
      </c>
      <c r="BD98" s="37" t="e">
        <f t="shared" si="421"/>
        <v>#REF!</v>
      </c>
      <c r="BE98" s="37" t="e">
        <f t="shared" si="422"/>
        <v>#REF!</v>
      </c>
      <c r="BF98" s="36">
        <v>0</v>
      </c>
      <c r="BG98" s="36">
        <v>0</v>
      </c>
      <c r="BH98" s="36">
        <v>0</v>
      </c>
      <c r="BI98" s="36">
        <v>0</v>
      </c>
      <c r="BJ98" s="38">
        <v>0</v>
      </c>
      <c r="BK98" s="35" t="e">
        <f t="shared" si="423"/>
        <v>#REF!</v>
      </c>
      <c r="BL98" s="37" t="e">
        <f t="shared" si="424"/>
        <v>#REF!</v>
      </c>
      <c r="BM98" s="37" t="e">
        <f t="shared" si="425"/>
        <v>#REF!</v>
      </c>
      <c r="BN98" s="37" t="e">
        <f t="shared" si="426"/>
        <v>#REF!</v>
      </c>
      <c r="BO98" s="37" t="e">
        <f t="shared" si="427"/>
        <v>#REF!</v>
      </c>
      <c r="BP98" s="37" t="e">
        <f t="shared" si="428"/>
        <v>#REF!</v>
      </c>
      <c r="BQ98" s="36">
        <v>0</v>
      </c>
      <c r="BR98" s="36">
        <v>0</v>
      </c>
      <c r="BS98" s="36">
        <v>0</v>
      </c>
      <c r="BT98" s="36">
        <v>0</v>
      </c>
      <c r="BU98" s="38">
        <v>0</v>
      </c>
      <c r="BV98" s="35" t="e">
        <f t="shared" si="429"/>
        <v>#REF!</v>
      </c>
      <c r="BW98" s="37" t="e">
        <f t="shared" si="430"/>
        <v>#REF!</v>
      </c>
      <c r="BX98" s="37" t="e">
        <f t="shared" si="431"/>
        <v>#REF!</v>
      </c>
      <c r="BY98" s="37" t="e">
        <f t="shared" si="432"/>
        <v>#REF!</v>
      </c>
      <c r="BZ98" s="37" t="e">
        <f t="shared" si="433"/>
        <v>#REF!</v>
      </c>
      <c r="CA98" s="37" t="e">
        <f t="shared" si="434"/>
        <v>#REF!</v>
      </c>
      <c r="CB98" s="36">
        <v>0</v>
      </c>
      <c r="CC98" s="36">
        <v>0</v>
      </c>
      <c r="CD98" s="36">
        <v>0</v>
      </c>
      <c r="CE98" s="36">
        <v>0</v>
      </c>
      <c r="CF98" s="38">
        <v>0</v>
      </c>
      <c r="CG98" s="37" t="e">
        <f t="shared" si="435"/>
        <v>#REF!</v>
      </c>
      <c r="CH98" s="37" t="e">
        <f t="shared" si="436"/>
        <v>#REF!</v>
      </c>
      <c r="CI98" s="37" t="e">
        <f t="shared" si="437"/>
        <v>#REF!</v>
      </c>
      <c r="CJ98" s="37" t="e">
        <f t="shared" si="438"/>
        <v>#REF!</v>
      </c>
      <c r="CK98" s="36">
        <v>0</v>
      </c>
      <c r="CL98" s="36">
        <v>0</v>
      </c>
      <c r="CM98" s="37" t="e">
        <f t="shared" si="439"/>
        <v>#REF!</v>
      </c>
      <c r="CN98" s="37" t="e">
        <f t="shared" si="440"/>
        <v>#REF!</v>
      </c>
      <c r="CO98" s="36">
        <v>0</v>
      </c>
      <c r="CP98" s="36">
        <v>0</v>
      </c>
      <c r="CQ98" s="38">
        <v>0</v>
      </c>
      <c r="CR98" s="37" t="e">
        <f t="shared" si="441"/>
        <v>#REF!</v>
      </c>
      <c r="CS98" s="37" t="e">
        <f t="shared" si="442"/>
        <v>#REF!</v>
      </c>
      <c r="CT98" s="37" t="e">
        <f t="shared" si="443"/>
        <v>#REF!</v>
      </c>
      <c r="CU98" s="37" t="e">
        <f t="shared" si="444"/>
        <v>#REF!</v>
      </c>
      <c r="CV98" s="37" t="e">
        <f t="shared" si="445"/>
        <v>#REF!</v>
      </c>
      <c r="CW98" s="37" t="e">
        <f t="shared" si="446"/>
        <v>#REF!</v>
      </c>
      <c r="CX98" s="37" t="e">
        <f t="shared" si="447"/>
        <v>#REF!</v>
      </c>
      <c r="CY98" s="37" t="e">
        <f t="shared" si="448"/>
        <v>#REF!</v>
      </c>
      <c r="CZ98" s="37" t="e">
        <f t="shared" si="449"/>
        <v>#REF!</v>
      </c>
      <c r="DA98" s="37" t="e">
        <f t="shared" si="450"/>
        <v>#REF!</v>
      </c>
      <c r="DB98" s="38">
        <v>0</v>
      </c>
      <c r="DC98" s="37" t="e">
        <f t="shared" si="451"/>
        <v>#REF!</v>
      </c>
      <c r="DD98" s="37" t="e">
        <f t="shared" si="452"/>
        <v>#REF!</v>
      </c>
      <c r="DE98" s="37" t="e">
        <f t="shared" si="453"/>
        <v>#REF!</v>
      </c>
      <c r="DF98" s="37" t="e">
        <f t="shared" si="454"/>
        <v>#REF!</v>
      </c>
      <c r="DG98" s="37" t="e">
        <f t="shared" si="455"/>
        <v>#REF!</v>
      </c>
      <c r="DH98" s="37" t="e">
        <f t="shared" si="456"/>
        <v>#REF!</v>
      </c>
      <c r="DI98" s="37" t="e">
        <f t="shared" si="457"/>
        <v>#REF!</v>
      </c>
      <c r="DJ98" s="37" t="e">
        <f t="shared" si="458"/>
        <v>#REF!</v>
      </c>
      <c r="DK98" s="37" t="e">
        <f t="shared" si="459"/>
        <v>#REF!</v>
      </c>
      <c r="DL98" s="37" t="e">
        <f t="shared" si="460"/>
        <v>#REF!</v>
      </c>
      <c r="DM98" s="38">
        <v>0</v>
      </c>
      <c r="DN98" s="37" t="e">
        <f t="shared" si="461"/>
        <v>#REF!</v>
      </c>
      <c r="DO98" s="37" t="e">
        <f t="shared" si="462"/>
        <v>#REF!</v>
      </c>
      <c r="DP98" s="37" t="e">
        <f t="shared" si="463"/>
        <v>#REF!</v>
      </c>
      <c r="DQ98" s="37" t="e">
        <f t="shared" si="464"/>
        <v>#REF!</v>
      </c>
      <c r="DR98" s="37" t="e">
        <f t="shared" si="465"/>
        <v>#REF!</v>
      </c>
      <c r="DS98" s="37" t="e">
        <f t="shared" si="466"/>
        <v>#REF!</v>
      </c>
      <c r="DT98" s="37" t="e">
        <f t="shared" si="467"/>
        <v>#REF!</v>
      </c>
      <c r="DU98" s="37" t="e">
        <f t="shared" si="468"/>
        <v>#REF!</v>
      </c>
      <c r="DV98" s="37" t="e">
        <f t="shared" si="469"/>
        <v>#REF!</v>
      </c>
      <c r="DW98" s="37" t="e">
        <f t="shared" si="470"/>
        <v>#REF!</v>
      </c>
      <c r="DX98" s="38">
        <v>0</v>
      </c>
      <c r="DY98" s="35" t="e">
        <f t="array" ref="DY98">1-EXP(-INDEX(m.r.mortality, C98) * hr.mort_mci)</f>
        <v>#REF!</v>
      </c>
      <c r="DZ98" s="37" t="e">
        <f t="array" ref="DZ98">1-EXP(-INDEX(m.r.mortality, C98) * hr.mort_mci)</f>
        <v>#REF!</v>
      </c>
      <c r="EA98" s="37" t="e">
        <f t="array" ref="EA98">1-EXP(-INDEX(m.r.mortality, C98) * hr.mort_mil)</f>
        <v>#REF!</v>
      </c>
      <c r="EB98" s="37" t="e">
        <f t="array" ref="EB98">1-EXP(-INDEX(m.r.mortality, C98) * hr.mort_mil)</f>
        <v>#REF!</v>
      </c>
      <c r="EC98" s="37" t="e">
        <f t="array" ref="EC98">1-EXP(-INDEX(m.r.mortality, C98) * hr.mort_mod)</f>
        <v>#REF!</v>
      </c>
      <c r="ED98" s="37" t="e">
        <f t="array" ref="ED98">1-EXP(-INDEX(m.r.mortality, C98) * hr.mort_sev)</f>
        <v>#REF!</v>
      </c>
      <c r="EE98" s="37" t="e">
        <f t="array" ref="EE98">1-EXP(-INDEX(m.r.mortality, C98) * hr.mort_mci)</f>
        <v>#REF!</v>
      </c>
      <c r="EF98" s="37" t="e">
        <f t="array" ref="EF98">1-EXP(-INDEX(m.r.mortality, C98) * hr.mort_mil)</f>
        <v>#REF!</v>
      </c>
      <c r="EG98" s="37" t="e">
        <f t="array" ref="EG98">1-EXP(-INDEX(m.r.mortality, C98) * hr.mort_mod)</f>
        <v>#REF!</v>
      </c>
      <c r="EH98" s="37" t="e">
        <f t="array" ref="EH98">1-EXP(-INDEX(m.r.mortality, C98) * hr.mort_sev)</f>
        <v>#REF!</v>
      </c>
      <c r="EI98" s="38">
        <v>1</v>
      </c>
      <c r="EJ98" s="39" t="e">
        <f t="shared" si="471"/>
        <v>#REF!</v>
      </c>
      <c r="EK98" s="39" t="e">
        <f t="shared" si="472"/>
        <v>#REF!</v>
      </c>
      <c r="EL98" s="39" t="e">
        <f t="shared" si="473"/>
        <v>#REF!</v>
      </c>
      <c r="EM98" s="39" t="e">
        <f t="shared" si="474"/>
        <v>#REF!</v>
      </c>
      <c r="EN98" s="39" t="e">
        <f t="shared" si="475"/>
        <v>#REF!</v>
      </c>
      <c r="EO98" s="39" t="e">
        <f t="shared" si="476"/>
        <v>#REF!</v>
      </c>
      <c r="EP98" s="39" t="e">
        <f t="shared" si="477"/>
        <v>#REF!</v>
      </c>
      <c r="EQ98" s="39" t="e">
        <f t="shared" si="478"/>
        <v>#REF!</v>
      </c>
      <c r="ER98" s="39" t="e">
        <f t="shared" si="479"/>
        <v>#REF!</v>
      </c>
      <c r="ES98" s="39" t="e">
        <f t="shared" si="480"/>
        <v>#REF!</v>
      </c>
      <c r="ET98" s="39" t="b">
        <f t="shared" si="481"/>
        <v>1</v>
      </c>
      <c r="EV98">
        <v>31</v>
      </c>
      <c r="EW98" s="7">
        <f t="array" ref="EW98">MMULT(EW97:FG97,TRANSPOSE(S97:AC97))</f>
        <v>0</v>
      </c>
      <c r="EX98" s="7">
        <f t="array" ref="EX98">MMULT(EW97:FG97,TRANSPOSE(AD97:AN97))</f>
        <v>1.0848310542425023E-6</v>
      </c>
      <c r="EY98" s="7">
        <f t="array" ref="EY98">MMULT(EW97:FG97,TRANSPOSE(AO97:AY97))</f>
        <v>0</v>
      </c>
      <c r="EZ98" s="7">
        <f t="array" ref="EZ98">MMULT(EW97:FG97,TRANSPOSE(AZ97:BJ97))</f>
        <v>5.5372549789663545E-7</v>
      </c>
      <c r="FA98" s="7">
        <f t="array" ref="FA98">MMULT(EW97:FG97,TRANSPOSE(BK97:BU97))</f>
        <v>1.8249297654452324E-7</v>
      </c>
      <c r="FB98" s="7">
        <f t="array" ref="FB98">MMULT(EW97:FG97,TRANSPOSE(BV97:CF97))</f>
        <v>5.1155422355565167E-8</v>
      </c>
      <c r="FC98" s="7">
        <f t="array" ref="FC98">MMULT(EW97:FG97,TRANSPOSE(CG97:CQ97))</f>
        <v>4.8516572825527012E-7</v>
      </c>
      <c r="FD98" s="7">
        <f t="array" ref="FD98">MMULT(EW97:FG97,TRANSPOSE(CR97:DB97))</f>
        <v>2.9018719622165171E-7</v>
      </c>
      <c r="FE98" s="7">
        <f t="array" ref="FE98">MMULT(EW97:FG97,TRANSPOSE(DC97:DM97))</f>
        <v>1.3742825173938558E-7</v>
      </c>
      <c r="FF98" s="7">
        <f t="array" ref="FF98">MMULT(EW97:FG97,TRANSPOSE(DN97:DX97))</f>
        <v>5.2484601848033007E-8</v>
      </c>
      <c r="FG98" s="7">
        <f t="array" ref="FG98">MMULT(EW97:FG97,TRANSPOSE(DY97:EI97))</f>
        <v>0.99999716252927073</v>
      </c>
      <c r="FH98" s="39" t="b">
        <f t="shared" si="482"/>
        <v>1</v>
      </c>
      <c r="FJ98" s="30">
        <f t="shared" si="483"/>
        <v>0</v>
      </c>
      <c r="FK98" s="30">
        <f t="shared" si="484"/>
        <v>7.3876994793914403E-7</v>
      </c>
      <c r="FL98" s="30">
        <f t="shared" si="485"/>
        <v>0</v>
      </c>
      <c r="FM98" s="30">
        <f t="shared" si="486"/>
        <v>3.4940078917277698E-7</v>
      </c>
      <c r="FN98" s="30">
        <f t="shared" si="487"/>
        <v>8.9604051483360912E-8</v>
      </c>
      <c r="FO98" s="30">
        <f t="shared" si="488"/>
        <v>1.6420890576136415E-8</v>
      </c>
      <c r="FP98" s="30">
        <f t="shared" si="489"/>
        <v>3.3039786094183892E-7</v>
      </c>
      <c r="FQ98" s="30">
        <f t="shared" si="490"/>
        <v>1.9181373670251178E-7</v>
      </c>
      <c r="FR98" s="30">
        <f t="shared" si="491"/>
        <v>5.9231576499675186E-8</v>
      </c>
      <c r="FS98" s="30">
        <f t="shared" si="492"/>
        <v>1.3698481082336616E-8</v>
      </c>
      <c r="FT98" s="41">
        <v>0</v>
      </c>
      <c r="FV98" s="30">
        <f t="shared" si="493"/>
        <v>0</v>
      </c>
      <c r="FW98" s="30">
        <f t="shared" si="494"/>
        <v>-3.2544931627275066E-8</v>
      </c>
      <c r="FX98" s="30">
        <f t="shared" si="495"/>
        <v>0</v>
      </c>
      <c r="FY98" s="30">
        <f t="shared" si="496"/>
        <v>-2.7686274894831773E-8</v>
      </c>
      <c r="FZ98" s="30">
        <f t="shared" si="497"/>
        <v>-1.4599438123561859E-8</v>
      </c>
      <c r="GA98" s="30">
        <f t="shared" si="498"/>
        <v>-5.1155422355565172E-9</v>
      </c>
      <c r="GB98" s="30">
        <f t="shared" si="499"/>
        <v>-1.4554971847658103E-8</v>
      </c>
      <c r="GC98" s="30">
        <f t="shared" si="500"/>
        <v>-1.4509359811082586E-8</v>
      </c>
      <c r="GD98" s="30">
        <f t="shared" si="501"/>
        <v>-1.0994260139150846E-8</v>
      </c>
      <c r="GE98" s="30">
        <f t="shared" si="502"/>
        <v>-5.2484601848033012E-9</v>
      </c>
      <c r="GF98" s="41">
        <v>0</v>
      </c>
      <c r="GH98" s="31">
        <f t="shared" si="503"/>
        <v>0</v>
      </c>
      <c r="GI98" s="31">
        <f t="shared" si="504"/>
        <v>0</v>
      </c>
      <c r="GJ98" s="18"/>
      <c r="GK98" s="31">
        <f t="shared" si="505"/>
        <v>0</v>
      </c>
      <c r="GL98" s="31">
        <f t="shared" si="506"/>
        <v>7.8401174222527351E-3</v>
      </c>
      <c r="GM98" s="31">
        <f t="shared" si="507"/>
        <v>0</v>
      </c>
      <c r="GN98" s="31">
        <f t="shared" si="508"/>
        <v>5.7676293991897375E-3</v>
      </c>
      <c r="GO98" s="31">
        <f t="shared" si="509"/>
        <v>2.4244702366795308E-3</v>
      </c>
      <c r="GP98" s="31">
        <f t="shared" si="510"/>
        <v>6.9525641455982755E-4</v>
      </c>
      <c r="GQ98" s="31">
        <f t="shared" si="511"/>
        <v>3.5063121247299678E-3</v>
      </c>
      <c r="GR98" s="31">
        <f t="shared" si="512"/>
        <v>3.0226027346655967E-3</v>
      </c>
      <c r="GS98" s="31">
        <f t="shared" si="513"/>
        <v>1.8257727630397488E-3</v>
      </c>
      <c r="GT98" s="31">
        <f t="shared" si="514"/>
        <v>7.133213727927274E-4</v>
      </c>
      <c r="GU98" s="42">
        <v>0</v>
      </c>
      <c r="GV98" s="18"/>
      <c r="GW98" s="31">
        <f t="shared" si="515"/>
        <v>0</v>
      </c>
      <c r="GX98" s="31">
        <f t="shared" si="516"/>
        <v>0</v>
      </c>
      <c r="GY98" s="31">
        <f t="shared" si="517"/>
        <v>0</v>
      </c>
      <c r="GZ98" s="31">
        <f t="shared" si="518"/>
        <v>0</v>
      </c>
      <c r="HA98" s="31">
        <f t="shared" si="519"/>
        <v>0</v>
      </c>
      <c r="HB98" s="31">
        <f t="shared" si="520"/>
        <v>0</v>
      </c>
      <c r="HC98" s="31">
        <f t="shared" si="521"/>
        <v>4.3047784736633607E-2</v>
      </c>
      <c r="HD98" s="31">
        <f t="shared" si="522"/>
        <v>2.5747729546354712E-2</v>
      </c>
      <c r="HE98" s="31">
        <f t="shared" si="523"/>
        <v>1.2193733920332205E-2</v>
      </c>
      <c r="HF98" s="31">
        <f t="shared" si="524"/>
        <v>4.6568537527722723E-3</v>
      </c>
      <c r="HG98" s="42">
        <v>0</v>
      </c>
      <c r="HH98" s="18"/>
      <c r="HI98" s="31">
        <f t="shared" si="525"/>
        <v>0</v>
      </c>
      <c r="HJ98" s="31">
        <f t="shared" si="526"/>
        <v>2.9522949183121983E-2</v>
      </c>
      <c r="HK98" s="31">
        <f t="shared" si="527"/>
        <v>0</v>
      </c>
      <c r="HL98" s="31">
        <f t="shared" si="528"/>
        <v>2.4552698507420614E-2</v>
      </c>
      <c r="HM98" s="31">
        <f t="shared" si="529"/>
        <v>1.2013308253792236E-2</v>
      </c>
      <c r="HN98" s="31">
        <f t="shared" si="530"/>
        <v>5.9379659145500441E-3</v>
      </c>
      <c r="HO98" s="31">
        <f t="shared" si="531"/>
        <v>5.9012047392414261E-3</v>
      </c>
      <c r="HP98" s="31">
        <f t="shared" si="532"/>
        <v>5.7143939253902131E-3</v>
      </c>
      <c r="HQ98" s="31">
        <f t="shared" si="533"/>
        <v>3.9805690726391939E-3</v>
      </c>
      <c r="HR98" s="31">
        <f t="shared" si="534"/>
        <v>2.6805913329052238E-3</v>
      </c>
      <c r="HS98" s="42">
        <v>0</v>
      </c>
      <c r="HT98" s="18"/>
      <c r="HU98" s="45" t="e">
        <f t="shared" si="535"/>
        <v>#REF!</v>
      </c>
      <c r="HV98" s="45" t="e">
        <f t="shared" si="536"/>
        <v>#REF!</v>
      </c>
      <c r="HW98" s="45" t="e">
        <f t="shared" si="537"/>
        <v>#REF!</v>
      </c>
      <c r="HX98" s="45" t="e">
        <f t="shared" si="538"/>
        <v>#REF!</v>
      </c>
      <c r="HY98" s="45" t="e">
        <f t="shared" si="539"/>
        <v>#REF!</v>
      </c>
      <c r="HZ98" s="45" t="e">
        <f t="shared" si="540"/>
        <v>#REF!</v>
      </c>
      <c r="IA98" s="45" t="e">
        <f t="shared" si="541"/>
        <v>#REF!</v>
      </c>
      <c r="IB98" s="45" t="e">
        <f t="shared" si="542"/>
        <v>#REF!</v>
      </c>
      <c r="IC98" s="45" t="e">
        <f t="shared" si="543"/>
        <v>#REF!</v>
      </c>
      <c r="ID98" s="45" t="e">
        <f t="shared" si="544"/>
        <v>#REF!</v>
      </c>
      <c r="IE98" s="45">
        <f t="shared" si="545"/>
        <v>0</v>
      </c>
      <c r="IF98" s="45"/>
      <c r="IH98" s="45" t="e">
        <f t="shared" si="546"/>
        <v>#REF!</v>
      </c>
      <c r="II98" s="45" t="e">
        <f t="shared" si="547"/>
        <v>#REF!</v>
      </c>
      <c r="IJ98" s="45" t="e">
        <f t="shared" si="548"/>
        <v>#REF!</v>
      </c>
      <c r="IK98" s="45" t="e">
        <f t="shared" si="549"/>
        <v>#REF!</v>
      </c>
      <c r="IL98" s="45" t="e">
        <f t="shared" si="550"/>
        <v>#REF!</v>
      </c>
      <c r="IM98" s="45" t="e">
        <f t="shared" si="551"/>
        <v>#REF!</v>
      </c>
      <c r="IN98" s="45" t="e">
        <f t="shared" si="552"/>
        <v>#REF!</v>
      </c>
      <c r="IO98" s="45" t="e">
        <f t="shared" si="553"/>
        <v>#REF!</v>
      </c>
      <c r="IP98" s="45" t="e">
        <f t="shared" si="554"/>
        <v>#REF!</v>
      </c>
      <c r="IQ98" s="45" t="e">
        <f t="shared" si="555"/>
        <v>#REF!</v>
      </c>
      <c r="IR98" s="45">
        <f t="shared" si="556"/>
        <v>0</v>
      </c>
      <c r="IT98" s="43" t="e">
        <f t="shared" si="557"/>
        <v>#REF!</v>
      </c>
      <c r="IU98" s="43" t="e">
        <f t="shared" si="558"/>
        <v>#REF!</v>
      </c>
      <c r="IW98" s="43" t="e">
        <f t="shared" si="559"/>
        <v>#REF!</v>
      </c>
      <c r="IX98" s="43" t="e">
        <f t="shared" si="560"/>
        <v>#REF!</v>
      </c>
      <c r="IY98" s="43" t="e">
        <f t="shared" si="561"/>
        <v>#REF!</v>
      </c>
      <c r="IZ98" s="43" t="e">
        <f t="shared" si="562"/>
        <v>#REF!</v>
      </c>
      <c r="JA98" s="43" t="e">
        <f t="shared" si="563"/>
        <v>#REF!</v>
      </c>
      <c r="JB98" s="43" t="e">
        <f t="shared" si="564"/>
        <v>#REF!</v>
      </c>
      <c r="JC98" s="43" t="e">
        <f t="shared" si="565"/>
        <v>#REF!</v>
      </c>
      <c r="JD98" s="43" t="e">
        <f t="shared" si="566"/>
        <v>#REF!</v>
      </c>
      <c r="JE98" s="43" t="e">
        <f t="shared" si="567"/>
        <v>#REF!</v>
      </c>
      <c r="JF98" s="43" t="e">
        <f t="shared" si="568"/>
        <v>#REF!</v>
      </c>
      <c r="JG98" s="43">
        <f t="shared" si="569"/>
        <v>0</v>
      </c>
      <c r="JH98" s="43"/>
      <c r="JJ98" s="43" t="e">
        <f t="shared" si="570"/>
        <v>#REF!</v>
      </c>
      <c r="JK98" s="43" t="e">
        <f t="shared" si="571"/>
        <v>#REF!</v>
      </c>
      <c r="JL98" s="43" t="e">
        <f t="shared" si="572"/>
        <v>#REF!</v>
      </c>
      <c r="JM98" s="43" t="e">
        <f t="shared" si="573"/>
        <v>#REF!</v>
      </c>
      <c r="JN98" s="43" t="e">
        <f t="shared" si="574"/>
        <v>#REF!</v>
      </c>
      <c r="JO98" s="43" t="e">
        <f t="shared" si="575"/>
        <v>#REF!</v>
      </c>
      <c r="JP98" s="43" t="e">
        <f t="shared" si="576"/>
        <v>#REF!</v>
      </c>
      <c r="JQ98" s="43" t="e">
        <f t="shared" si="577"/>
        <v>#REF!</v>
      </c>
      <c r="JR98" s="43" t="e">
        <f t="shared" si="578"/>
        <v>#REF!</v>
      </c>
      <c r="JS98" s="43" t="e">
        <f t="shared" si="579"/>
        <v>#REF!</v>
      </c>
      <c r="JT98" s="43">
        <f t="shared" si="580"/>
        <v>0</v>
      </c>
      <c r="JU98" s="43"/>
      <c r="JW98" s="43" t="e">
        <f t="shared" si="581"/>
        <v>#REF!</v>
      </c>
      <c r="JX98" s="43" t="e">
        <f t="shared" si="582"/>
        <v>#REF!</v>
      </c>
      <c r="JY98" s="43" t="e">
        <f t="shared" si="583"/>
        <v>#REF!</v>
      </c>
      <c r="JZ98" s="43" t="e">
        <f t="shared" si="584"/>
        <v>#REF!</v>
      </c>
      <c r="KA98" s="43" t="e">
        <f t="shared" si="585"/>
        <v>#REF!</v>
      </c>
      <c r="KB98" s="43" t="e">
        <f t="shared" si="586"/>
        <v>#REF!</v>
      </c>
      <c r="KC98" s="43" t="e">
        <f t="shared" si="587"/>
        <v>#REF!</v>
      </c>
      <c r="KD98" s="43" t="e">
        <f t="shared" si="588"/>
        <v>#REF!</v>
      </c>
      <c r="KE98" s="43" t="e">
        <f t="shared" si="589"/>
        <v>#REF!</v>
      </c>
      <c r="KF98" s="43" t="e">
        <f t="shared" si="590"/>
        <v>#REF!</v>
      </c>
      <c r="KG98" s="43">
        <f t="shared" si="591"/>
        <v>0</v>
      </c>
      <c r="KH98" s="43"/>
      <c r="KJ98" s="7" t="e">
        <f t="array" ref="KJ98">AVERAGE(EW98:EW99)/((1+discount_EFFECT)^($B98-1))</f>
        <v>#REF!</v>
      </c>
      <c r="KK98" s="7" t="e">
        <f t="array" ref="KK98">AVERAGE(EX98:EX99)/((1+discount_EFFECT)^($B98-1))</f>
        <v>#REF!</v>
      </c>
      <c r="KL98" s="7" t="e">
        <f t="array" ref="KL98">AVERAGE(EY98:EY99)/((1+discount_EFFECT)^($B98-1))</f>
        <v>#REF!</v>
      </c>
      <c r="KM98" s="7" t="e">
        <f t="array" ref="KM98">AVERAGE(EZ98:EZ99)/((1+discount_EFFECT)^($B98-1))</f>
        <v>#REF!</v>
      </c>
      <c r="KN98" s="7" t="e">
        <f t="array" ref="KN98">AVERAGE(FA98:FA99)/((1+discount_EFFECT)^($B98-1))</f>
        <v>#REF!</v>
      </c>
      <c r="KO98" s="7" t="e">
        <f t="array" ref="KO98">AVERAGE(FB98:FB99)/((1+discount_EFFECT)^($B98-1))</f>
        <v>#REF!</v>
      </c>
      <c r="KP98" s="7" t="e">
        <f t="array" ref="KP98">AVERAGE(FC98:FC99)/((1+discount_EFFECT)^($B98-1))</f>
        <v>#REF!</v>
      </c>
      <c r="KQ98" s="7" t="e">
        <f t="array" ref="KQ98">AVERAGE(FD98:FD99)/((1+discount_EFFECT)^($B98-1))</f>
        <v>#REF!</v>
      </c>
      <c r="KR98" s="7" t="e">
        <f t="array" ref="KR98">AVERAGE(FE98:FE99)/((1+discount_EFFECT)^($B98-1))</f>
        <v>#REF!</v>
      </c>
      <c r="KS98" s="7" t="e">
        <f t="array" ref="KS98">AVERAGE(FF98:FF99)/((1+discount_EFFECT)^($B98-1))</f>
        <v>#REF!</v>
      </c>
      <c r="KT98" s="7" t="e">
        <f t="array" ref="KT98">AVERAGE(FG98:FG99)/((1+discount_EFFECT)^($B98-1))</f>
        <v>#REF!</v>
      </c>
      <c r="KU98" s="51" t="e">
        <f t="shared" si="592"/>
        <v>#REF!</v>
      </c>
      <c r="KV98" s="51" t="e">
        <f t="shared" si="593"/>
        <v>#REF!</v>
      </c>
      <c r="KW98" s="43"/>
      <c r="KX98" s="43" t="e">
        <f t="shared" si="594"/>
        <v>#REF!</v>
      </c>
      <c r="KY98" s="43" t="e">
        <f t="shared" si="595"/>
        <v>#REF!</v>
      </c>
      <c r="KZ98" s="43" t="e">
        <f t="shared" si="596"/>
        <v>#REF!</v>
      </c>
      <c r="LA98" s="43" t="e">
        <f t="shared" si="597"/>
        <v>#REF!</v>
      </c>
      <c r="LB98" s="30" t="e">
        <f t="shared" si="598"/>
        <v>#REF!</v>
      </c>
      <c r="LC98" s="30" t="e">
        <f t="shared" si="599"/>
        <v>#REF!</v>
      </c>
      <c r="LD98" s="30" t="e">
        <f t="shared" si="600"/>
        <v>#REF!</v>
      </c>
      <c r="LE98" s="30" t="e">
        <f t="shared" si="601"/>
        <v>#REF!</v>
      </c>
      <c r="LF98" s="30" t="e">
        <f t="shared" si="602"/>
        <v>#REF!</v>
      </c>
      <c r="LG98" s="30" t="e">
        <f t="shared" si="603"/>
        <v>#REF!</v>
      </c>
      <c r="LH98" s="30" t="e">
        <f t="shared" si="604"/>
        <v>#REF!</v>
      </c>
      <c r="LI98" s="17" t="e">
        <f t="shared" si="605"/>
        <v>#REF!</v>
      </c>
      <c r="LJ98" s="30" t="e">
        <f t="shared" si="606"/>
        <v>#REF!</v>
      </c>
      <c r="LK98" s="31" t="e">
        <f t="shared" si="607"/>
        <v>#REF!</v>
      </c>
      <c r="LL98" t="e">
        <f t="shared" si="608"/>
        <v>#REF!</v>
      </c>
    </row>
    <row r="99" spans="2:324" ht="15.6" thickTop="1" thickBot="1" x14ac:dyDescent="0.35">
      <c r="B99">
        <v>32</v>
      </c>
      <c r="C99">
        <f t="shared" si="609"/>
        <v>102</v>
      </c>
      <c r="E99">
        <f t="shared" si="398"/>
        <v>1</v>
      </c>
      <c r="G99">
        <f t="shared" si="399"/>
        <v>0.16501514101914139</v>
      </c>
      <c r="H99">
        <f t="shared" si="400"/>
        <v>0</v>
      </c>
      <c r="I99">
        <f t="shared" si="401"/>
        <v>0</v>
      </c>
      <c r="J99">
        <f t="shared" si="402"/>
        <v>0.25713445436768823</v>
      </c>
      <c r="K99" s="19">
        <f t="shared" si="403"/>
        <v>2.7774179821947742E-2</v>
      </c>
      <c r="L99">
        <f t="shared" si="404"/>
        <v>0.22999999999999998</v>
      </c>
      <c r="M99">
        <f t="shared" si="405"/>
        <v>0</v>
      </c>
      <c r="N99">
        <f t="shared" si="406"/>
        <v>0</v>
      </c>
      <c r="O99">
        <f t="shared" si="407"/>
        <v>0.35</v>
      </c>
      <c r="P99">
        <f t="shared" si="408"/>
        <v>4.0000000000000036E-2</v>
      </c>
      <c r="S99" s="35" t="e">
        <f t="shared" si="409"/>
        <v>#REF!</v>
      </c>
      <c r="T99" s="36">
        <v>0</v>
      </c>
      <c r="U99" s="37" t="e">
        <f t="shared" si="410"/>
        <v>#REF!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8">
        <v>0</v>
      </c>
      <c r="AD99" s="35" t="e">
        <f t="shared" si="411"/>
        <v>#REF!</v>
      </c>
      <c r="AE99" s="37" t="e">
        <f t="shared" si="412"/>
        <v>#REF!</v>
      </c>
      <c r="AF99" s="37" t="e">
        <f t="shared" si="413"/>
        <v>#REF!</v>
      </c>
      <c r="AG99" s="37" t="e">
        <f t="shared" si="414"/>
        <v>#REF!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8">
        <v>0</v>
      </c>
      <c r="AO99" s="35" t="e">
        <f t="shared" si="415"/>
        <v>#REF!</v>
      </c>
      <c r="AP99" s="36">
        <v>0</v>
      </c>
      <c r="AQ99" s="37" t="e">
        <f t="shared" si="416"/>
        <v>#REF!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8">
        <v>0</v>
      </c>
      <c r="AZ99" s="35" t="e">
        <f t="shared" si="417"/>
        <v>#REF!</v>
      </c>
      <c r="BA99" s="37" t="e">
        <f t="shared" si="418"/>
        <v>#REF!</v>
      </c>
      <c r="BB99" s="37" t="e">
        <f t="shared" si="419"/>
        <v>#REF!</v>
      </c>
      <c r="BC99" s="37" t="e">
        <f t="shared" si="420"/>
        <v>#REF!</v>
      </c>
      <c r="BD99" s="37" t="e">
        <f t="shared" si="421"/>
        <v>#REF!</v>
      </c>
      <c r="BE99" s="37" t="e">
        <f t="shared" si="422"/>
        <v>#REF!</v>
      </c>
      <c r="BF99" s="36">
        <v>0</v>
      </c>
      <c r="BG99" s="36">
        <v>0</v>
      </c>
      <c r="BH99" s="36">
        <v>0</v>
      </c>
      <c r="BI99" s="36">
        <v>0</v>
      </c>
      <c r="BJ99" s="38">
        <v>0</v>
      </c>
      <c r="BK99" s="35" t="e">
        <f t="shared" si="423"/>
        <v>#REF!</v>
      </c>
      <c r="BL99" s="37" t="e">
        <f t="shared" si="424"/>
        <v>#REF!</v>
      </c>
      <c r="BM99" s="37" t="e">
        <f t="shared" si="425"/>
        <v>#REF!</v>
      </c>
      <c r="BN99" s="37" t="e">
        <f t="shared" si="426"/>
        <v>#REF!</v>
      </c>
      <c r="BO99" s="37" t="e">
        <f t="shared" si="427"/>
        <v>#REF!</v>
      </c>
      <c r="BP99" s="37" t="e">
        <f t="shared" si="428"/>
        <v>#REF!</v>
      </c>
      <c r="BQ99" s="36">
        <v>0</v>
      </c>
      <c r="BR99" s="36">
        <v>0</v>
      </c>
      <c r="BS99" s="36">
        <v>0</v>
      </c>
      <c r="BT99" s="36">
        <v>0</v>
      </c>
      <c r="BU99" s="38">
        <v>0</v>
      </c>
      <c r="BV99" s="35" t="e">
        <f t="shared" si="429"/>
        <v>#REF!</v>
      </c>
      <c r="BW99" s="37" t="e">
        <f t="shared" si="430"/>
        <v>#REF!</v>
      </c>
      <c r="BX99" s="37" t="e">
        <f t="shared" si="431"/>
        <v>#REF!</v>
      </c>
      <c r="BY99" s="37" t="e">
        <f t="shared" si="432"/>
        <v>#REF!</v>
      </c>
      <c r="BZ99" s="37" t="e">
        <f t="shared" si="433"/>
        <v>#REF!</v>
      </c>
      <c r="CA99" s="37" t="e">
        <f t="shared" si="434"/>
        <v>#REF!</v>
      </c>
      <c r="CB99" s="36">
        <v>0</v>
      </c>
      <c r="CC99" s="36">
        <v>0</v>
      </c>
      <c r="CD99" s="36">
        <v>0</v>
      </c>
      <c r="CE99" s="36">
        <v>0</v>
      </c>
      <c r="CF99" s="38">
        <v>0</v>
      </c>
      <c r="CG99" s="37" t="e">
        <f t="shared" si="435"/>
        <v>#REF!</v>
      </c>
      <c r="CH99" s="37" t="e">
        <f t="shared" si="436"/>
        <v>#REF!</v>
      </c>
      <c r="CI99" s="37" t="e">
        <f t="shared" si="437"/>
        <v>#REF!</v>
      </c>
      <c r="CJ99" s="37" t="e">
        <f t="shared" si="438"/>
        <v>#REF!</v>
      </c>
      <c r="CK99" s="36">
        <v>0</v>
      </c>
      <c r="CL99" s="36">
        <v>0</v>
      </c>
      <c r="CM99" s="37" t="e">
        <f t="shared" si="439"/>
        <v>#REF!</v>
      </c>
      <c r="CN99" s="37" t="e">
        <f t="shared" si="440"/>
        <v>#REF!</v>
      </c>
      <c r="CO99" s="36">
        <v>0</v>
      </c>
      <c r="CP99" s="36">
        <v>0</v>
      </c>
      <c r="CQ99" s="38">
        <v>0</v>
      </c>
      <c r="CR99" s="37" t="e">
        <f t="shared" si="441"/>
        <v>#REF!</v>
      </c>
      <c r="CS99" s="37" t="e">
        <f t="shared" si="442"/>
        <v>#REF!</v>
      </c>
      <c r="CT99" s="37" t="e">
        <f t="shared" si="443"/>
        <v>#REF!</v>
      </c>
      <c r="CU99" s="37" t="e">
        <f t="shared" si="444"/>
        <v>#REF!</v>
      </c>
      <c r="CV99" s="37" t="e">
        <f t="shared" si="445"/>
        <v>#REF!</v>
      </c>
      <c r="CW99" s="37" t="e">
        <f t="shared" si="446"/>
        <v>#REF!</v>
      </c>
      <c r="CX99" s="37" t="e">
        <f t="shared" si="447"/>
        <v>#REF!</v>
      </c>
      <c r="CY99" s="37" t="e">
        <f t="shared" si="448"/>
        <v>#REF!</v>
      </c>
      <c r="CZ99" s="37" t="e">
        <f t="shared" si="449"/>
        <v>#REF!</v>
      </c>
      <c r="DA99" s="37" t="e">
        <f t="shared" si="450"/>
        <v>#REF!</v>
      </c>
      <c r="DB99" s="38">
        <v>0</v>
      </c>
      <c r="DC99" s="37" t="e">
        <f t="shared" si="451"/>
        <v>#REF!</v>
      </c>
      <c r="DD99" s="37" t="e">
        <f t="shared" si="452"/>
        <v>#REF!</v>
      </c>
      <c r="DE99" s="37" t="e">
        <f t="shared" si="453"/>
        <v>#REF!</v>
      </c>
      <c r="DF99" s="37" t="e">
        <f t="shared" si="454"/>
        <v>#REF!</v>
      </c>
      <c r="DG99" s="37" t="e">
        <f t="shared" si="455"/>
        <v>#REF!</v>
      </c>
      <c r="DH99" s="37" t="e">
        <f t="shared" si="456"/>
        <v>#REF!</v>
      </c>
      <c r="DI99" s="37" t="e">
        <f t="shared" si="457"/>
        <v>#REF!</v>
      </c>
      <c r="DJ99" s="37" t="e">
        <f t="shared" si="458"/>
        <v>#REF!</v>
      </c>
      <c r="DK99" s="37" t="e">
        <f t="shared" si="459"/>
        <v>#REF!</v>
      </c>
      <c r="DL99" s="37" t="e">
        <f t="shared" si="460"/>
        <v>#REF!</v>
      </c>
      <c r="DM99" s="38">
        <v>0</v>
      </c>
      <c r="DN99" s="37" t="e">
        <f t="shared" si="461"/>
        <v>#REF!</v>
      </c>
      <c r="DO99" s="37" t="e">
        <f t="shared" si="462"/>
        <v>#REF!</v>
      </c>
      <c r="DP99" s="37" t="e">
        <f t="shared" si="463"/>
        <v>#REF!</v>
      </c>
      <c r="DQ99" s="37" t="e">
        <f t="shared" si="464"/>
        <v>#REF!</v>
      </c>
      <c r="DR99" s="37" t="e">
        <f t="shared" si="465"/>
        <v>#REF!</v>
      </c>
      <c r="DS99" s="37" t="e">
        <f t="shared" si="466"/>
        <v>#REF!</v>
      </c>
      <c r="DT99" s="37" t="e">
        <f t="shared" si="467"/>
        <v>#REF!</v>
      </c>
      <c r="DU99" s="37" t="e">
        <f t="shared" si="468"/>
        <v>#REF!</v>
      </c>
      <c r="DV99" s="37" t="e">
        <f t="shared" si="469"/>
        <v>#REF!</v>
      </c>
      <c r="DW99" s="37" t="e">
        <f t="shared" si="470"/>
        <v>#REF!</v>
      </c>
      <c r="DX99" s="38">
        <v>0</v>
      </c>
      <c r="DY99" s="35" t="e">
        <f t="array" ref="DY99">1-EXP(-INDEX(m.r.mortality, C99) * hr.mort_mci)</f>
        <v>#REF!</v>
      </c>
      <c r="DZ99" s="37" t="e">
        <f t="array" ref="DZ99">1-EXP(-INDEX(m.r.mortality, C99) * hr.mort_mci)</f>
        <v>#REF!</v>
      </c>
      <c r="EA99" s="37" t="e">
        <f t="array" ref="EA99">1-EXP(-INDEX(m.r.mortality, C99) * hr.mort_mil)</f>
        <v>#REF!</v>
      </c>
      <c r="EB99" s="37" t="e">
        <f t="array" ref="EB99">1-EXP(-INDEX(m.r.mortality, C99) * hr.mort_mil)</f>
        <v>#REF!</v>
      </c>
      <c r="EC99" s="37" t="e">
        <f t="array" ref="EC99">1-EXP(-INDEX(m.r.mortality, C99) * hr.mort_mod)</f>
        <v>#REF!</v>
      </c>
      <c r="ED99" s="37" t="e">
        <f t="array" ref="ED99">1-EXP(-INDEX(m.r.mortality, C99) * hr.mort_sev)</f>
        <v>#REF!</v>
      </c>
      <c r="EE99" s="37" t="e">
        <f t="array" ref="EE99">1-EXP(-INDEX(m.r.mortality, C99) * hr.mort_mci)</f>
        <v>#REF!</v>
      </c>
      <c r="EF99" s="37" t="e">
        <f t="array" ref="EF99">1-EXP(-INDEX(m.r.mortality, C99) * hr.mort_mil)</f>
        <v>#REF!</v>
      </c>
      <c r="EG99" s="37" t="e">
        <f t="array" ref="EG99">1-EXP(-INDEX(m.r.mortality, C99) * hr.mort_mod)</f>
        <v>#REF!</v>
      </c>
      <c r="EH99" s="37" t="e">
        <f t="array" ref="EH99">1-EXP(-INDEX(m.r.mortality, C99) * hr.mort_sev)</f>
        <v>#REF!</v>
      </c>
      <c r="EI99" s="38">
        <v>1</v>
      </c>
      <c r="EJ99" s="39" t="e">
        <f t="shared" si="471"/>
        <v>#REF!</v>
      </c>
      <c r="EK99" s="39" t="e">
        <f t="shared" si="472"/>
        <v>#REF!</v>
      </c>
      <c r="EL99" s="39" t="e">
        <f t="shared" si="473"/>
        <v>#REF!</v>
      </c>
      <c r="EM99" s="39" t="e">
        <f t="shared" si="474"/>
        <v>#REF!</v>
      </c>
      <c r="EN99" s="39" t="e">
        <f t="shared" si="475"/>
        <v>#REF!</v>
      </c>
      <c r="EO99" s="39" t="e">
        <f t="shared" si="476"/>
        <v>#REF!</v>
      </c>
      <c r="EP99" s="39" t="e">
        <f t="shared" si="477"/>
        <v>#REF!</v>
      </c>
      <c r="EQ99" s="39" t="e">
        <f t="shared" si="478"/>
        <v>#REF!</v>
      </c>
      <c r="ER99" s="39" t="e">
        <f t="shared" si="479"/>
        <v>#REF!</v>
      </c>
      <c r="ES99" s="39" t="e">
        <f t="shared" si="480"/>
        <v>#REF!</v>
      </c>
      <c r="ET99" s="39" t="b">
        <f t="shared" si="481"/>
        <v>1</v>
      </c>
      <c r="EV99">
        <v>32</v>
      </c>
      <c r="EW99" s="7" t="e">
        <f t="array" ref="EW99">MMULT(EW98:FG98,TRANSPOSE(S98:AC98))</f>
        <v>#REF!</v>
      </c>
      <c r="EX99" s="7" t="e">
        <f t="array" ref="EX99">MMULT(EW98:FG98,TRANSPOSE(AD98:AN98))</f>
        <v>#REF!</v>
      </c>
      <c r="EY99" s="7" t="e">
        <f t="array" ref="EY99">MMULT(EW98:FG98,TRANSPOSE(AO98:AY98))</f>
        <v>#REF!</v>
      </c>
      <c r="EZ99" s="7" t="e">
        <f t="array" ref="EZ99">MMULT(EW98:FG98,TRANSPOSE(AZ98:BJ98))</f>
        <v>#REF!</v>
      </c>
      <c r="FA99" s="7" t="e">
        <f t="array" ref="FA99">MMULT(EW98:FG98,TRANSPOSE(BK98:BU98))</f>
        <v>#REF!</v>
      </c>
      <c r="FB99" s="7" t="e">
        <f t="array" ref="FB99">MMULT(EW98:FG98,TRANSPOSE(BV98:CF98))</f>
        <v>#REF!</v>
      </c>
      <c r="FC99" s="7" t="e">
        <f t="array" ref="FC99">MMULT(EW98:FG98,TRANSPOSE(CG98:CQ98))</f>
        <v>#REF!</v>
      </c>
      <c r="FD99" s="7" t="e">
        <f t="array" ref="FD99">MMULT(EW98:FG98,TRANSPOSE(CR98:DB98))</f>
        <v>#REF!</v>
      </c>
      <c r="FE99" s="7" t="e">
        <f t="array" ref="FE99">MMULT(EW98:FG98,TRANSPOSE(DC98:DM98))</f>
        <v>#REF!</v>
      </c>
      <c r="FF99" s="7" t="e">
        <f t="array" ref="FF99">MMULT(EW98:FG98,TRANSPOSE(DN98:DX98))</f>
        <v>#REF!</v>
      </c>
      <c r="FG99" s="7" t="e">
        <f t="array" ref="FG99">MMULT(EW98:FG98,TRANSPOSE(DY98:EI98))</f>
        <v>#REF!</v>
      </c>
      <c r="FH99" s="39" t="e">
        <f t="shared" si="482"/>
        <v>#REF!</v>
      </c>
      <c r="FJ99" s="30" t="e">
        <f t="shared" si="483"/>
        <v>#REF!</v>
      </c>
      <c r="FK99" s="30" t="e">
        <f t="shared" si="484"/>
        <v>#REF!</v>
      </c>
      <c r="FL99" s="30" t="e">
        <f t="shared" si="485"/>
        <v>#REF!</v>
      </c>
      <c r="FM99" s="30" t="e">
        <f t="shared" si="486"/>
        <v>#REF!</v>
      </c>
      <c r="FN99" s="30" t="e">
        <f t="shared" si="487"/>
        <v>#REF!</v>
      </c>
      <c r="FO99" s="30" t="e">
        <f t="shared" si="488"/>
        <v>#REF!</v>
      </c>
      <c r="FP99" s="30" t="e">
        <f t="shared" si="489"/>
        <v>#REF!</v>
      </c>
      <c r="FQ99" s="30" t="e">
        <f t="shared" si="490"/>
        <v>#REF!</v>
      </c>
      <c r="FR99" s="30" t="e">
        <f t="shared" si="491"/>
        <v>#REF!</v>
      </c>
      <c r="FS99" s="30" t="e">
        <f t="shared" si="492"/>
        <v>#REF!</v>
      </c>
      <c r="FT99" s="41">
        <v>0</v>
      </c>
      <c r="FV99" s="30" t="e">
        <f t="shared" si="493"/>
        <v>#REF!</v>
      </c>
      <c r="FW99" s="30" t="e">
        <f t="shared" si="494"/>
        <v>#REF!</v>
      </c>
      <c r="FX99" s="30" t="e">
        <f t="shared" si="495"/>
        <v>#REF!</v>
      </c>
      <c r="FY99" s="30" t="e">
        <f t="shared" si="496"/>
        <v>#REF!</v>
      </c>
      <c r="FZ99" s="30" t="e">
        <f t="shared" si="497"/>
        <v>#REF!</v>
      </c>
      <c r="GA99" s="30" t="e">
        <f t="shared" si="498"/>
        <v>#REF!</v>
      </c>
      <c r="GB99" s="30" t="e">
        <f t="shared" si="499"/>
        <v>#REF!</v>
      </c>
      <c r="GC99" s="30" t="e">
        <f t="shared" si="500"/>
        <v>#REF!</v>
      </c>
      <c r="GD99" s="30" t="e">
        <f t="shared" si="501"/>
        <v>#REF!</v>
      </c>
      <c r="GE99" s="30" t="e">
        <f t="shared" si="502"/>
        <v>#REF!</v>
      </c>
      <c r="GF99" s="41">
        <v>0</v>
      </c>
      <c r="GH99" s="31" t="e">
        <f t="shared" si="503"/>
        <v>#REF!</v>
      </c>
      <c r="GI99" s="31" t="e">
        <f t="shared" si="504"/>
        <v>#REF!</v>
      </c>
      <c r="GJ99" s="18"/>
      <c r="GK99" s="31" t="e">
        <f t="shared" si="505"/>
        <v>#REF!</v>
      </c>
      <c r="GL99" s="31" t="e">
        <f t="shared" si="506"/>
        <v>#REF!</v>
      </c>
      <c r="GM99" s="31" t="e">
        <f t="shared" si="507"/>
        <v>#REF!</v>
      </c>
      <c r="GN99" s="31" t="e">
        <f t="shared" si="508"/>
        <v>#REF!</v>
      </c>
      <c r="GO99" s="31" t="e">
        <f t="shared" si="509"/>
        <v>#REF!</v>
      </c>
      <c r="GP99" s="31" t="e">
        <f t="shared" si="510"/>
        <v>#REF!</v>
      </c>
      <c r="GQ99" s="31" t="e">
        <f t="shared" si="511"/>
        <v>#REF!</v>
      </c>
      <c r="GR99" s="31" t="e">
        <f t="shared" si="512"/>
        <v>#REF!</v>
      </c>
      <c r="GS99" s="31" t="e">
        <f t="shared" si="513"/>
        <v>#REF!</v>
      </c>
      <c r="GT99" s="31" t="e">
        <f t="shared" si="514"/>
        <v>#REF!</v>
      </c>
      <c r="GU99" s="42">
        <v>0</v>
      </c>
      <c r="GV99" s="18"/>
      <c r="GW99" s="31" t="e">
        <f t="shared" si="515"/>
        <v>#REF!</v>
      </c>
      <c r="GX99" s="31" t="e">
        <f t="shared" si="516"/>
        <v>#REF!</v>
      </c>
      <c r="GY99" s="31" t="e">
        <f t="shared" si="517"/>
        <v>#REF!</v>
      </c>
      <c r="GZ99" s="31" t="e">
        <f t="shared" si="518"/>
        <v>#REF!</v>
      </c>
      <c r="HA99" s="31" t="e">
        <f t="shared" si="519"/>
        <v>#REF!</v>
      </c>
      <c r="HB99" s="31" t="e">
        <f t="shared" si="520"/>
        <v>#REF!</v>
      </c>
      <c r="HC99" s="31" t="e">
        <f t="shared" si="521"/>
        <v>#REF!</v>
      </c>
      <c r="HD99" s="31" t="e">
        <f t="shared" si="522"/>
        <v>#REF!</v>
      </c>
      <c r="HE99" s="31" t="e">
        <f t="shared" si="523"/>
        <v>#REF!</v>
      </c>
      <c r="HF99" s="31" t="e">
        <f t="shared" si="524"/>
        <v>#REF!</v>
      </c>
      <c r="HG99" s="42">
        <v>0</v>
      </c>
      <c r="HH99" s="18"/>
      <c r="HI99" s="31" t="e">
        <f t="shared" si="525"/>
        <v>#REF!</v>
      </c>
      <c r="HJ99" s="31" t="e">
        <f t="shared" si="526"/>
        <v>#REF!</v>
      </c>
      <c r="HK99" s="31" t="e">
        <f t="shared" si="527"/>
        <v>#REF!</v>
      </c>
      <c r="HL99" s="31" t="e">
        <f t="shared" si="528"/>
        <v>#REF!</v>
      </c>
      <c r="HM99" s="31" t="e">
        <f t="shared" si="529"/>
        <v>#REF!</v>
      </c>
      <c r="HN99" s="31" t="e">
        <f t="shared" si="530"/>
        <v>#REF!</v>
      </c>
      <c r="HO99" s="31" t="e">
        <f t="shared" si="531"/>
        <v>#REF!</v>
      </c>
      <c r="HP99" s="31" t="e">
        <f t="shared" si="532"/>
        <v>#REF!</v>
      </c>
      <c r="HQ99" s="31" t="e">
        <f t="shared" si="533"/>
        <v>#REF!</v>
      </c>
      <c r="HR99" s="31" t="e">
        <f t="shared" si="534"/>
        <v>#REF!</v>
      </c>
      <c r="HS99" s="42">
        <v>0</v>
      </c>
      <c r="HT99" s="18"/>
      <c r="HU99" s="45" t="e">
        <f t="shared" si="535"/>
        <v>#REF!</v>
      </c>
      <c r="HV99" s="45" t="e">
        <f t="shared" si="536"/>
        <v>#REF!</v>
      </c>
      <c r="HW99" s="45" t="e">
        <f t="shared" si="537"/>
        <v>#REF!</v>
      </c>
      <c r="HX99" s="45" t="e">
        <f t="shared" si="538"/>
        <v>#REF!</v>
      </c>
      <c r="HY99" s="45" t="e">
        <f t="shared" si="539"/>
        <v>#REF!</v>
      </c>
      <c r="HZ99" s="45" t="e">
        <f t="shared" si="540"/>
        <v>#REF!</v>
      </c>
      <c r="IA99" s="45" t="e">
        <f t="shared" si="541"/>
        <v>#REF!</v>
      </c>
      <c r="IB99" s="45" t="e">
        <f t="shared" si="542"/>
        <v>#REF!</v>
      </c>
      <c r="IC99" s="45" t="e">
        <f t="shared" si="543"/>
        <v>#REF!</v>
      </c>
      <c r="ID99" s="45" t="e">
        <f t="shared" si="544"/>
        <v>#REF!</v>
      </c>
      <c r="IE99" s="45">
        <f t="shared" si="545"/>
        <v>0</v>
      </c>
      <c r="IF99" s="45"/>
      <c r="IH99" s="45" t="e">
        <f t="shared" si="546"/>
        <v>#REF!</v>
      </c>
      <c r="II99" s="45" t="e">
        <f t="shared" si="547"/>
        <v>#REF!</v>
      </c>
      <c r="IJ99" s="45" t="e">
        <f t="shared" si="548"/>
        <v>#REF!</v>
      </c>
      <c r="IK99" s="45" t="e">
        <f t="shared" si="549"/>
        <v>#REF!</v>
      </c>
      <c r="IL99" s="45" t="e">
        <f t="shared" si="550"/>
        <v>#REF!</v>
      </c>
      <c r="IM99" s="45" t="e">
        <f t="shared" si="551"/>
        <v>#REF!</v>
      </c>
      <c r="IN99" s="45" t="e">
        <f t="shared" si="552"/>
        <v>#REF!</v>
      </c>
      <c r="IO99" s="45" t="e">
        <f t="shared" si="553"/>
        <v>#REF!</v>
      </c>
      <c r="IP99" s="45" t="e">
        <f t="shared" si="554"/>
        <v>#REF!</v>
      </c>
      <c r="IQ99" s="45" t="e">
        <f t="shared" si="555"/>
        <v>#REF!</v>
      </c>
      <c r="IR99" s="45">
        <f t="shared" si="556"/>
        <v>0</v>
      </c>
      <c r="IT99" s="43" t="e">
        <f t="shared" si="557"/>
        <v>#REF!</v>
      </c>
      <c r="IU99" s="43" t="e">
        <f t="shared" si="558"/>
        <v>#REF!</v>
      </c>
      <c r="IW99" s="43" t="e">
        <f t="shared" si="559"/>
        <v>#REF!</v>
      </c>
      <c r="IX99" s="43" t="e">
        <f t="shared" si="560"/>
        <v>#REF!</v>
      </c>
      <c r="IY99" s="43" t="e">
        <f t="shared" si="561"/>
        <v>#REF!</v>
      </c>
      <c r="IZ99" s="43" t="e">
        <f t="shared" si="562"/>
        <v>#REF!</v>
      </c>
      <c r="JA99" s="43" t="e">
        <f t="shared" si="563"/>
        <v>#REF!</v>
      </c>
      <c r="JB99" s="43" t="e">
        <f t="shared" si="564"/>
        <v>#REF!</v>
      </c>
      <c r="JC99" s="43" t="e">
        <f t="shared" si="565"/>
        <v>#REF!</v>
      </c>
      <c r="JD99" s="43" t="e">
        <f t="shared" si="566"/>
        <v>#REF!</v>
      </c>
      <c r="JE99" s="43" t="e">
        <f t="shared" si="567"/>
        <v>#REF!</v>
      </c>
      <c r="JF99" s="43" t="e">
        <f t="shared" si="568"/>
        <v>#REF!</v>
      </c>
      <c r="JG99" s="43">
        <f t="shared" si="569"/>
        <v>0</v>
      </c>
      <c r="JH99" s="43"/>
      <c r="JJ99" s="43" t="e">
        <f t="shared" si="570"/>
        <v>#REF!</v>
      </c>
      <c r="JK99" s="43" t="e">
        <f t="shared" si="571"/>
        <v>#REF!</v>
      </c>
      <c r="JL99" s="43" t="e">
        <f t="shared" si="572"/>
        <v>#REF!</v>
      </c>
      <c r="JM99" s="43" t="e">
        <f t="shared" si="573"/>
        <v>#REF!</v>
      </c>
      <c r="JN99" s="43" t="e">
        <f t="shared" si="574"/>
        <v>#REF!</v>
      </c>
      <c r="JO99" s="43" t="e">
        <f t="shared" si="575"/>
        <v>#REF!</v>
      </c>
      <c r="JP99" s="43" t="e">
        <f t="shared" si="576"/>
        <v>#REF!</v>
      </c>
      <c r="JQ99" s="43" t="e">
        <f t="shared" si="577"/>
        <v>#REF!</v>
      </c>
      <c r="JR99" s="43" t="e">
        <f t="shared" si="578"/>
        <v>#REF!</v>
      </c>
      <c r="JS99" s="43" t="e">
        <f t="shared" si="579"/>
        <v>#REF!</v>
      </c>
      <c r="JT99" s="43">
        <f t="shared" si="580"/>
        <v>0</v>
      </c>
      <c r="JU99" s="43"/>
      <c r="JW99" s="43" t="e">
        <f t="shared" si="581"/>
        <v>#REF!</v>
      </c>
      <c r="JX99" s="43" t="e">
        <f t="shared" si="582"/>
        <v>#REF!</v>
      </c>
      <c r="JY99" s="43" t="e">
        <f t="shared" si="583"/>
        <v>#REF!</v>
      </c>
      <c r="JZ99" s="43" t="e">
        <f t="shared" si="584"/>
        <v>#REF!</v>
      </c>
      <c r="KA99" s="43" t="e">
        <f t="shared" si="585"/>
        <v>#REF!</v>
      </c>
      <c r="KB99" s="43" t="e">
        <f t="shared" si="586"/>
        <v>#REF!</v>
      </c>
      <c r="KC99" s="43" t="e">
        <f t="shared" si="587"/>
        <v>#REF!</v>
      </c>
      <c r="KD99" s="43" t="e">
        <f t="shared" si="588"/>
        <v>#REF!</v>
      </c>
      <c r="KE99" s="43" t="e">
        <f t="shared" si="589"/>
        <v>#REF!</v>
      </c>
      <c r="KF99" s="43" t="e">
        <f t="shared" si="590"/>
        <v>#REF!</v>
      </c>
      <c r="KG99" s="43">
        <f t="shared" si="591"/>
        <v>0</v>
      </c>
      <c r="KH99" s="43"/>
      <c r="KJ99" s="7" t="e">
        <f t="array" ref="KJ99">AVERAGE(EW99:EW100)/((1+discount_EFFECT)^($B99-1))</f>
        <v>#REF!</v>
      </c>
      <c r="KK99" s="7" t="e">
        <f t="array" ref="KK99">AVERAGE(EX99:EX100)/((1+discount_EFFECT)^($B99-1))</f>
        <v>#REF!</v>
      </c>
      <c r="KL99" s="7" t="e">
        <f t="array" ref="KL99">AVERAGE(EY99:EY100)/((1+discount_EFFECT)^($B99-1))</f>
        <v>#REF!</v>
      </c>
      <c r="KM99" s="7" t="e">
        <f t="array" ref="KM99">AVERAGE(EZ99:EZ100)/((1+discount_EFFECT)^($B99-1))</f>
        <v>#REF!</v>
      </c>
      <c r="KN99" s="7" t="e">
        <f t="array" ref="KN99">AVERAGE(FA99:FA100)/((1+discount_EFFECT)^($B99-1))</f>
        <v>#REF!</v>
      </c>
      <c r="KO99" s="7" t="e">
        <f t="array" ref="KO99">AVERAGE(FB99:FB100)/((1+discount_EFFECT)^($B99-1))</f>
        <v>#REF!</v>
      </c>
      <c r="KP99" s="7" t="e">
        <f t="array" ref="KP99">AVERAGE(FC99:FC100)/((1+discount_EFFECT)^($B99-1))</f>
        <v>#REF!</v>
      </c>
      <c r="KQ99" s="7" t="e">
        <f t="array" ref="KQ99">AVERAGE(FD99:FD100)/((1+discount_EFFECT)^($B99-1))</f>
        <v>#REF!</v>
      </c>
      <c r="KR99" s="7" t="e">
        <f t="array" ref="KR99">AVERAGE(FE99:FE100)/((1+discount_EFFECT)^($B99-1))</f>
        <v>#REF!</v>
      </c>
      <c r="KS99" s="7" t="e">
        <f t="array" ref="KS99">AVERAGE(FF99:FF100)/((1+discount_EFFECT)^($B99-1))</f>
        <v>#REF!</v>
      </c>
      <c r="KT99" s="7" t="e">
        <f t="array" ref="KT99">AVERAGE(FG99:FG100)/((1+discount_EFFECT)^($B99-1))</f>
        <v>#REF!</v>
      </c>
      <c r="KU99" s="51" t="e">
        <f t="shared" si="592"/>
        <v>#REF!</v>
      </c>
      <c r="KV99" s="51" t="e">
        <f t="shared" si="593"/>
        <v>#REF!</v>
      </c>
      <c r="KW99" s="43"/>
      <c r="KX99" s="43" t="e">
        <f t="shared" si="594"/>
        <v>#REF!</v>
      </c>
      <c r="KY99" s="43" t="e">
        <f t="shared" si="595"/>
        <v>#REF!</v>
      </c>
      <c r="KZ99" s="43" t="e">
        <f t="shared" si="596"/>
        <v>#REF!</v>
      </c>
      <c r="LA99" s="43" t="e">
        <f t="shared" si="597"/>
        <v>#REF!</v>
      </c>
      <c r="LB99" s="30" t="e">
        <f t="shared" si="598"/>
        <v>#REF!</v>
      </c>
      <c r="LC99" s="30" t="e">
        <f t="shared" si="599"/>
        <v>#REF!</v>
      </c>
      <c r="LD99" s="30" t="e">
        <f t="shared" si="600"/>
        <v>#REF!</v>
      </c>
      <c r="LE99" s="30" t="e">
        <f t="shared" si="601"/>
        <v>#REF!</v>
      </c>
      <c r="LF99" s="30" t="e">
        <f t="shared" si="602"/>
        <v>#REF!</v>
      </c>
      <c r="LG99" s="30" t="e">
        <f t="shared" si="603"/>
        <v>#REF!</v>
      </c>
      <c r="LH99" s="30" t="e">
        <f t="shared" si="604"/>
        <v>#REF!</v>
      </c>
      <c r="LI99" s="17" t="e">
        <f t="shared" si="605"/>
        <v>#REF!</v>
      </c>
      <c r="LJ99" s="30" t="e">
        <f t="shared" si="606"/>
        <v>#REF!</v>
      </c>
      <c r="LK99" s="31" t="e">
        <f t="shared" si="607"/>
        <v>#REF!</v>
      </c>
      <c r="LL99" t="e">
        <f t="shared" si="608"/>
        <v>#REF!</v>
      </c>
    </row>
    <row r="100" spans="2:324" ht="15.6" thickTop="1" thickBot="1" x14ac:dyDescent="0.35">
      <c r="B100">
        <v>33</v>
      </c>
      <c r="C100">
        <f t="shared" si="609"/>
        <v>103</v>
      </c>
      <c r="E100">
        <f t="shared" ref="E100:E118" si="610">IF(B100&gt;=tx_duration, 1, IF(B100&lt;discontinuation2_start, p.discontinuation1, p.discontinuation2))</f>
        <v>1</v>
      </c>
      <c r="G100">
        <f t="shared" ref="G100:G118" si="611">1-EXP(-(-LN(1-p.mci_mil) * rr.tx_mci_mil^((1-tx_waning)^($B100-1) )))</f>
        <v>0.16501514101914139</v>
      </c>
      <c r="H100">
        <f t="shared" ref="H100:H118" si="612">1-EXP(-(-LN(1-p.mci_mod) * rr.tx_mci_mod^((1-tx_waning)^($B100-1) )))</f>
        <v>0</v>
      </c>
      <c r="I100">
        <f t="shared" ref="I100:I118" si="613">1-EXP(-(-LN(1-p.mci_sev) * rr.tx_mci_sev^((1-tx_waning)^($B100-1) )))</f>
        <v>0</v>
      </c>
      <c r="J100">
        <f t="shared" ref="J100:J118" si="614">1-EXP(-(-LN(1-p.mil_mod) * rr.tx_mil_mod^((1-tx_waning)^($B100-1) )))</f>
        <v>0.25713445436768823</v>
      </c>
      <c r="K100" s="19">
        <f t="shared" ref="K100:K118" si="615">1-EXP(-(-LN(1-p.mil_sev) * rr.tx_mil_sev^((1-tx_waning)^($B100-1) )))</f>
        <v>2.7774179821947742E-2</v>
      </c>
      <c r="L100">
        <f t="shared" ref="L100:L118" si="616">1-EXP(-(-LN(1-p.mci_mil) * rr.tx_mci_mil_dis^((1-tx_waning_dis)^($B100-1) )))</f>
        <v>0.22999999999999998</v>
      </c>
      <c r="M100">
        <f t="shared" ref="M100:M118" si="617">1-EXP(-(-LN(1-p.mci_mod) * rr.tx_mci_mod_dis^((1-tx_waning_dis)^($B100-1) )))</f>
        <v>0</v>
      </c>
      <c r="N100">
        <f t="shared" ref="N100:N118" si="618">1-EXP(-(-LN(1-p.mci_sev) * rr.tx_mci_sev_dis^((1-tx_waning_dis)^($B100-1) )))</f>
        <v>0</v>
      </c>
      <c r="O100">
        <f t="shared" ref="O100:O118" si="619">1-EXP(-(-LN(1-p.mil_mod) * rr.tx_mil_mod_dis^((1-tx_waning_dis)^($B100-1) )))</f>
        <v>0.35</v>
      </c>
      <c r="P100">
        <f t="shared" ref="P100:P118" si="620">1-EXP(-(-LN(1-p.mil_sev) * rr.tx_mil_sev_dis^((1-tx_waning_dis)^($B100-1) )))</f>
        <v>4.0000000000000036E-2</v>
      </c>
      <c r="S100" s="35" t="e">
        <f t="shared" ref="S100:S118" si="621">(1-G100-H100-I100) * (1-E100) * (1-p.mci_i) * (1-DY100)</f>
        <v>#REF!</v>
      </c>
      <c r="T100" s="36">
        <v>0</v>
      </c>
      <c r="U100" s="37" t="e">
        <f t="shared" ref="U100:U118" si="622">p.mil_mci * (1-E100) * (1-p.mil_i) * (1-EA100)</f>
        <v>#REF!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8">
        <v>0</v>
      </c>
      <c r="AD100" s="35" t="e">
        <f t="shared" ref="AD100:AD118" si="623">(1-G100-H100-I100) * E100 * (1-p.mci_i) * (1-DY100)</f>
        <v>#REF!</v>
      </c>
      <c r="AE100" s="37" t="e">
        <f t="shared" ref="AE100:AE118" si="624">(1 - L100 - M100 - N100) * (1-p.mci_i) * (1-DZ100)</f>
        <v>#REF!</v>
      </c>
      <c r="AF100" s="37" t="e">
        <f t="shared" ref="AF100:AF118" si="625">p.mil_mci * E100 * (1-p.mil_i) * (1-EA100)</f>
        <v>#REF!</v>
      </c>
      <c r="AG100" s="37" t="e">
        <f t="shared" ref="AG100:AG118" si="626">p.mil_mci * (1-p.mil_i) * (1-EB100)</f>
        <v>#REF!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8">
        <v>0</v>
      </c>
      <c r="AO100" s="35" t="e">
        <f t="shared" ref="AO100:AO118" si="627">G100 * (1-E100) * (1-p.mci_i) * (1-DY100)</f>
        <v>#REF!</v>
      </c>
      <c r="AP100" s="36">
        <v>0</v>
      </c>
      <c r="AQ100" s="37" t="e">
        <f t="shared" ref="AQ100:AQ118" si="628">(1 - p.mil_mci - J100 - K100) * (1-E100) * (1-p.mil_i) * (1-EA100)</f>
        <v>#REF!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8">
        <v>0</v>
      </c>
      <c r="AZ100" s="35" t="e">
        <f t="shared" ref="AZ100:AZ118" si="629">G100 * E100 * (1-p.mci_i) * (1-DY100)</f>
        <v>#REF!</v>
      </c>
      <c r="BA100" s="37" t="e">
        <f t="shared" ref="BA100:BA118" si="630">L100 * (1-p.mci_i) * (1-DZ100)</f>
        <v>#REF!</v>
      </c>
      <c r="BB100" s="37" t="e">
        <f t="shared" ref="BB100:BB118" si="631">(1 - p.mil_mci - J100 - K100) * E100 * (1-p.mil_i) * (1-EA100)</f>
        <v>#REF!</v>
      </c>
      <c r="BC100" s="37" t="e">
        <f t="shared" ref="BC100:BC118" si="632">(1 - p.mil_mci - O100 - P100) * (1-p.mil_i) * (1-EB100)</f>
        <v>#REF!</v>
      </c>
      <c r="BD100" s="37" t="e">
        <f t="shared" ref="BD100:BD118" si="633">p.mod_mil * (1-p.mod_i) * (1-EC100)</f>
        <v>#REF!</v>
      </c>
      <c r="BE100" s="37" t="e">
        <f t="shared" ref="BE100:BE118" si="634">p.sev_mil * (1-p.sev_i) * (1-ED100)</f>
        <v>#REF!</v>
      </c>
      <c r="BF100" s="36">
        <v>0</v>
      </c>
      <c r="BG100" s="36">
        <v>0</v>
      </c>
      <c r="BH100" s="36">
        <v>0</v>
      </c>
      <c r="BI100" s="36">
        <v>0</v>
      </c>
      <c r="BJ100" s="38">
        <v>0</v>
      </c>
      <c r="BK100" s="35" t="e">
        <f t="shared" ref="BK100:BK118" si="635">H100 * (1-p.mci_i) * (1-DY100)</f>
        <v>#REF!</v>
      </c>
      <c r="BL100" s="37" t="e">
        <f t="shared" ref="BL100:BL118" si="636">M100 * (1-p.mci_i) * (1-DZ100)</f>
        <v>#REF!</v>
      </c>
      <c r="BM100" s="37" t="e">
        <f t="shared" ref="BM100:BM118" si="637">J100 * (1-p.mil_i) * (1-EA100)</f>
        <v>#REF!</v>
      </c>
      <c r="BN100" s="37" t="e">
        <f t="shared" ref="BN100:BN118" si="638">O100 * (1-p.mil_i) * (1-EB100)</f>
        <v>#REF!</v>
      </c>
      <c r="BO100" s="37" t="e">
        <f t="shared" ref="BO100:BO118" si="639">(1-p.mod_mil-p.mod_sev) * (1-p.mod_i) * (1-EC100)</f>
        <v>#REF!</v>
      </c>
      <c r="BP100" s="37" t="e">
        <f t="shared" ref="BP100:BP118" si="640">p.sev_mod * (1-p.sev_i) * (1-ED100)</f>
        <v>#REF!</v>
      </c>
      <c r="BQ100" s="36">
        <v>0</v>
      </c>
      <c r="BR100" s="36">
        <v>0</v>
      </c>
      <c r="BS100" s="36">
        <v>0</v>
      </c>
      <c r="BT100" s="36">
        <v>0</v>
      </c>
      <c r="BU100" s="38">
        <v>0</v>
      </c>
      <c r="BV100" s="35" t="e">
        <f t="shared" ref="BV100:BV118" si="641">I100 * (1-p.mci_i) * (1-DY100)</f>
        <v>#REF!</v>
      </c>
      <c r="BW100" s="37" t="e">
        <f t="shared" ref="BW100:BW118" si="642">N100 * (1-p.mci_i) * (1-DZ100)</f>
        <v>#REF!</v>
      </c>
      <c r="BX100" s="37" t="e">
        <f t="shared" ref="BX100:BX118" si="643">K100 * (1-p.mil_i) * (1-EA100)</f>
        <v>#REF!</v>
      </c>
      <c r="BY100" s="37" t="e">
        <f t="shared" ref="BY100:BY118" si="644">P100 * (1-p.mil_i) * (1-EB100)</f>
        <v>#REF!</v>
      </c>
      <c r="BZ100" s="37" t="e">
        <f t="shared" ref="BZ100:BZ118" si="645">p.mod_sev * (1-p.mod_i) * (1-EC100)</f>
        <v>#REF!</v>
      </c>
      <c r="CA100" s="37" t="e">
        <f t="shared" ref="CA100:CA118" si="646">(1-p.sev_mil-p.sev_mod) * (1-p.sev_i) * (1-ED100)</f>
        <v>#REF!</v>
      </c>
      <c r="CB100" s="36">
        <v>0</v>
      </c>
      <c r="CC100" s="36">
        <v>0</v>
      </c>
      <c r="CD100" s="36">
        <v>0</v>
      </c>
      <c r="CE100" s="36">
        <v>0</v>
      </c>
      <c r="CF100" s="38">
        <v>0</v>
      </c>
      <c r="CG100" s="37" t="e">
        <f t="shared" ref="CG100:CG118" si="647">(1-G100-H100-I100) * p.mci_i * (1-DY100)</f>
        <v>#REF!</v>
      </c>
      <c r="CH100" s="37" t="e">
        <f t="shared" ref="CH100:CH118" si="648">(1 - L100 - M100 - N100) * p.mci_i * (1-DZ100)</f>
        <v>#REF!</v>
      </c>
      <c r="CI100" s="37" t="e">
        <f t="shared" ref="CI100:CI118" si="649">p.mil_mci * p.mil_i * (1-EA100)</f>
        <v>#REF!</v>
      </c>
      <c r="CJ100" s="37" t="e">
        <f t="shared" ref="CJ100:CJ118" si="650">p.mil_mci * p.mil_i * (1-EA100)</f>
        <v>#REF!</v>
      </c>
      <c r="CK100" s="36">
        <v>0</v>
      </c>
      <c r="CL100" s="36">
        <v>0</v>
      </c>
      <c r="CM100" s="37" t="e">
        <f t="shared" ref="CM100:CM118" si="651">(1 - L100 - M100 - N100) * (1-EE100)</f>
        <v>#REF!</v>
      </c>
      <c r="CN100" s="37" t="e">
        <f t="shared" ref="CN100:CN118" si="652">p.mil_mci * (1-EA100)</f>
        <v>#REF!</v>
      </c>
      <c r="CO100" s="36">
        <v>0</v>
      </c>
      <c r="CP100" s="36">
        <v>0</v>
      </c>
      <c r="CQ100" s="38">
        <v>0</v>
      </c>
      <c r="CR100" s="37" t="e">
        <f t="shared" ref="CR100:CR118" si="653">G100 * p.mci_i * (1-DY100)</f>
        <v>#REF!</v>
      </c>
      <c r="CS100" s="37" t="e">
        <f t="shared" ref="CS100:CS118" si="654">L100 * p.mci_i * (1-DZ100)</f>
        <v>#REF!</v>
      </c>
      <c r="CT100" s="37" t="e">
        <f t="shared" ref="CT100:CT118" si="655">(1 - p.mil_mci - J100 - K100) * p.mil_i * (1-EA100)</f>
        <v>#REF!</v>
      </c>
      <c r="CU100" s="37" t="e">
        <f t="shared" ref="CU100:CU118" si="656">(1 - p.mil_mci - O100 - P100) * p.mil_i * (1-EB100)</f>
        <v>#REF!</v>
      </c>
      <c r="CV100" s="37" t="e">
        <f t="shared" ref="CV100:CV118" si="657">p.mod_mil * p.mod_i * (1-EC100)</f>
        <v>#REF!</v>
      </c>
      <c r="CW100" s="37" t="e">
        <f t="shared" ref="CW100:CW118" si="658">p.sev_mil * p.sev_i * (1-ED100)</f>
        <v>#REF!</v>
      </c>
      <c r="CX100" s="37" t="e">
        <f t="shared" ref="CX100:CX118" si="659">L100 * (1-EE100)</f>
        <v>#REF!</v>
      </c>
      <c r="CY100" s="37" t="e">
        <f t="shared" ref="CY100:CY118" si="660">(1 - p.mil_mci - O100 - P100) * (1-EF100)</f>
        <v>#REF!</v>
      </c>
      <c r="CZ100" s="37" t="e">
        <f t="shared" ref="CZ100:CZ118" si="661">p.mod_mil * (1-EG100)</f>
        <v>#REF!</v>
      </c>
      <c r="DA100" s="37" t="e">
        <f t="shared" ref="DA100:DA118" si="662">p.sev_mil * (1-EH100)</f>
        <v>#REF!</v>
      </c>
      <c r="DB100" s="38">
        <v>0</v>
      </c>
      <c r="DC100" s="37" t="e">
        <f t="shared" ref="DC100:DC118" si="663">H100 * p.mci_i * (1-DY100)</f>
        <v>#REF!</v>
      </c>
      <c r="DD100" s="37" t="e">
        <f t="shared" ref="DD100:DD118" si="664">M100 * p.mci_i * (1-DZ100)</f>
        <v>#REF!</v>
      </c>
      <c r="DE100" s="37" t="e">
        <f t="shared" ref="DE100:DE118" si="665">J100 * p.mil_i * (1-EA100)</f>
        <v>#REF!</v>
      </c>
      <c r="DF100" s="37" t="e">
        <f t="shared" ref="DF100:DF118" si="666">O100 * p.mil_i * (1-EB100)</f>
        <v>#REF!</v>
      </c>
      <c r="DG100" s="37" t="e">
        <f t="shared" ref="DG100:DG118" si="667">(1-p.mod_mil-p.mod_sev) * p.mod_i * (1-EC100)</f>
        <v>#REF!</v>
      </c>
      <c r="DH100" s="37" t="e">
        <f t="shared" ref="DH100:DH118" si="668">p.sev_mod * p.sev_i * (1-ED100)</f>
        <v>#REF!</v>
      </c>
      <c r="DI100" s="37" t="e">
        <f t="shared" ref="DI100:DI118" si="669">M100 * (1-EE100)</f>
        <v>#REF!</v>
      </c>
      <c r="DJ100" s="37" t="e">
        <f t="shared" ref="DJ100:DJ118" si="670">O100 * (1-EF100)</f>
        <v>#REF!</v>
      </c>
      <c r="DK100" s="37" t="e">
        <f t="shared" ref="DK100:DK118" si="671">(1-p.mod_mil-p.mod_sev) * (1-EG100)</f>
        <v>#REF!</v>
      </c>
      <c r="DL100" s="37" t="e">
        <f t="shared" ref="DL100:DL118" si="672">p.sev_mod * (1-EH100)</f>
        <v>#REF!</v>
      </c>
      <c r="DM100" s="38">
        <v>0</v>
      </c>
      <c r="DN100" s="37" t="e">
        <f t="shared" ref="DN100:DN118" si="673">I100 * p.mci_i * (1-DY100)</f>
        <v>#REF!</v>
      </c>
      <c r="DO100" s="37" t="e">
        <f t="shared" ref="DO100:DO118" si="674">N100 * p.mci_i * (1-DZ100)</f>
        <v>#REF!</v>
      </c>
      <c r="DP100" s="37" t="e">
        <f t="shared" ref="DP100:DP118" si="675">K100 * p.mil_i * (1-EA100)</f>
        <v>#REF!</v>
      </c>
      <c r="DQ100" s="37" t="e">
        <f t="shared" ref="DQ100:DQ118" si="676">P100 * p.mil_i * (1-EB100)</f>
        <v>#REF!</v>
      </c>
      <c r="DR100" s="37" t="e">
        <f t="shared" ref="DR100:DR118" si="677">p.mod_sev * p.mod_i * (1-EC100)</f>
        <v>#REF!</v>
      </c>
      <c r="DS100" s="37" t="e">
        <f t="shared" ref="DS100:DS118" si="678">(1-p.sev_mil-p.sev_mod) * p.sev_i * (1-ED100)</f>
        <v>#REF!</v>
      </c>
      <c r="DT100" s="37" t="e">
        <f t="shared" ref="DT100:DT118" si="679">N100 * (1-EE100)</f>
        <v>#REF!</v>
      </c>
      <c r="DU100" s="37" t="e">
        <f t="shared" ref="DU100:DU118" si="680">P100 * (1-EF100)</f>
        <v>#REF!</v>
      </c>
      <c r="DV100" s="37" t="e">
        <f t="shared" ref="DV100:DV118" si="681">p.mod_sev * (1-EG100)</f>
        <v>#REF!</v>
      </c>
      <c r="DW100" s="37" t="e">
        <f t="shared" ref="DW100:DW118" si="682">(1-p.sev_mil-p.sev_mod) * (1-EH100)</f>
        <v>#REF!</v>
      </c>
      <c r="DX100" s="38">
        <v>0</v>
      </c>
      <c r="DY100" s="35" t="e">
        <f t="array" ref="DY100">1-EXP(-INDEX(m.r.mortality, C100) * hr.mort_mci)</f>
        <v>#REF!</v>
      </c>
      <c r="DZ100" s="37" t="e">
        <f t="array" ref="DZ100">1-EXP(-INDEX(m.r.mortality, C100) * hr.mort_mci)</f>
        <v>#REF!</v>
      </c>
      <c r="EA100" s="37" t="e">
        <f t="array" ref="EA100">1-EXP(-INDEX(m.r.mortality, C100) * hr.mort_mil)</f>
        <v>#REF!</v>
      </c>
      <c r="EB100" s="37" t="e">
        <f t="array" ref="EB100">1-EXP(-INDEX(m.r.mortality, C100) * hr.mort_mil)</f>
        <v>#REF!</v>
      </c>
      <c r="EC100" s="37" t="e">
        <f t="array" ref="EC100">1-EXP(-INDEX(m.r.mortality, C100) * hr.mort_mod)</f>
        <v>#REF!</v>
      </c>
      <c r="ED100" s="37" t="e">
        <f t="array" ref="ED100">1-EXP(-INDEX(m.r.mortality, C100) * hr.mort_sev)</f>
        <v>#REF!</v>
      </c>
      <c r="EE100" s="37" t="e">
        <f t="array" ref="EE100">1-EXP(-INDEX(m.r.mortality, C100) * hr.mort_mci)</f>
        <v>#REF!</v>
      </c>
      <c r="EF100" s="37" t="e">
        <f t="array" ref="EF100">1-EXP(-INDEX(m.r.mortality, C100) * hr.mort_mil)</f>
        <v>#REF!</v>
      </c>
      <c r="EG100" s="37" t="e">
        <f t="array" ref="EG100">1-EXP(-INDEX(m.r.mortality, C100) * hr.mort_mod)</f>
        <v>#REF!</v>
      </c>
      <c r="EH100" s="37" t="e">
        <f t="array" ref="EH100">1-EXP(-INDEX(m.r.mortality, C100) * hr.mort_sev)</f>
        <v>#REF!</v>
      </c>
      <c r="EI100" s="38">
        <v>1</v>
      </c>
      <c r="EJ100" s="39" t="e">
        <f t="shared" ref="EJ100:EJ118" si="683">SUM(S100,AD100,AO100,AZ100,BK100,BV100,CG100,CR100,DC100,DN100,DY100)=1</f>
        <v>#REF!</v>
      </c>
      <c r="EK100" s="39" t="e">
        <f t="shared" ref="EK100:EK118" si="684">SUM(T100,AE100,AP100,BA100,BL100,BW100,CH100,CS100,DD100,DO100,DZ100)=1</f>
        <v>#REF!</v>
      </c>
      <c r="EL100" s="39" t="e">
        <f t="shared" ref="EL100:EL118" si="685">SUM(U100,AF100,AQ100,BB100,BM100,BX100,CI100,CT100,DE100,DP100,EA100)=1</f>
        <v>#REF!</v>
      </c>
      <c r="EM100" s="39" t="e">
        <f t="shared" ref="EM100:EM118" si="686">SUM(V100,AG100,AR100,BC100,BN100,BY100,CJ100,CU100,DF100,DQ100,EB100)=1</f>
        <v>#REF!</v>
      </c>
      <c r="EN100" s="39" t="e">
        <f t="shared" ref="EN100:EN118" si="687">SUM(W100,AH100,AS100,BD100,BO100,BZ100,CK100,CV100,DG100,DR100,EC100)=1</f>
        <v>#REF!</v>
      </c>
      <c r="EO100" s="39" t="e">
        <f t="shared" ref="EO100:EO118" si="688">SUM(X100,AI100,AT100,BE100,BP100,CA100,CL100,CW100,DH100,DS100,ED100)=1</f>
        <v>#REF!</v>
      </c>
      <c r="EP100" s="39" t="e">
        <f t="shared" ref="EP100:EP118" si="689">SUM(Y100,AJ100,AU100,BF100,BQ100,CB100,CM100,CX100,DI100,DT100,EE100)=1</f>
        <v>#REF!</v>
      </c>
      <c r="EQ100" s="39" t="e">
        <f t="shared" ref="EQ100:EQ118" si="690">SUM(Z100,AK100,AV100,BG100,BR100,CC100,CN100,CY100,DJ100,DU100,EF100)=1</f>
        <v>#REF!</v>
      </c>
      <c r="ER100" s="39" t="e">
        <f t="shared" ref="ER100:ER118" si="691">SUM(AA100,AL100,AW100,BH100,BS100,CD100,CO100,CZ100,DK100,DV100,EG100)=1</f>
        <v>#REF!</v>
      </c>
      <c r="ES100" s="39" t="e">
        <f t="shared" ref="ES100:ES118" si="692">SUM(AB100,AM100,AX100,BI100,BT100,CE100,CP100,DA100,DL100,DW100,EH100)=1</f>
        <v>#REF!</v>
      </c>
      <c r="ET100" s="39" t="b">
        <f t="shared" ref="ET100:ET118" si="693">SUM(AC100,AN100,AY100,BJ100,BU100,CF100,CQ100,DB100,DM100,DX100,EI100)=1</f>
        <v>1</v>
      </c>
      <c r="EV100">
        <v>33</v>
      </c>
      <c r="EW100" s="7" t="e">
        <f t="array" ref="EW100">MMULT(EW99:FG99,TRANSPOSE(S99:AC99))</f>
        <v>#REF!</v>
      </c>
      <c r="EX100" s="7" t="e">
        <f t="array" ref="EX100">MMULT(EW99:FG99,TRANSPOSE(AD99:AN99))</f>
        <v>#REF!</v>
      </c>
      <c r="EY100" s="7" t="e">
        <f t="array" ref="EY100">MMULT(EW99:FG99,TRANSPOSE(AO99:AY99))</f>
        <v>#REF!</v>
      </c>
      <c r="EZ100" s="7" t="e">
        <f t="array" ref="EZ100">MMULT(EW99:FG99,TRANSPOSE(AZ99:BJ99))</f>
        <v>#REF!</v>
      </c>
      <c r="FA100" s="7" t="e">
        <f t="array" ref="FA100">MMULT(EW99:FG99,TRANSPOSE(BK99:BU99))</f>
        <v>#REF!</v>
      </c>
      <c r="FB100" s="7" t="e">
        <f t="array" ref="FB100">MMULT(EW99:FG99,TRANSPOSE(BV99:CF99))</f>
        <v>#REF!</v>
      </c>
      <c r="FC100" s="7" t="e">
        <f t="array" ref="FC100">MMULT(EW99:FG99,TRANSPOSE(CG99:CQ99))</f>
        <v>#REF!</v>
      </c>
      <c r="FD100" s="7" t="e">
        <f t="array" ref="FD100">MMULT(EW99:FG99,TRANSPOSE(CR99:DB99))</f>
        <v>#REF!</v>
      </c>
      <c r="FE100" s="7" t="e">
        <f t="array" ref="FE100">MMULT(EW99:FG99,TRANSPOSE(DC99:DM99))</f>
        <v>#REF!</v>
      </c>
      <c r="FF100" s="7" t="e">
        <f t="array" ref="FF100">MMULT(EW99:FG99,TRANSPOSE(DN99:DX99))</f>
        <v>#REF!</v>
      </c>
      <c r="FG100" s="7" t="e">
        <f t="array" ref="FG100">MMULT(EW99:FG99,TRANSPOSE(DY99:EI99))</f>
        <v>#REF!</v>
      </c>
      <c r="FH100" s="39" t="e">
        <f t="shared" ref="FH100:FH131" si="694">NOT(ABS(SUM(EW100:FG100)-1)&gt;0.0000000001)</f>
        <v>#REF!</v>
      </c>
      <c r="FJ100" s="30" t="e">
        <f t="shared" ref="FJ100:FJ118" si="695">EW100 * u.mci_pt</f>
        <v>#REF!</v>
      </c>
      <c r="FK100" s="30" t="e">
        <f t="shared" ref="FK100:FK118" si="696">EX100 * u.mci_pt</f>
        <v>#REF!</v>
      </c>
      <c r="FL100" s="30" t="e">
        <f t="shared" ref="FL100:FL118" si="697">EY100 * u.mil_pt</f>
        <v>#REF!</v>
      </c>
      <c r="FM100" s="30" t="e">
        <f t="shared" ref="FM100:FM118" si="698">EZ100 * u.mil_pt</f>
        <v>#REF!</v>
      </c>
      <c r="FN100" s="30" t="e">
        <f t="shared" ref="FN100:FN118" si="699">FA100 * u.mod_pt</f>
        <v>#REF!</v>
      </c>
      <c r="FO100" s="30" t="e">
        <f t="shared" ref="FO100:FO118" si="700">FB100 * u.sev_pt</f>
        <v>#REF!</v>
      </c>
      <c r="FP100" s="30" t="e">
        <f t="shared" ref="FP100:FP118" si="701">FC100 * u.mci_pt_i</f>
        <v>#REF!</v>
      </c>
      <c r="FQ100" s="30" t="e">
        <f t="shared" ref="FQ100:FQ118" si="702">FD100 * u.mil_pt_i</f>
        <v>#REF!</v>
      </c>
      <c r="FR100" s="30" t="e">
        <f t="shared" ref="FR100:FR118" si="703">FE100 * u.mod_pt_i</f>
        <v>#REF!</v>
      </c>
      <c r="FS100" s="30" t="e">
        <f t="shared" ref="FS100:FS118" si="704">FF100 * u.sev_pt_i</f>
        <v>#REF!</v>
      </c>
      <c r="FT100" s="41">
        <v>0</v>
      </c>
      <c r="FV100" s="30" t="e">
        <f t="shared" ref="FV100:FV118" si="705">EW100 * u.mci_ic</f>
        <v>#REF!</v>
      </c>
      <c r="FW100" s="30" t="e">
        <f t="shared" ref="FW100:FW118" si="706">EX100 * u.mci_ic</f>
        <v>#REF!</v>
      </c>
      <c r="FX100" s="30" t="e">
        <f t="shared" ref="FX100:FX118" si="707">EY100 * u.mil_ic</f>
        <v>#REF!</v>
      </c>
      <c r="FY100" s="30" t="e">
        <f t="shared" ref="FY100:FY118" si="708">EZ100 * u.mil_ic</f>
        <v>#REF!</v>
      </c>
      <c r="FZ100" s="30" t="e">
        <f t="shared" ref="FZ100:FZ118" si="709">FA100 * u.mod_ic</f>
        <v>#REF!</v>
      </c>
      <c r="GA100" s="30" t="e">
        <f t="shared" ref="GA100:GA118" si="710">FB100 * u.sev_ic</f>
        <v>#REF!</v>
      </c>
      <c r="GB100" s="30" t="e">
        <f t="shared" ref="GB100:GB118" si="711">FC100 * u.mci_ic_i</f>
        <v>#REF!</v>
      </c>
      <c r="GC100" s="30" t="e">
        <f t="shared" ref="GC100:GC118" si="712">FD100 * u.mil_ic_i</f>
        <v>#REF!</v>
      </c>
      <c r="GD100" s="30" t="e">
        <f t="shared" ref="GD100:GD118" si="713">FE100 * u.mod_ic_i</f>
        <v>#REF!</v>
      </c>
      <c r="GE100" s="30" t="e">
        <f t="shared" ref="GE100:GE118" si="714">FF100 * u.sev_ic_i</f>
        <v>#REF!</v>
      </c>
      <c r="GF100" s="41">
        <v>0</v>
      </c>
      <c r="GH100" s="31" t="e">
        <f t="shared" ref="GH100:GH118" si="715">EW100 * c.Tx</f>
        <v>#REF!</v>
      </c>
      <c r="GI100" s="31" t="e">
        <f t="shared" ref="GI100:GI118" si="716">EY100 * c.Tx</f>
        <v>#REF!</v>
      </c>
      <c r="GJ100" s="18"/>
      <c r="GK100" s="31" t="e">
        <f t="shared" ref="GK100:GK118" si="717">EW100 * c.mci_hc</f>
        <v>#REF!</v>
      </c>
      <c r="GL100" s="31" t="e">
        <f t="shared" ref="GL100:GL118" si="718">EX100*c.mci_hc</f>
        <v>#REF!</v>
      </c>
      <c r="GM100" s="31" t="e">
        <f t="shared" ref="GM100:GM118" si="719">EY100 * c.mil_hc</f>
        <v>#REF!</v>
      </c>
      <c r="GN100" s="31" t="e">
        <f t="shared" ref="GN100:GN118" si="720">EZ100*c.mil_hc</f>
        <v>#REF!</v>
      </c>
      <c r="GO100" s="31" t="e">
        <f t="shared" ref="GO100:GO118" si="721">FA100*c.mod_hc</f>
        <v>#REF!</v>
      </c>
      <c r="GP100" s="31" t="e">
        <f t="shared" ref="GP100:GP118" si="722">FB100*c.sev_hc</f>
        <v>#REF!</v>
      </c>
      <c r="GQ100" s="31" t="e">
        <f t="shared" ref="GQ100:GQ118" si="723">FC100*c.mci_hc_i</f>
        <v>#REF!</v>
      </c>
      <c r="GR100" s="31" t="e">
        <f t="shared" ref="GR100:GR118" si="724">FD100*c.mil_hc_i</f>
        <v>#REF!</v>
      </c>
      <c r="GS100" s="31" t="e">
        <f t="shared" ref="GS100:GS118" si="725">FE100*c.mod_hc_i</f>
        <v>#REF!</v>
      </c>
      <c r="GT100" s="31" t="e">
        <f t="shared" ref="GT100:GT118" si="726">FF100*c.sev_hc_i</f>
        <v>#REF!</v>
      </c>
      <c r="GU100" s="42">
        <v>0</v>
      </c>
      <c r="GV100" s="18"/>
      <c r="GW100" s="31" t="e">
        <f t="shared" ref="GW100:GW118" si="727">EW100 * c.mci_sc</f>
        <v>#REF!</v>
      </c>
      <c r="GX100" s="31" t="e">
        <f t="shared" ref="GX100:GX118" si="728">EX100 * c.mci_sc</f>
        <v>#REF!</v>
      </c>
      <c r="GY100" s="31" t="e">
        <f t="shared" ref="GY100:GY118" si="729">EY100 * c.mil_sc</f>
        <v>#REF!</v>
      </c>
      <c r="GZ100" s="31" t="e">
        <f t="shared" ref="GZ100:GZ118" si="730">EZ100 * c.mil_sc</f>
        <v>#REF!</v>
      </c>
      <c r="HA100" s="31" t="e">
        <f t="shared" ref="HA100:HA118" si="731">FA100 * c.mod_sc</f>
        <v>#REF!</v>
      </c>
      <c r="HB100" s="31" t="e">
        <f t="shared" ref="HB100:HB118" si="732">FB100 * c.sev_sc</f>
        <v>#REF!</v>
      </c>
      <c r="HC100" s="31" t="e">
        <f t="shared" ref="HC100:HC118" si="733">FC100 * c.mci_sc_i</f>
        <v>#REF!</v>
      </c>
      <c r="HD100" s="31" t="e">
        <f t="shared" ref="HD100:HD118" si="734">FD100 * c.mil_sc_i</f>
        <v>#REF!</v>
      </c>
      <c r="HE100" s="31" t="e">
        <f t="shared" ref="HE100:HE118" si="735">FE100 * c.mod_sc_i</f>
        <v>#REF!</v>
      </c>
      <c r="HF100" s="31" t="e">
        <f t="shared" ref="HF100:HF118" si="736">FF100 * c.sev_sc_i</f>
        <v>#REF!</v>
      </c>
      <c r="HG100" s="42">
        <v>0</v>
      </c>
      <c r="HH100" s="18"/>
      <c r="HI100" s="31" t="e">
        <f t="shared" ref="HI100:HI118" si="737">EW100 * c.mci_ic</f>
        <v>#REF!</v>
      </c>
      <c r="HJ100" s="31" t="e">
        <f t="shared" ref="HJ100:HJ118" si="738">EX100 * c.mci_ic</f>
        <v>#REF!</v>
      </c>
      <c r="HK100" s="31" t="e">
        <f t="shared" ref="HK100:HK118" si="739">EY100 * c.mil_ic</f>
        <v>#REF!</v>
      </c>
      <c r="HL100" s="31" t="e">
        <f t="shared" ref="HL100:HL118" si="740">EZ100 * c.mil_ic</f>
        <v>#REF!</v>
      </c>
      <c r="HM100" s="31" t="e">
        <f t="shared" ref="HM100:HM118" si="741">FA100 * c.mod_ic</f>
        <v>#REF!</v>
      </c>
      <c r="HN100" s="31" t="e">
        <f t="shared" ref="HN100:HN118" si="742">FB100 * c.sev_ic</f>
        <v>#REF!</v>
      </c>
      <c r="HO100" s="31" t="e">
        <f t="shared" ref="HO100:HO118" si="743">FC100 * c.mci_ic_i</f>
        <v>#REF!</v>
      </c>
      <c r="HP100" s="31" t="e">
        <f t="shared" ref="HP100:HP118" si="744">FD100 * c.mil_ic_i</f>
        <v>#REF!</v>
      </c>
      <c r="HQ100" s="31" t="e">
        <f t="shared" ref="HQ100:HQ118" si="745">FE100 * c.mod_ic_i</f>
        <v>#REF!</v>
      </c>
      <c r="HR100" s="31" t="e">
        <f t="shared" ref="HR100:HR118" si="746">FF100 * c.sev_ic_i</f>
        <v>#REF!</v>
      </c>
      <c r="HS100" s="42">
        <v>0</v>
      </c>
      <c r="HT100" s="18"/>
      <c r="HU100" s="45" t="e">
        <f t="shared" ref="HU100:HU118" si="747">AVERAGE(FJ100:FJ101)</f>
        <v>#REF!</v>
      </c>
      <c r="HV100" s="45" t="e">
        <f t="shared" ref="HV100:HV118" si="748">AVERAGE(FK100:FK101)</f>
        <v>#REF!</v>
      </c>
      <c r="HW100" s="45" t="e">
        <f t="shared" ref="HW100:HW118" si="749">AVERAGE(FL100:FL101)</f>
        <v>#REF!</v>
      </c>
      <c r="HX100" s="45" t="e">
        <f t="shared" ref="HX100:HX118" si="750">AVERAGE(FM100:FM101)</f>
        <v>#REF!</v>
      </c>
      <c r="HY100" s="45" t="e">
        <f t="shared" ref="HY100:HY118" si="751">AVERAGE(FN100:FN101)</f>
        <v>#REF!</v>
      </c>
      <c r="HZ100" s="45" t="e">
        <f t="shared" ref="HZ100:HZ118" si="752">AVERAGE(FO100:FO101)</f>
        <v>#REF!</v>
      </c>
      <c r="IA100" s="45" t="e">
        <f t="shared" ref="IA100:IA118" si="753">AVERAGE(FP100:FP101)</f>
        <v>#REF!</v>
      </c>
      <c r="IB100" s="45" t="e">
        <f t="shared" ref="IB100:IB118" si="754">AVERAGE(FQ100:FQ101)</f>
        <v>#REF!</v>
      </c>
      <c r="IC100" s="45" t="e">
        <f t="shared" ref="IC100:IC118" si="755">AVERAGE(FR100:FR101)</f>
        <v>#REF!</v>
      </c>
      <c r="ID100" s="45" t="e">
        <f t="shared" ref="ID100:ID118" si="756">AVERAGE(FS100:FS101)</f>
        <v>#REF!</v>
      </c>
      <c r="IE100" s="45">
        <f t="shared" ref="IE100:IE118" si="757">AVERAGE(FT100:FT101)</f>
        <v>0</v>
      </c>
      <c r="IF100" s="45"/>
      <c r="IH100" s="45" t="e">
        <f t="shared" ref="IH100:IH118" si="758">AVERAGE(FV100:FV101)</f>
        <v>#REF!</v>
      </c>
      <c r="II100" s="45" t="e">
        <f t="shared" ref="II100:II118" si="759">AVERAGE(FW100:FW101)</f>
        <v>#REF!</v>
      </c>
      <c r="IJ100" s="45" t="e">
        <f t="shared" ref="IJ100:IJ118" si="760">AVERAGE(FX100:FX101)</f>
        <v>#REF!</v>
      </c>
      <c r="IK100" s="45" t="e">
        <f t="shared" ref="IK100:IK118" si="761">AVERAGE(FY100:FY101)</f>
        <v>#REF!</v>
      </c>
      <c r="IL100" s="45" t="e">
        <f t="shared" ref="IL100:IL118" si="762">AVERAGE(FZ100:FZ101)</f>
        <v>#REF!</v>
      </c>
      <c r="IM100" s="45" t="e">
        <f t="shared" ref="IM100:IM118" si="763">AVERAGE(GA100:GA101)</f>
        <v>#REF!</v>
      </c>
      <c r="IN100" s="45" t="e">
        <f t="shared" ref="IN100:IN118" si="764">AVERAGE(GB100:GB101)</f>
        <v>#REF!</v>
      </c>
      <c r="IO100" s="45" t="e">
        <f t="shared" ref="IO100:IO118" si="765">AVERAGE(GC100:GC101)</f>
        <v>#REF!</v>
      </c>
      <c r="IP100" s="45" t="e">
        <f t="shared" ref="IP100:IP118" si="766">AVERAGE(GD100:GD101)</f>
        <v>#REF!</v>
      </c>
      <c r="IQ100" s="45" t="e">
        <f t="shared" ref="IQ100:IQ118" si="767">AVERAGE(GE100:GE101)</f>
        <v>#REF!</v>
      </c>
      <c r="IR100" s="45">
        <f t="shared" ref="IR100:IR118" si="768">AVERAGE(GF100:GF101)</f>
        <v>0</v>
      </c>
      <c r="IT100" s="43" t="e">
        <f t="shared" ref="IT100:IT118" si="769">AVERAGE(GH100:GH101)</f>
        <v>#REF!</v>
      </c>
      <c r="IU100" s="43" t="e">
        <f t="shared" ref="IU100:IU118" si="770">AVERAGE(GI100:GI101)</f>
        <v>#REF!</v>
      </c>
      <c r="IW100" s="43" t="e">
        <f t="shared" ref="IW100:IW118" si="771">AVERAGE(GK100:GK101)</f>
        <v>#REF!</v>
      </c>
      <c r="IX100" s="43" t="e">
        <f t="shared" ref="IX100:IX118" si="772">AVERAGE(GL100:GL101)</f>
        <v>#REF!</v>
      </c>
      <c r="IY100" s="43" t="e">
        <f t="shared" ref="IY100:IY118" si="773">AVERAGE(GM100:GM101)</f>
        <v>#REF!</v>
      </c>
      <c r="IZ100" s="43" t="e">
        <f t="shared" ref="IZ100:IZ118" si="774">AVERAGE(GN100:GN101)</f>
        <v>#REF!</v>
      </c>
      <c r="JA100" s="43" t="e">
        <f t="shared" ref="JA100:JA118" si="775">AVERAGE(GO100:GO101)</f>
        <v>#REF!</v>
      </c>
      <c r="JB100" s="43" t="e">
        <f t="shared" ref="JB100:JB118" si="776">AVERAGE(GP100:GP101)</f>
        <v>#REF!</v>
      </c>
      <c r="JC100" s="43" t="e">
        <f t="shared" ref="JC100:JC118" si="777">AVERAGE(GQ100:GQ101)</f>
        <v>#REF!</v>
      </c>
      <c r="JD100" s="43" t="e">
        <f t="shared" ref="JD100:JD118" si="778">AVERAGE(GR100:GR101)</f>
        <v>#REF!</v>
      </c>
      <c r="JE100" s="43" t="e">
        <f t="shared" ref="JE100:JE118" si="779">AVERAGE(GS100:GS101)</f>
        <v>#REF!</v>
      </c>
      <c r="JF100" s="43" t="e">
        <f t="shared" ref="JF100:JF118" si="780">AVERAGE(GT100:GT101)</f>
        <v>#REF!</v>
      </c>
      <c r="JG100" s="43">
        <f t="shared" ref="JG100:JG118" si="781">AVERAGE(GU100:GU101)</f>
        <v>0</v>
      </c>
      <c r="JH100" s="43"/>
      <c r="JJ100" s="43" t="e">
        <f t="shared" ref="JJ100:JJ118" si="782">AVERAGE(GW100:GW101)</f>
        <v>#REF!</v>
      </c>
      <c r="JK100" s="43" t="e">
        <f t="shared" ref="JK100:JK118" si="783">AVERAGE(GX100:GX101)</f>
        <v>#REF!</v>
      </c>
      <c r="JL100" s="43" t="e">
        <f t="shared" ref="JL100:JL118" si="784">AVERAGE(GY100:GY101)</f>
        <v>#REF!</v>
      </c>
      <c r="JM100" s="43" t="e">
        <f t="shared" ref="JM100:JM118" si="785">AVERAGE(GZ100:GZ101)</f>
        <v>#REF!</v>
      </c>
      <c r="JN100" s="43" t="e">
        <f t="shared" ref="JN100:JN118" si="786">AVERAGE(HA100:HA101)</f>
        <v>#REF!</v>
      </c>
      <c r="JO100" s="43" t="e">
        <f t="shared" ref="JO100:JO118" si="787">AVERAGE(HB100:HB101)</f>
        <v>#REF!</v>
      </c>
      <c r="JP100" s="43" t="e">
        <f t="shared" ref="JP100:JP118" si="788">AVERAGE(HC100:HC101)</f>
        <v>#REF!</v>
      </c>
      <c r="JQ100" s="43" t="e">
        <f t="shared" ref="JQ100:JQ118" si="789">AVERAGE(HD100:HD101)</f>
        <v>#REF!</v>
      </c>
      <c r="JR100" s="43" t="e">
        <f t="shared" ref="JR100:JR118" si="790">AVERAGE(HE100:HE101)</f>
        <v>#REF!</v>
      </c>
      <c r="JS100" s="43" t="e">
        <f t="shared" ref="JS100:JS118" si="791">AVERAGE(HF100:HF101)</f>
        <v>#REF!</v>
      </c>
      <c r="JT100" s="43">
        <f t="shared" ref="JT100:JT118" si="792">AVERAGE(HG100:HG101)</f>
        <v>0</v>
      </c>
      <c r="JU100" s="43"/>
      <c r="JW100" s="43" t="e">
        <f t="shared" ref="JW100:JW118" si="793">AVERAGE(HI100:HI101)</f>
        <v>#REF!</v>
      </c>
      <c r="JX100" s="43" t="e">
        <f t="shared" ref="JX100:JX118" si="794">AVERAGE(HJ100:HJ101)</f>
        <v>#REF!</v>
      </c>
      <c r="JY100" s="43" t="e">
        <f t="shared" ref="JY100:JY118" si="795">AVERAGE(HK100:HK101)</f>
        <v>#REF!</v>
      </c>
      <c r="JZ100" s="43" t="e">
        <f t="shared" ref="JZ100:JZ118" si="796">AVERAGE(HL100:HL101)</f>
        <v>#REF!</v>
      </c>
      <c r="KA100" s="43" t="e">
        <f t="shared" ref="KA100:KA118" si="797">AVERAGE(HM100:HM101)</f>
        <v>#REF!</v>
      </c>
      <c r="KB100" s="43" t="e">
        <f t="shared" ref="KB100:KB118" si="798">AVERAGE(HN100:HN101)</f>
        <v>#REF!</v>
      </c>
      <c r="KC100" s="43" t="e">
        <f t="shared" ref="KC100:KC118" si="799">AVERAGE(HO100:HO101)</f>
        <v>#REF!</v>
      </c>
      <c r="KD100" s="43" t="e">
        <f t="shared" ref="KD100:KD118" si="800">AVERAGE(HP100:HP101)</f>
        <v>#REF!</v>
      </c>
      <c r="KE100" s="43" t="e">
        <f t="shared" ref="KE100:KE118" si="801">AVERAGE(HQ100:HQ101)</f>
        <v>#REF!</v>
      </c>
      <c r="KF100" s="43" t="e">
        <f t="shared" ref="KF100:KF118" si="802">AVERAGE(HR100:HR101)</f>
        <v>#REF!</v>
      </c>
      <c r="KG100" s="43">
        <f t="shared" ref="KG100:KG118" si="803">AVERAGE(HS100:HS101)</f>
        <v>0</v>
      </c>
      <c r="KH100" s="43"/>
      <c r="KJ100" s="7" t="e">
        <f t="array" ref="KJ100">AVERAGE(EW100:EW101)/((1+discount_EFFECT)^($B100-1))</f>
        <v>#REF!</v>
      </c>
      <c r="KK100" s="7" t="e">
        <f t="array" ref="KK100">AVERAGE(EX100:EX101)/((1+discount_EFFECT)^($B100-1))</f>
        <v>#REF!</v>
      </c>
      <c r="KL100" s="7" t="e">
        <f t="array" ref="KL100">AVERAGE(EY100:EY101)/((1+discount_EFFECT)^($B100-1))</f>
        <v>#REF!</v>
      </c>
      <c r="KM100" s="7" t="e">
        <f t="array" ref="KM100">AVERAGE(EZ100:EZ101)/((1+discount_EFFECT)^($B100-1))</f>
        <v>#REF!</v>
      </c>
      <c r="KN100" s="7" t="e">
        <f t="array" ref="KN100">AVERAGE(FA100:FA101)/((1+discount_EFFECT)^($B100-1))</f>
        <v>#REF!</v>
      </c>
      <c r="KO100" s="7" t="e">
        <f t="array" ref="KO100">AVERAGE(FB100:FB101)/((1+discount_EFFECT)^($B100-1))</f>
        <v>#REF!</v>
      </c>
      <c r="KP100" s="7" t="e">
        <f t="array" ref="KP100">AVERAGE(FC100:FC101)/((1+discount_EFFECT)^($B100-1))</f>
        <v>#REF!</v>
      </c>
      <c r="KQ100" s="7" t="e">
        <f t="array" ref="KQ100">AVERAGE(FD100:FD101)/((1+discount_EFFECT)^($B100-1))</f>
        <v>#REF!</v>
      </c>
      <c r="KR100" s="7" t="e">
        <f t="array" ref="KR100">AVERAGE(FE100:FE101)/((1+discount_EFFECT)^($B100-1))</f>
        <v>#REF!</v>
      </c>
      <c r="KS100" s="7" t="e">
        <f t="array" ref="KS100">AVERAGE(FF100:FF101)/((1+discount_EFFECT)^($B100-1))</f>
        <v>#REF!</v>
      </c>
      <c r="KT100" s="7" t="e">
        <f t="array" ref="KT100">AVERAGE(FG100:FG101)/((1+discount_EFFECT)^($B100-1))</f>
        <v>#REF!</v>
      </c>
      <c r="KU100" s="51" t="e">
        <f t="shared" ref="KU100:KU118" si="804">SUM(HU100:IF100)/((1+discount_QALY)^($B100-1))</f>
        <v>#REF!</v>
      </c>
      <c r="KV100" s="51" t="e">
        <f t="shared" ref="KV100:KV118" si="805">SUM(IH100:IR100)/((1+discount_QALY)^($B100-1))</f>
        <v>#REF!</v>
      </c>
      <c r="KW100" s="43"/>
      <c r="KX100" s="43" t="e">
        <f t="shared" ref="KX100:KX118" si="806">SUM(IT100:IU100)/((1+discount_COST)^($B100-1))</f>
        <v>#REF!</v>
      </c>
      <c r="KY100" s="43" t="e">
        <f t="shared" ref="KY100:KY118" si="807">SUM(IW100:JH100)/((1+discount_COST)^($B100-1))</f>
        <v>#REF!</v>
      </c>
      <c r="KZ100" s="43" t="e">
        <f t="shared" ref="KZ100:KZ118" si="808">SUM(JJ100:JU100)/((1+discount_COST)^($B100-1))</f>
        <v>#REF!</v>
      </c>
      <c r="LA100" s="43" t="e">
        <f t="shared" ref="LA100:LA118" si="809">SUM(JW100:KH100)/((1+discount_COST)^($B100-1))</f>
        <v>#REF!</v>
      </c>
      <c r="LB100" s="30" t="e">
        <f t="shared" ref="LB100:LB118" si="810">SUM(KJ100:KK100,KP100)</f>
        <v>#REF!</v>
      </c>
      <c r="LC100" s="30" t="e">
        <f t="shared" ref="LC100:LC118" si="811">SUM(KL100:KM100,KQ100)</f>
        <v>#REF!</v>
      </c>
      <c r="LD100" s="30" t="e">
        <f t="shared" ref="LD100:LD118" si="812">SUM(KN100,KR100)</f>
        <v>#REF!</v>
      </c>
      <c r="LE100" s="30" t="e">
        <f t="shared" ref="LE100:LE118" si="813">SUM(KO100,KS100)</f>
        <v>#REF!</v>
      </c>
      <c r="LF100" s="30" t="e">
        <f t="shared" ref="LF100:LF118" si="814">SUM(KJ100:KO100)</f>
        <v>#REF!</v>
      </c>
      <c r="LG100" s="30" t="e">
        <f t="shared" ref="LG100:LG118" si="815">SUM(KP100:KS100)</f>
        <v>#REF!</v>
      </c>
      <c r="LH100" s="30" t="e">
        <f t="shared" ref="LH100:LH118" si="816">SUM(KJ100,KL100)</f>
        <v>#REF!</v>
      </c>
      <c r="LI100" s="17" t="e">
        <f t="shared" ref="LI100:LI118" si="817">SUM(KJ100:KS100)</f>
        <v>#REF!</v>
      </c>
      <c r="LJ100" s="30" t="e">
        <f t="shared" ref="LJ100:LJ118" si="818">SUM(KU100:KV100)</f>
        <v>#REF!</v>
      </c>
      <c r="LK100" s="31" t="e">
        <f t="shared" ref="LK100:LK118" si="819">SUM(KW100:LA100)</f>
        <v>#REF!</v>
      </c>
      <c r="LL100" t="e">
        <f t="shared" ref="LL100:LL131" si="820">LJ100-(LK100/wtp)</f>
        <v>#REF!</v>
      </c>
    </row>
    <row r="101" spans="2:324" ht="15.6" thickTop="1" thickBot="1" x14ac:dyDescent="0.35">
      <c r="B101">
        <v>34</v>
      </c>
      <c r="C101">
        <f t="shared" ref="C101:C118" si="821">C100+1</f>
        <v>104</v>
      </c>
      <c r="E101">
        <f t="shared" si="610"/>
        <v>1</v>
      </c>
      <c r="G101">
        <f t="shared" si="611"/>
        <v>0.16501514101914139</v>
      </c>
      <c r="H101">
        <f t="shared" si="612"/>
        <v>0</v>
      </c>
      <c r="I101">
        <f t="shared" si="613"/>
        <v>0</v>
      </c>
      <c r="J101">
        <f t="shared" si="614"/>
        <v>0.25713445436768823</v>
      </c>
      <c r="K101" s="19">
        <f t="shared" si="615"/>
        <v>2.7774179821947742E-2</v>
      </c>
      <c r="L101">
        <f t="shared" si="616"/>
        <v>0.22999999999999998</v>
      </c>
      <c r="M101">
        <f t="shared" si="617"/>
        <v>0</v>
      </c>
      <c r="N101">
        <f t="shared" si="618"/>
        <v>0</v>
      </c>
      <c r="O101">
        <f t="shared" si="619"/>
        <v>0.35</v>
      </c>
      <c r="P101">
        <f t="shared" si="620"/>
        <v>4.0000000000000036E-2</v>
      </c>
      <c r="S101" s="35" t="e">
        <f t="shared" si="621"/>
        <v>#REF!</v>
      </c>
      <c r="T101" s="36">
        <v>0</v>
      </c>
      <c r="U101" s="37" t="e">
        <f t="shared" si="622"/>
        <v>#REF!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8">
        <v>0</v>
      </c>
      <c r="AD101" s="35" t="e">
        <f t="shared" si="623"/>
        <v>#REF!</v>
      </c>
      <c r="AE101" s="37" t="e">
        <f t="shared" si="624"/>
        <v>#REF!</v>
      </c>
      <c r="AF101" s="37" t="e">
        <f t="shared" si="625"/>
        <v>#REF!</v>
      </c>
      <c r="AG101" s="37" t="e">
        <f t="shared" si="626"/>
        <v>#REF!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0</v>
      </c>
      <c r="AN101" s="38">
        <v>0</v>
      </c>
      <c r="AO101" s="35" t="e">
        <f t="shared" si="627"/>
        <v>#REF!</v>
      </c>
      <c r="AP101" s="36">
        <v>0</v>
      </c>
      <c r="AQ101" s="37" t="e">
        <f t="shared" si="628"/>
        <v>#REF!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8">
        <v>0</v>
      </c>
      <c r="AZ101" s="35" t="e">
        <f t="shared" si="629"/>
        <v>#REF!</v>
      </c>
      <c r="BA101" s="37" t="e">
        <f t="shared" si="630"/>
        <v>#REF!</v>
      </c>
      <c r="BB101" s="37" t="e">
        <f t="shared" si="631"/>
        <v>#REF!</v>
      </c>
      <c r="BC101" s="37" t="e">
        <f t="shared" si="632"/>
        <v>#REF!</v>
      </c>
      <c r="BD101" s="37" t="e">
        <f t="shared" si="633"/>
        <v>#REF!</v>
      </c>
      <c r="BE101" s="37" t="e">
        <f t="shared" si="634"/>
        <v>#REF!</v>
      </c>
      <c r="BF101" s="36">
        <v>0</v>
      </c>
      <c r="BG101" s="36">
        <v>0</v>
      </c>
      <c r="BH101" s="36">
        <v>0</v>
      </c>
      <c r="BI101" s="36">
        <v>0</v>
      </c>
      <c r="BJ101" s="38">
        <v>0</v>
      </c>
      <c r="BK101" s="35" t="e">
        <f t="shared" si="635"/>
        <v>#REF!</v>
      </c>
      <c r="BL101" s="37" t="e">
        <f t="shared" si="636"/>
        <v>#REF!</v>
      </c>
      <c r="BM101" s="37" t="e">
        <f t="shared" si="637"/>
        <v>#REF!</v>
      </c>
      <c r="BN101" s="37" t="e">
        <f t="shared" si="638"/>
        <v>#REF!</v>
      </c>
      <c r="BO101" s="37" t="e">
        <f t="shared" si="639"/>
        <v>#REF!</v>
      </c>
      <c r="BP101" s="37" t="e">
        <f t="shared" si="640"/>
        <v>#REF!</v>
      </c>
      <c r="BQ101" s="36">
        <v>0</v>
      </c>
      <c r="BR101" s="36">
        <v>0</v>
      </c>
      <c r="BS101" s="36">
        <v>0</v>
      </c>
      <c r="BT101" s="36">
        <v>0</v>
      </c>
      <c r="BU101" s="38">
        <v>0</v>
      </c>
      <c r="BV101" s="35" t="e">
        <f t="shared" si="641"/>
        <v>#REF!</v>
      </c>
      <c r="BW101" s="37" t="e">
        <f t="shared" si="642"/>
        <v>#REF!</v>
      </c>
      <c r="BX101" s="37" t="e">
        <f t="shared" si="643"/>
        <v>#REF!</v>
      </c>
      <c r="BY101" s="37" t="e">
        <f t="shared" si="644"/>
        <v>#REF!</v>
      </c>
      <c r="BZ101" s="37" t="e">
        <f t="shared" si="645"/>
        <v>#REF!</v>
      </c>
      <c r="CA101" s="37" t="e">
        <f t="shared" si="646"/>
        <v>#REF!</v>
      </c>
      <c r="CB101" s="36">
        <v>0</v>
      </c>
      <c r="CC101" s="36">
        <v>0</v>
      </c>
      <c r="CD101" s="36">
        <v>0</v>
      </c>
      <c r="CE101" s="36">
        <v>0</v>
      </c>
      <c r="CF101" s="38">
        <v>0</v>
      </c>
      <c r="CG101" s="37" t="e">
        <f t="shared" si="647"/>
        <v>#REF!</v>
      </c>
      <c r="CH101" s="37" t="e">
        <f t="shared" si="648"/>
        <v>#REF!</v>
      </c>
      <c r="CI101" s="37" t="e">
        <f t="shared" si="649"/>
        <v>#REF!</v>
      </c>
      <c r="CJ101" s="37" t="e">
        <f t="shared" si="650"/>
        <v>#REF!</v>
      </c>
      <c r="CK101" s="36">
        <v>0</v>
      </c>
      <c r="CL101" s="36">
        <v>0</v>
      </c>
      <c r="CM101" s="37" t="e">
        <f t="shared" si="651"/>
        <v>#REF!</v>
      </c>
      <c r="CN101" s="37" t="e">
        <f t="shared" si="652"/>
        <v>#REF!</v>
      </c>
      <c r="CO101" s="36">
        <v>0</v>
      </c>
      <c r="CP101" s="36">
        <v>0</v>
      </c>
      <c r="CQ101" s="38">
        <v>0</v>
      </c>
      <c r="CR101" s="37" t="e">
        <f t="shared" si="653"/>
        <v>#REF!</v>
      </c>
      <c r="CS101" s="37" t="e">
        <f t="shared" si="654"/>
        <v>#REF!</v>
      </c>
      <c r="CT101" s="37" t="e">
        <f t="shared" si="655"/>
        <v>#REF!</v>
      </c>
      <c r="CU101" s="37" t="e">
        <f t="shared" si="656"/>
        <v>#REF!</v>
      </c>
      <c r="CV101" s="37" t="e">
        <f t="shared" si="657"/>
        <v>#REF!</v>
      </c>
      <c r="CW101" s="37" t="e">
        <f t="shared" si="658"/>
        <v>#REF!</v>
      </c>
      <c r="CX101" s="37" t="e">
        <f t="shared" si="659"/>
        <v>#REF!</v>
      </c>
      <c r="CY101" s="37" t="e">
        <f t="shared" si="660"/>
        <v>#REF!</v>
      </c>
      <c r="CZ101" s="37" t="e">
        <f t="shared" si="661"/>
        <v>#REF!</v>
      </c>
      <c r="DA101" s="37" t="e">
        <f t="shared" si="662"/>
        <v>#REF!</v>
      </c>
      <c r="DB101" s="38">
        <v>0</v>
      </c>
      <c r="DC101" s="37" t="e">
        <f t="shared" si="663"/>
        <v>#REF!</v>
      </c>
      <c r="DD101" s="37" t="e">
        <f t="shared" si="664"/>
        <v>#REF!</v>
      </c>
      <c r="DE101" s="37" t="e">
        <f t="shared" si="665"/>
        <v>#REF!</v>
      </c>
      <c r="DF101" s="37" t="e">
        <f t="shared" si="666"/>
        <v>#REF!</v>
      </c>
      <c r="DG101" s="37" t="e">
        <f t="shared" si="667"/>
        <v>#REF!</v>
      </c>
      <c r="DH101" s="37" t="e">
        <f t="shared" si="668"/>
        <v>#REF!</v>
      </c>
      <c r="DI101" s="37" t="e">
        <f t="shared" si="669"/>
        <v>#REF!</v>
      </c>
      <c r="DJ101" s="37" t="e">
        <f t="shared" si="670"/>
        <v>#REF!</v>
      </c>
      <c r="DK101" s="37" t="e">
        <f t="shared" si="671"/>
        <v>#REF!</v>
      </c>
      <c r="DL101" s="37" t="e">
        <f t="shared" si="672"/>
        <v>#REF!</v>
      </c>
      <c r="DM101" s="38">
        <v>0</v>
      </c>
      <c r="DN101" s="37" t="e">
        <f t="shared" si="673"/>
        <v>#REF!</v>
      </c>
      <c r="DO101" s="37" t="e">
        <f t="shared" si="674"/>
        <v>#REF!</v>
      </c>
      <c r="DP101" s="37" t="e">
        <f t="shared" si="675"/>
        <v>#REF!</v>
      </c>
      <c r="DQ101" s="37" t="e">
        <f t="shared" si="676"/>
        <v>#REF!</v>
      </c>
      <c r="DR101" s="37" t="e">
        <f t="shared" si="677"/>
        <v>#REF!</v>
      </c>
      <c r="DS101" s="37" t="e">
        <f t="shared" si="678"/>
        <v>#REF!</v>
      </c>
      <c r="DT101" s="37" t="e">
        <f t="shared" si="679"/>
        <v>#REF!</v>
      </c>
      <c r="DU101" s="37" t="e">
        <f t="shared" si="680"/>
        <v>#REF!</v>
      </c>
      <c r="DV101" s="37" t="e">
        <f t="shared" si="681"/>
        <v>#REF!</v>
      </c>
      <c r="DW101" s="37" t="e">
        <f t="shared" si="682"/>
        <v>#REF!</v>
      </c>
      <c r="DX101" s="38">
        <v>0</v>
      </c>
      <c r="DY101" s="35" t="e">
        <f t="array" ref="DY101">1-EXP(-INDEX(m.r.mortality, C101) * hr.mort_mci)</f>
        <v>#REF!</v>
      </c>
      <c r="DZ101" s="37" t="e">
        <f t="array" ref="DZ101">1-EXP(-INDEX(m.r.mortality, C101) * hr.mort_mci)</f>
        <v>#REF!</v>
      </c>
      <c r="EA101" s="37" t="e">
        <f t="array" ref="EA101">1-EXP(-INDEX(m.r.mortality, C101) * hr.mort_mil)</f>
        <v>#REF!</v>
      </c>
      <c r="EB101" s="37" t="e">
        <f t="array" ref="EB101">1-EXP(-INDEX(m.r.mortality, C101) * hr.mort_mil)</f>
        <v>#REF!</v>
      </c>
      <c r="EC101" s="37" t="e">
        <f t="array" ref="EC101">1-EXP(-INDEX(m.r.mortality, C101) * hr.mort_mod)</f>
        <v>#REF!</v>
      </c>
      <c r="ED101" s="37" t="e">
        <f t="array" ref="ED101">1-EXP(-INDEX(m.r.mortality, C101) * hr.mort_sev)</f>
        <v>#REF!</v>
      </c>
      <c r="EE101" s="37" t="e">
        <f t="array" ref="EE101">1-EXP(-INDEX(m.r.mortality, C101) * hr.mort_mci)</f>
        <v>#REF!</v>
      </c>
      <c r="EF101" s="37" t="e">
        <f t="array" ref="EF101">1-EXP(-INDEX(m.r.mortality, C101) * hr.mort_mil)</f>
        <v>#REF!</v>
      </c>
      <c r="EG101" s="37" t="e">
        <f t="array" ref="EG101">1-EXP(-INDEX(m.r.mortality, C101) * hr.mort_mod)</f>
        <v>#REF!</v>
      </c>
      <c r="EH101" s="37" t="e">
        <f t="array" ref="EH101">1-EXP(-INDEX(m.r.mortality, C101) * hr.mort_sev)</f>
        <v>#REF!</v>
      </c>
      <c r="EI101" s="38">
        <v>1</v>
      </c>
      <c r="EJ101" s="39" t="e">
        <f t="shared" si="683"/>
        <v>#REF!</v>
      </c>
      <c r="EK101" s="39" t="e">
        <f t="shared" si="684"/>
        <v>#REF!</v>
      </c>
      <c r="EL101" s="39" t="e">
        <f t="shared" si="685"/>
        <v>#REF!</v>
      </c>
      <c r="EM101" s="39" t="e">
        <f t="shared" si="686"/>
        <v>#REF!</v>
      </c>
      <c r="EN101" s="39" t="e">
        <f t="shared" si="687"/>
        <v>#REF!</v>
      </c>
      <c r="EO101" s="39" t="e">
        <f t="shared" si="688"/>
        <v>#REF!</v>
      </c>
      <c r="EP101" s="39" t="e">
        <f t="shared" si="689"/>
        <v>#REF!</v>
      </c>
      <c r="EQ101" s="39" t="e">
        <f t="shared" si="690"/>
        <v>#REF!</v>
      </c>
      <c r="ER101" s="39" t="e">
        <f t="shared" si="691"/>
        <v>#REF!</v>
      </c>
      <c r="ES101" s="39" t="e">
        <f t="shared" si="692"/>
        <v>#REF!</v>
      </c>
      <c r="ET101" s="39" t="b">
        <f t="shared" si="693"/>
        <v>1</v>
      </c>
      <c r="EV101">
        <v>34</v>
      </c>
      <c r="EW101" s="7" t="e">
        <f t="array" ref="EW101">MMULT(EW100:FG100,TRANSPOSE(S100:AC100))</f>
        <v>#REF!</v>
      </c>
      <c r="EX101" s="7" t="e">
        <f t="array" ref="EX101">MMULT(EW100:FG100,TRANSPOSE(AD100:AN100))</f>
        <v>#REF!</v>
      </c>
      <c r="EY101" s="7" t="e">
        <f t="array" ref="EY101">MMULT(EW100:FG100,TRANSPOSE(AO100:AY100))</f>
        <v>#REF!</v>
      </c>
      <c r="EZ101" s="7" t="e">
        <f t="array" ref="EZ101">MMULT(EW100:FG100,TRANSPOSE(AZ100:BJ100))</f>
        <v>#REF!</v>
      </c>
      <c r="FA101" s="7" t="e">
        <f t="array" ref="FA101">MMULT(EW100:FG100,TRANSPOSE(BK100:BU100))</f>
        <v>#REF!</v>
      </c>
      <c r="FB101" s="7" t="e">
        <f t="array" ref="FB101">MMULT(EW100:FG100,TRANSPOSE(BV100:CF100))</f>
        <v>#REF!</v>
      </c>
      <c r="FC101" s="7" t="e">
        <f t="array" ref="FC101">MMULT(EW100:FG100,TRANSPOSE(CG100:CQ100))</f>
        <v>#REF!</v>
      </c>
      <c r="FD101" s="7" t="e">
        <f t="array" ref="FD101">MMULT(EW100:FG100,TRANSPOSE(CR100:DB100))</f>
        <v>#REF!</v>
      </c>
      <c r="FE101" s="7" t="e">
        <f t="array" ref="FE101">MMULT(EW100:FG100,TRANSPOSE(DC100:DM100))</f>
        <v>#REF!</v>
      </c>
      <c r="FF101" s="7" t="e">
        <f t="array" ref="FF101">MMULT(EW100:FG100,TRANSPOSE(DN100:DX100))</f>
        <v>#REF!</v>
      </c>
      <c r="FG101" s="7" t="e">
        <f t="array" ref="FG101">MMULT(EW100:FG100,TRANSPOSE(DY100:EI100))</f>
        <v>#REF!</v>
      </c>
      <c r="FH101" s="39" t="e">
        <f t="shared" si="694"/>
        <v>#REF!</v>
      </c>
      <c r="FJ101" s="30" t="e">
        <f t="shared" si="695"/>
        <v>#REF!</v>
      </c>
      <c r="FK101" s="30" t="e">
        <f t="shared" si="696"/>
        <v>#REF!</v>
      </c>
      <c r="FL101" s="30" t="e">
        <f t="shared" si="697"/>
        <v>#REF!</v>
      </c>
      <c r="FM101" s="30" t="e">
        <f t="shared" si="698"/>
        <v>#REF!</v>
      </c>
      <c r="FN101" s="30" t="e">
        <f t="shared" si="699"/>
        <v>#REF!</v>
      </c>
      <c r="FO101" s="30" t="e">
        <f t="shared" si="700"/>
        <v>#REF!</v>
      </c>
      <c r="FP101" s="30" t="e">
        <f t="shared" si="701"/>
        <v>#REF!</v>
      </c>
      <c r="FQ101" s="30" t="e">
        <f t="shared" si="702"/>
        <v>#REF!</v>
      </c>
      <c r="FR101" s="30" t="e">
        <f t="shared" si="703"/>
        <v>#REF!</v>
      </c>
      <c r="FS101" s="30" t="e">
        <f t="shared" si="704"/>
        <v>#REF!</v>
      </c>
      <c r="FT101" s="41">
        <v>0</v>
      </c>
      <c r="FV101" s="30" t="e">
        <f t="shared" si="705"/>
        <v>#REF!</v>
      </c>
      <c r="FW101" s="30" t="e">
        <f t="shared" si="706"/>
        <v>#REF!</v>
      </c>
      <c r="FX101" s="30" t="e">
        <f t="shared" si="707"/>
        <v>#REF!</v>
      </c>
      <c r="FY101" s="30" t="e">
        <f t="shared" si="708"/>
        <v>#REF!</v>
      </c>
      <c r="FZ101" s="30" t="e">
        <f t="shared" si="709"/>
        <v>#REF!</v>
      </c>
      <c r="GA101" s="30" t="e">
        <f t="shared" si="710"/>
        <v>#REF!</v>
      </c>
      <c r="GB101" s="30" t="e">
        <f t="shared" si="711"/>
        <v>#REF!</v>
      </c>
      <c r="GC101" s="30" t="e">
        <f t="shared" si="712"/>
        <v>#REF!</v>
      </c>
      <c r="GD101" s="30" t="e">
        <f t="shared" si="713"/>
        <v>#REF!</v>
      </c>
      <c r="GE101" s="30" t="e">
        <f t="shared" si="714"/>
        <v>#REF!</v>
      </c>
      <c r="GF101" s="41">
        <v>0</v>
      </c>
      <c r="GH101" s="31" t="e">
        <f t="shared" si="715"/>
        <v>#REF!</v>
      </c>
      <c r="GI101" s="31" t="e">
        <f t="shared" si="716"/>
        <v>#REF!</v>
      </c>
      <c r="GJ101" s="18"/>
      <c r="GK101" s="31" t="e">
        <f t="shared" si="717"/>
        <v>#REF!</v>
      </c>
      <c r="GL101" s="31" t="e">
        <f t="shared" si="718"/>
        <v>#REF!</v>
      </c>
      <c r="GM101" s="31" t="e">
        <f t="shared" si="719"/>
        <v>#REF!</v>
      </c>
      <c r="GN101" s="31" t="e">
        <f t="shared" si="720"/>
        <v>#REF!</v>
      </c>
      <c r="GO101" s="31" t="e">
        <f t="shared" si="721"/>
        <v>#REF!</v>
      </c>
      <c r="GP101" s="31" t="e">
        <f t="shared" si="722"/>
        <v>#REF!</v>
      </c>
      <c r="GQ101" s="31" t="e">
        <f t="shared" si="723"/>
        <v>#REF!</v>
      </c>
      <c r="GR101" s="31" t="e">
        <f t="shared" si="724"/>
        <v>#REF!</v>
      </c>
      <c r="GS101" s="31" t="e">
        <f t="shared" si="725"/>
        <v>#REF!</v>
      </c>
      <c r="GT101" s="31" t="e">
        <f t="shared" si="726"/>
        <v>#REF!</v>
      </c>
      <c r="GU101" s="42">
        <v>0</v>
      </c>
      <c r="GV101" s="18"/>
      <c r="GW101" s="31" t="e">
        <f t="shared" si="727"/>
        <v>#REF!</v>
      </c>
      <c r="GX101" s="31" t="e">
        <f t="shared" si="728"/>
        <v>#REF!</v>
      </c>
      <c r="GY101" s="31" t="e">
        <f t="shared" si="729"/>
        <v>#REF!</v>
      </c>
      <c r="GZ101" s="31" t="e">
        <f t="shared" si="730"/>
        <v>#REF!</v>
      </c>
      <c r="HA101" s="31" t="e">
        <f t="shared" si="731"/>
        <v>#REF!</v>
      </c>
      <c r="HB101" s="31" t="e">
        <f t="shared" si="732"/>
        <v>#REF!</v>
      </c>
      <c r="HC101" s="31" t="e">
        <f t="shared" si="733"/>
        <v>#REF!</v>
      </c>
      <c r="HD101" s="31" t="e">
        <f t="shared" si="734"/>
        <v>#REF!</v>
      </c>
      <c r="HE101" s="31" t="e">
        <f t="shared" si="735"/>
        <v>#REF!</v>
      </c>
      <c r="HF101" s="31" t="e">
        <f t="shared" si="736"/>
        <v>#REF!</v>
      </c>
      <c r="HG101" s="42">
        <v>0</v>
      </c>
      <c r="HH101" s="18"/>
      <c r="HI101" s="31" t="e">
        <f t="shared" si="737"/>
        <v>#REF!</v>
      </c>
      <c r="HJ101" s="31" t="e">
        <f t="shared" si="738"/>
        <v>#REF!</v>
      </c>
      <c r="HK101" s="31" t="e">
        <f t="shared" si="739"/>
        <v>#REF!</v>
      </c>
      <c r="HL101" s="31" t="e">
        <f t="shared" si="740"/>
        <v>#REF!</v>
      </c>
      <c r="HM101" s="31" t="e">
        <f t="shared" si="741"/>
        <v>#REF!</v>
      </c>
      <c r="HN101" s="31" t="e">
        <f t="shared" si="742"/>
        <v>#REF!</v>
      </c>
      <c r="HO101" s="31" t="e">
        <f t="shared" si="743"/>
        <v>#REF!</v>
      </c>
      <c r="HP101" s="31" t="e">
        <f t="shared" si="744"/>
        <v>#REF!</v>
      </c>
      <c r="HQ101" s="31" t="e">
        <f t="shared" si="745"/>
        <v>#REF!</v>
      </c>
      <c r="HR101" s="31" t="e">
        <f t="shared" si="746"/>
        <v>#REF!</v>
      </c>
      <c r="HS101" s="42">
        <v>0</v>
      </c>
      <c r="HT101" s="18"/>
      <c r="HU101" s="45" t="e">
        <f t="shared" si="747"/>
        <v>#REF!</v>
      </c>
      <c r="HV101" s="45" t="e">
        <f t="shared" si="748"/>
        <v>#REF!</v>
      </c>
      <c r="HW101" s="45" t="e">
        <f t="shared" si="749"/>
        <v>#REF!</v>
      </c>
      <c r="HX101" s="45" t="e">
        <f t="shared" si="750"/>
        <v>#REF!</v>
      </c>
      <c r="HY101" s="45" t="e">
        <f t="shared" si="751"/>
        <v>#REF!</v>
      </c>
      <c r="HZ101" s="45" t="e">
        <f t="shared" si="752"/>
        <v>#REF!</v>
      </c>
      <c r="IA101" s="45" t="e">
        <f t="shared" si="753"/>
        <v>#REF!</v>
      </c>
      <c r="IB101" s="45" t="e">
        <f t="shared" si="754"/>
        <v>#REF!</v>
      </c>
      <c r="IC101" s="45" t="e">
        <f t="shared" si="755"/>
        <v>#REF!</v>
      </c>
      <c r="ID101" s="45" t="e">
        <f t="shared" si="756"/>
        <v>#REF!</v>
      </c>
      <c r="IE101" s="45">
        <f t="shared" si="757"/>
        <v>0</v>
      </c>
      <c r="IF101" s="45"/>
      <c r="IH101" s="45" t="e">
        <f t="shared" si="758"/>
        <v>#REF!</v>
      </c>
      <c r="II101" s="45" t="e">
        <f t="shared" si="759"/>
        <v>#REF!</v>
      </c>
      <c r="IJ101" s="45" t="e">
        <f t="shared" si="760"/>
        <v>#REF!</v>
      </c>
      <c r="IK101" s="45" t="e">
        <f t="shared" si="761"/>
        <v>#REF!</v>
      </c>
      <c r="IL101" s="45" t="e">
        <f t="shared" si="762"/>
        <v>#REF!</v>
      </c>
      <c r="IM101" s="45" t="e">
        <f t="shared" si="763"/>
        <v>#REF!</v>
      </c>
      <c r="IN101" s="45" t="e">
        <f t="shared" si="764"/>
        <v>#REF!</v>
      </c>
      <c r="IO101" s="45" t="e">
        <f t="shared" si="765"/>
        <v>#REF!</v>
      </c>
      <c r="IP101" s="45" t="e">
        <f t="shared" si="766"/>
        <v>#REF!</v>
      </c>
      <c r="IQ101" s="45" t="e">
        <f t="shared" si="767"/>
        <v>#REF!</v>
      </c>
      <c r="IR101" s="45">
        <f t="shared" si="768"/>
        <v>0</v>
      </c>
      <c r="IT101" s="43" t="e">
        <f t="shared" si="769"/>
        <v>#REF!</v>
      </c>
      <c r="IU101" s="43" t="e">
        <f t="shared" si="770"/>
        <v>#REF!</v>
      </c>
      <c r="IW101" s="43" t="e">
        <f t="shared" si="771"/>
        <v>#REF!</v>
      </c>
      <c r="IX101" s="43" t="e">
        <f t="shared" si="772"/>
        <v>#REF!</v>
      </c>
      <c r="IY101" s="43" t="e">
        <f t="shared" si="773"/>
        <v>#REF!</v>
      </c>
      <c r="IZ101" s="43" t="e">
        <f t="shared" si="774"/>
        <v>#REF!</v>
      </c>
      <c r="JA101" s="43" t="e">
        <f t="shared" si="775"/>
        <v>#REF!</v>
      </c>
      <c r="JB101" s="43" t="e">
        <f t="shared" si="776"/>
        <v>#REF!</v>
      </c>
      <c r="JC101" s="43" t="e">
        <f t="shared" si="777"/>
        <v>#REF!</v>
      </c>
      <c r="JD101" s="43" t="e">
        <f t="shared" si="778"/>
        <v>#REF!</v>
      </c>
      <c r="JE101" s="43" t="e">
        <f t="shared" si="779"/>
        <v>#REF!</v>
      </c>
      <c r="JF101" s="43" t="e">
        <f t="shared" si="780"/>
        <v>#REF!</v>
      </c>
      <c r="JG101" s="43">
        <f t="shared" si="781"/>
        <v>0</v>
      </c>
      <c r="JH101" s="43"/>
      <c r="JJ101" s="43" t="e">
        <f t="shared" si="782"/>
        <v>#REF!</v>
      </c>
      <c r="JK101" s="43" t="e">
        <f t="shared" si="783"/>
        <v>#REF!</v>
      </c>
      <c r="JL101" s="43" t="e">
        <f t="shared" si="784"/>
        <v>#REF!</v>
      </c>
      <c r="JM101" s="43" t="e">
        <f t="shared" si="785"/>
        <v>#REF!</v>
      </c>
      <c r="JN101" s="43" t="e">
        <f t="shared" si="786"/>
        <v>#REF!</v>
      </c>
      <c r="JO101" s="43" t="e">
        <f t="shared" si="787"/>
        <v>#REF!</v>
      </c>
      <c r="JP101" s="43" t="e">
        <f t="shared" si="788"/>
        <v>#REF!</v>
      </c>
      <c r="JQ101" s="43" t="e">
        <f t="shared" si="789"/>
        <v>#REF!</v>
      </c>
      <c r="JR101" s="43" t="e">
        <f t="shared" si="790"/>
        <v>#REF!</v>
      </c>
      <c r="JS101" s="43" t="e">
        <f t="shared" si="791"/>
        <v>#REF!</v>
      </c>
      <c r="JT101" s="43">
        <f t="shared" si="792"/>
        <v>0</v>
      </c>
      <c r="JU101" s="43"/>
      <c r="JW101" s="43" t="e">
        <f t="shared" si="793"/>
        <v>#REF!</v>
      </c>
      <c r="JX101" s="43" t="e">
        <f t="shared" si="794"/>
        <v>#REF!</v>
      </c>
      <c r="JY101" s="43" t="e">
        <f t="shared" si="795"/>
        <v>#REF!</v>
      </c>
      <c r="JZ101" s="43" t="e">
        <f t="shared" si="796"/>
        <v>#REF!</v>
      </c>
      <c r="KA101" s="43" t="e">
        <f t="shared" si="797"/>
        <v>#REF!</v>
      </c>
      <c r="KB101" s="43" t="e">
        <f t="shared" si="798"/>
        <v>#REF!</v>
      </c>
      <c r="KC101" s="43" t="e">
        <f t="shared" si="799"/>
        <v>#REF!</v>
      </c>
      <c r="KD101" s="43" t="e">
        <f t="shared" si="800"/>
        <v>#REF!</v>
      </c>
      <c r="KE101" s="43" t="e">
        <f t="shared" si="801"/>
        <v>#REF!</v>
      </c>
      <c r="KF101" s="43" t="e">
        <f t="shared" si="802"/>
        <v>#REF!</v>
      </c>
      <c r="KG101" s="43">
        <f t="shared" si="803"/>
        <v>0</v>
      </c>
      <c r="KH101" s="43"/>
      <c r="KJ101" s="7" t="e">
        <f t="array" ref="KJ101">AVERAGE(EW101:EW102)/((1+discount_EFFECT)^($B101-1))</f>
        <v>#REF!</v>
      </c>
      <c r="KK101" s="7" t="e">
        <f t="array" ref="KK101">AVERAGE(EX101:EX102)/((1+discount_EFFECT)^($B101-1))</f>
        <v>#REF!</v>
      </c>
      <c r="KL101" s="7" t="e">
        <f t="array" ref="KL101">AVERAGE(EY101:EY102)/((1+discount_EFFECT)^($B101-1))</f>
        <v>#REF!</v>
      </c>
      <c r="KM101" s="7" t="e">
        <f t="array" ref="KM101">AVERAGE(EZ101:EZ102)/((1+discount_EFFECT)^($B101-1))</f>
        <v>#REF!</v>
      </c>
      <c r="KN101" s="7" t="e">
        <f t="array" ref="KN101">AVERAGE(FA101:FA102)/((1+discount_EFFECT)^($B101-1))</f>
        <v>#REF!</v>
      </c>
      <c r="KO101" s="7" t="e">
        <f t="array" ref="KO101">AVERAGE(FB101:FB102)/((1+discount_EFFECT)^($B101-1))</f>
        <v>#REF!</v>
      </c>
      <c r="KP101" s="7" t="e">
        <f t="array" ref="KP101">AVERAGE(FC101:FC102)/((1+discount_EFFECT)^($B101-1))</f>
        <v>#REF!</v>
      </c>
      <c r="KQ101" s="7" t="e">
        <f t="array" ref="KQ101">AVERAGE(FD101:FD102)/((1+discount_EFFECT)^($B101-1))</f>
        <v>#REF!</v>
      </c>
      <c r="KR101" s="7" t="e">
        <f t="array" ref="KR101">AVERAGE(FE101:FE102)/((1+discount_EFFECT)^($B101-1))</f>
        <v>#REF!</v>
      </c>
      <c r="KS101" s="7" t="e">
        <f t="array" ref="KS101">AVERAGE(FF101:FF102)/((1+discount_EFFECT)^($B101-1))</f>
        <v>#REF!</v>
      </c>
      <c r="KT101" s="7" t="e">
        <f t="array" ref="KT101">AVERAGE(FG101:FG102)/((1+discount_EFFECT)^($B101-1))</f>
        <v>#REF!</v>
      </c>
      <c r="KU101" s="51" t="e">
        <f t="shared" si="804"/>
        <v>#REF!</v>
      </c>
      <c r="KV101" s="51" t="e">
        <f t="shared" si="805"/>
        <v>#REF!</v>
      </c>
      <c r="KW101" s="43"/>
      <c r="KX101" s="43" t="e">
        <f t="shared" si="806"/>
        <v>#REF!</v>
      </c>
      <c r="KY101" s="43" t="e">
        <f t="shared" si="807"/>
        <v>#REF!</v>
      </c>
      <c r="KZ101" s="43" t="e">
        <f t="shared" si="808"/>
        <v>#REF!</v>
      </c>
      <c r="LA101" s="43" t="e">
        <f t="shared" si="809"/>
        <v>#REF!</v>
      </c>
      <c r="LB101" s="30" t="e">
        <f t="shared" si="810"/>
        <v>#REF!</v>
      </c>
      <c r="LC101" s="30" t="e">
        <f t="shared" si="811"/>
        <v>#REF!</v>
      </c>
      <c r="LD101" s="30" t="e">
        <f t="shared" si="812"/>
        <v>#REF!</v>
      </c>
      <c r="LE101" s="30" t="e">
        <f t="shared" si="813"/>
        <v>#REF!</v>
      </c>
      <c r="LF101" s="30" t="e">
        <f t="shared" si="814"/>
        <v>#REF!</v>
      </c>
      <c r="LG101" s="30" t="e">
        <f t="shared" si="815"/>
        <v>#REF!</v>
      </c>
      <c r="LH101" s="30" t="e">
        <f t="shared" si="816"/>
        <v>#REF!</v>
      </c>
      <c r="LI101" s="17" t="e">
        <f t="shared" si="817"/>
        <v>#REF!</v>
      </c>
      <c r="LJ101" s="30" t="e">
        <f t="shared" si="818"/>
        <v>#REF!</v>
      </c>
      <c r="LK101" s="31" t="e">
        <f t="shared" si="819"/>
        <v>#REF!</v>
      </c>
      <c r="LL101" t="e">
        <f t="shared" si="820"/>
        <v>#REF!</v>
      </c>
    </row>
    <row r="102" spans="2:324" ht="15.6" thickTop="1" thickBot="1" x14ac:dyDescent="0.35">
      <c r="B102">
        <v>35</v>
      </c>
      <c r="C102">
        <f t="shared" si="821"/>
        <v>105</v>
      </c>
      <c r="E102">
        <f t="shared" si="610"/>
        <v>1</v>
      </c>
      <c r="G102">
        <f t="shared" si="611"/>
        <v>0.16501514101914139</v>
      </c>
      <c r="H102">
        <f t="shared" si="612"/>
        <v>0</v>
      </c>
      <c r="I102">
        <f t="shared" si="613"/>
        <v>0</v>
      </c>
      <c r="J102">
        <f t="shared" si="614"/>
        <v>0.25713445436768823</v>
      </c>
      <c r="K102" s="19">
        <f t="shared" si="615"/>
        <v>2.7774179821947742E-2</v>
      </c>
      <c r="L102">
        <f t="shared" si="616"/>
        <v>0.22999999999999998</v>
      </c>
      <c r="M102">
        <f t="shared" si="617"/>
        <v>0</v>
      </c>
      <c r="N102">
        <f t="shared" si="618"/>
        <v>0</v>
      </c>
      <c r="O102">
        <f t="shared" si="619"/>
        <v>0.35</v>
      </c>
      <c r="P102">
        <f t="shared" si="620"/>
        <v>4.0000000000000036E-2</v>
      </c>
      <c r="S102" s="35" t="e">
        <f t="shared" si="621"/>
        <v>#REF!</v>
      </c>
      <c r="T102" s="36">
        <v>0</v>
      </c>
      <c r="U102" s="37" t="e">
        <f t="shared" si="622"/>
        <v>#REF!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8">
        <v>0</v>
      </c>
      <c r="AD102" s="35" t="e">
        <f t="shared" si="623"/>
        <v>#REF!</v>
      </c>
      <c r="AE102" s="37" t="e">
        <f t="shared" si="624"/>
        <v>#REF!</v>
      </c>
      <c r="AF102" s="37" t="e">
        <f t="shared" si="625"/>
        <v>#REF!</v>
      </c>
      <c r="AG102" s="37" t="e">
        <f t="shared" si="626"/>
        <v>#REF!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8">
        <v>0</v>
      </c>
      <c r="AO102" s="35" t="e">
        <f t="shared" si="627"/>
        <v>#REF!</v>
      </c>
      <c r="AP102" s="36">
        <v>0</v>
      </c>
      <c r="AQ102" s="37" t="e">
        <f t="shared" si="628"/>
        <v>#REF!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8">
        <v>0</v>
      </c>
      <c r="AZ102" s="35" t="e">
        <f t="shared" si="629"/>
        <v>#REF!</v>
      </c>
      <c r="BA102" s="37" t="e">
        <f t="shared" si="630"/>
        <v>#REF!</v>
      </c>
      <c r="BB102" s="37" t="e">
        <f t="shared" si="631"/>
        <v>#REF!</v>
      </c>
      <c r="BC102" s="37" t="e">
        <f t="shared" si="632"/>
        <v>#REF!</v>
      </c>
      <c r="BD102" s="37" t="e">
        <f t="shared" si="633"/>
        <v>#REF!</v>
      </c>
      <c r="BE102" s="37" t="e">
        <f t="shared" si="634"/>
        <v>#REF!</v>
      </c>
      <c r="BF102" s="36">
        <v>0</v>
      </c>
      <c r="BG102" s="36">
        <v>0</v>
      </c>
      <c r="BH102" s="36">
        <v>0</v>
      </c>
      <c r="BI102" s="36">
        <v>0</v>
      </c>
      <c r="BJ102" s="38">
        <v>0</v>
      </c>
      <c r="BK102" s="35" t="e">
        <f t="shared" si="635"/>
        <v>#REF!</v>
      </c>
      <c r="BL102" s="37" t="e">
        <f t="shared" si="636"/>
        <v>#REF!</v>
      </c>
      <c r="BM102" s="37" t="e">
        <f t="shared" si="637"/>
        <v>#REF!</v>
      </c>
      <c r="BN102" s="37" t="e">
        <f t="shared" si="638"/>
        <v>#REF!</v>
      </c>
      <c r="BO102" s="37" t="e">
        <f t="shared" si="639"/>
        <v>#REF!</v>
      </c>
      <c r="BP102" s="37" t="e">
        <f t="shared" si="640"/>
        <v>#REF!</v>
      </c>
      <c r="BQ102" s="36">
        <v>0</v>
      </c>
      <c r="BR102" s="36">
        <v>0</v>
      </c>
      <c r="BS102" s="36">
        <v>0</v>
      </c>
      <c r="BT102" s="36">
        <v>0</v>
      </c>
      <c r="BU102" s="38">
        <v>0</v>
      </c>
      <c r="BV102" s="35" t="e">
        <f t="shared" si="641"/>
        <v>#REF!</v>
      </c>
      <c r="BW102" s="37" t="e">
        <f t="shared" si="642"/>
        <v>#REF!</v>
      </c>
      <c r="BX102" s="37" t="e">
        <f t="shared" si="643"/>
        <v>#REF!</v>
      </c>
      <c r="BY102" s="37" t="e">
        <f t="shared" si="644"/>
        <v>#REF!</v>
      </c>
      <c r="BZ102" s="37" t="e">
        <f t="shared" si="645"/>
        <v>#REF!</v>
      </c>
      <c r="CA102" s="37" t="e">
        <f t="shared" si="646"/>
        <v>#REF!</v>
      </c>
      <c r="CB102" s="36">
        <v>0</v>
      </c>
      <c r="CC102" s="36">
        <v>0</v>
      </c>
      <c r="CD102" s="36">
        <v>0</v>
      </c>
      <c r="CE102" s="36">
        <v>0</v>
      </c>
      <c r="CF102" s="38">
        <v>0</v>
      </c>
      <c r="CG102" s="37" t="e">
        <f t="shared" si="647"/>
        <v>#REF!</v>
      </c>
      <c r="CH102" s="37" t="e">
        <f t="shared" si="648"/>
        <v>#REF!</v>
      </c>
      <c r="CI102" s="37" t="e">
        <f t="shared" si="649"/>
        <v>#REF!</v>
      </c>
      <c r="CJ102" s="37" t="e">
        <f t="shared" si="650"/>
        <v>#REF!</v>
      </c>
      <c r="CK102" s="36">
        <v>0</v>
      </c>
      <c r="CL102" s="36">
        <v>0</v>
      </c>
      <c r="CM102" s="37" t="e">
        <f t="shared" si="651"/>
        <v>#REF!</v>
      </c>
      <c r="CN102" s="37" t="e">
        <f t="shared" si="652"/>
        <v>#REF!</v>
      </c>
      <c r="CO102" s="36">
        <v>0</v>
      </c>
      <c r="CP102" s="36">
        <v>0</v>
      </c>
      <c r="CQ102" s="38">
        <v>0</v>
      </c>
      <c r="CR102" s="37" t="e">
        <f t="shared" si="653"/>
        <v>#REF!</v>
      </c>
      <c r="CS102" s="37" t="e">
        <f t="shared" si="654"/>
        <v>#REF!</v>
      </c>
      <c r="CT102" s="37" t="e">
        <f t="shared" si="655"/>
        <v>#REF!</v>
      </c>
      <c r="CU102" s="37" t="e">
        <f t="shared" si="656"/>
        <v>#REF!</v>
      </c>
      <c r="CV102" s="37" t="e">
        <f t="shared" si="657"/>
        <v>#REF!</v>
      </c>
      <c r="CW102" s="37" t="e">
        <f t="shared" si="658"/>
        <v>#REF!</v>
      </c>
      <c r="CX102" s="37" t="e">
        <f t="shared" si="659"/>
        <v>#REF!</v>
      </c>
      <c r="CY102" s="37" t="e">
        <f t="shared" si="660"/>
        <v>#REF!</v>
      </c>
      <c r="CZ102" s="37" t="e">
        <f t="shared" si="661"/>
        <v>#REF!</v>
      </c>
      <c r="DA102" s="37" t="e">
        <f t="shared" si="662"/>
        <v>#REF!</v>
      </c>
      <c r="DB102" s="38">
        <v>0</v>
      </c>
      <c r="DC102" s="37" t="e">
        <f t="shared" si="663"/>
        <v>#REF!</v>
      </c>
      <c r="DD102" s="37" t="e">
        <f t="shared" si="664"/>
        <v>#REF!</v>
      </c>
      <c r="DE102" s="37" t="e">
        <f t="shared" si="665"/>
        <v>#REF!</v>
      </c>
      <c r="DF102" s="37" t="e">
        <f t="shared" si="666"/>
        <v>#REF!</v>
      </c>
      <c r="DG102" s="37" t="e">
        <f t="shared" si="667"/>
        <v>#REF!</v>
      </c>
      <c r="DH102" s="37" t="e">
        <f t="shared" si="668"/>
        <v>#REF!</v>
      </c>
      <c r="DI102" s="37" t="e">
        <f t="shared" si="669"/>
        <v>#REF!</v>
      </c>
      <c r="DJ102" s="37" t="e">
        <f t="shared" si="670"/>
        <v>#REF!</v>
      </c>
      <c r="DK102" s="37" t="e">
        <f t="shared" si="671"/>
        <v>#REF!</v>
      </c>
      <c r="DL102" s="37" t="e">
        <f t="shared" si="672"/>
        <v>#REF!</v>
      </c>
      <c r="DM102" s="38">
        <v>0</v>
      </c>
      <c r="DN102" s="37" t="e">
        <f t="shared" si="673"/>
        <v>#REF!</v>
      </c>
      <c r="DO102" s="37" t="e">
        <f t="shared" si="674"/>
        <v>#REF!</v>
      </c>
      <c r="DP102" s="37" t="e">
        <f t="shared" si="675"/>
        <v>#REF!</v>
      </c>
      <c r="DQ102" s="37" t="e">
        <f t="shared" si="676"/>
        <v>#REF!</v>
      </c>
      <c r="DR102" s="37" t="e">
        <f t="shared" si="677"/>
        <v>#REF!</v>
      </c>
      <c r="DS102" s="37" t="e">
        <f t="shared" si="678"/>
        <v>#REF!</v>
      </c>
      <c r="DT102" s="37" t="e">
        <f t="shared" si="679"/>
        <v>#REF!</v>
      </c>
      <c r="DU102" s="37" t="e">
        <f t="shared" si="680"/>
        <v>#REF!</v>
      </c>
      <c r="DV102" s="37" t="e">
        <f t="shared" si="681"/>
        <v>#REF!</v>
      </c>
      <c r="DW102" s="37" t="e">
        <f t="shared" si="682"/>
        <v>#REF!</v>
      </c>
      <c r="DX102" s="38">
        <v>0</v>
      </c>
      <c r="DY102" s="35" t="e">
        <f t="array" ref="DY102">1-EXP(-INDEX(m.r.mortality, C102) * hr.mort_mci)</f>
        <v>#REF!</v>
      </c>
      <c r="DZ102" s="37" t="e">
        <f t="array" ref="DZ102">1-EXP(-INDEX(m.r.mortality, C102) * hr.mort_mci)</f>
        <v>#REF!</v>
      </c>
      <c r="EA102" s="37" t="e">
        <f t="array" ref="EA102">1-EXP(-INDEX(m.r.mortality, C102) * hr.mort_mil)</f>
        <v>#REF!</v>
      </c>
      <c r="EB102" s="37" t="e">
        <f t="array" ref="EB102">1-EXP(-INDEX(m.r.mortality, C102) * hr.mort_mil)</f>
        <v>#REF!</v>
      </c>
      <c r="EC102" s="37" t="e">
        <f t="array" ref="EC102">1-EXP(-INDEX(m.r.mortality, C102) * hr.mort_mod)</f>
        <v>#REF!</v>
      </c>
      <c r="ED102" s="37" t="e">
        <f t="array" ref="ED102">1-EXP(-INDEX(m.r.mortality, C102) * hr.mort_sev)</f>
        <v>#REF!</v>
      </c>
      <c r="EE102" s="37" t="e">
        <f t="array" ref="EE102">1-EXP(-INDEX(m.r.mortality, C102) * hr.mort_mci)</f>
        <v>#REF!</v>
      </c>
      <c r="EF102" s="37" t="e">
        <f t="array" ref="EF102">1-EXP(-INDEX(m.r.mortality, C102) * hr.mort_mil)</f>
        <v>#REF!</v>
      </c>
      <c r="EG102" s="37" t="e">
        <f t="array" ref="EG102">1-EXP(-INDEX(m.r.mortality, C102) * hr.mort_mod)</f>
        <v>#REF!</v>
      </c>
      <c r="EH102" s="37" t="e">
        <f t="array" ref="EH102">1-EXP(-INDEX(m.r.mortality, C102) * hr.mort_sev)</f>
        <v>#REF!</v>
      </c>
      <c r="EI102" s="38">
        <v>1</v>
      </c>
      <c r="EJ102" s="39" t="e">
        <f t="shared" si="683"/>
        <v>#REF!</v>
      </c>
      <c r="EK102" s="39" t="e">
        <f t="shared" si="684"/>
        <v>#REF!</v>
      </c>
      <c r="EL102" s="39" t="e">
        <f t="shared" si="685"/>
        <v>#REF!</v>
      </c>
      <c r="EM102" s="39" t="e">
        <f t="shared" si="686"/>
        <v>#REF!</v>
      </c>
      <c r="EN102" s="39" t="e">
        <f t="shared" si="687"/>
        <v>#REF!</v>
      </c>
      <c r="EO102" s="39" t="e">
        <f t="shared" si="688"/>
        <v>#REF!</v>
      </c>
      <c r="EP102" s="39" t="e">
        <f t="shared" si="689"/>
        <v>#REF!</v>
      </c>
      <c r="EQ102" s="39" t="e">
        <f t="shared" si="690"/>
        <v>#REF!</v>
      </c>
      <c r="ER102" s="39" t="e">
        <f t="shared" si="691"/>
        <v>#REF!</v>
      </c>
      <c r="ES102" s="39" t="e">
        <f t="shared" si="692"/>
        <v>#REF!</v>
      </c>
      <c r="ET102" s="39" t="b">
        <f t="shared" si="693"/>
        <v>1</v>
      </c>
      <c r="EV102">
        <v>35</v>
      </c>
      <c r="EW102" s="7" t="e">
        <f t="array" ref="EW102">MMULT(EW101:FG101,TRANSPOSE(S101:AC101))</f>
        <v>#REF!</v>
      </c>
      <c r="EX102" s="7" t="e">
        <f t="array" ref="EX102">MMULT(EW101:FG101,TRANSPOSE(AD101:AN101))</f>
        <v>#REF!</v>
      </c>
      <c r="EY102" s="7" t="e">
        <f t="array" ref="EY102">MMULT(EW101:FG101,TRANSPOSE(AO101:AY101))</f>
        <v>#REF!</v>
      </c>
      <c r="EZ102" s="7" t="e">
        <f t="array" ref="EZ102">MMULT(EW101:FG101,TRANSPOSE(AZ101:BJ101))</f>
        <v>#REF!</v>
      </c>
      <c r="FA102" s="7" t="e">
        <f t="array" ref="FA102">MMULT(EW101:FG101,TRANSPOSE(BK101:BU101))</f>
        <v>#REF!</v>
      </c>
      <c r="FB102" s="7" t="e">
        <f t="array" ref="FB102">MMULT(EW101:FG101,TRANSPOSE(BV101:CF101))</f>
        <v>#REF!</v>
      </c>
      <c r="FC102" s="7" t="e">
        <f t="array" ref="FC102">MMULT(EW101:FG101,TRANSPOSE(CG101:CQ101))</f>
        <v>#REF!</v>
      </c>
      <c r="FD102" s="7" t="e">
        <f t="array" ref="FD102">MMULT(EW101:FG101,TRANSPOSE(CR101:DB101))</f>
        <v>#REF!</v>
      </c>
      <c r="FE102" s="7" t="e">
        <f t="array" ref="FE102">MMULT(EW101:FG101,TRANSPOSE(DC101:DM101))</f>
        <v>#REF!</v>
      </c>
      <c r="FF102" s="7" t="e">
        <f t="array" ref="FF102">MMULT(EW101:FG101,TRANSPOSE(DN101:DX101))</f>
        <v>#REF!</v>
      </c>
      <c r="FG102" s="7" t="e">
        <f t="array" ref="FG102">MMULT(EW101:FG101,TRANSPOSE(DY101:EI101))</f>
        <v>#REF!</v>
      </c>
      <c r="FH102" s="39" t="e">
        <f t="shared" si="694"/>
        <v>#REF!</v>
      </c>
      <c r="FJ102" s="30" t="e">
        <f t="shared" si="695"/>
        <v>#REF!</v>
      </c>
      <c r="FK102" s="30" t="e">
        <f t="shared" si="696"/>
        <v>#REF!</v>
      </c>
      <c r="FL102" s="30" t="e">
        <f t="shared" si="697"/>
        <v>#REF!</v>
      </c>
      <c r="FM102" s="30" t="e">
        <f t="shared" si="698"/>
        <v>#REF!</v>
      </c>
      <c r="FN102" s="30" t="e">
        <f t="shared" si="699"/>
        <v>#REF!</v>
      </c>
      <c r="FO102" s="30" t="e">
        <f t="shared" si="700"/>
        <v>#REF!</v>
      </c>
      <c r="FP102" s="30" t="e">
        <f t="shared" si="701"/>
        <v>#REF!</v>
      </c>
      <c r="FQ102" s="30" t="e">
        <f t="shared" si="702"/>
        <v>#REF!</v>
      </c>
      <c r="FR102" s="30" t="e">
        <f t="shared" si="703"/>
        <v>#REF!</v>
      </c>
      <c r="FS102" s="30" t="e">
        <f t="shared" si="704"/>
        <v>#REF!</v>
      </c>
      <c r="FT102" s="41">
        <v>0</v>
      </c>
      <c r="FV102" s="30" t="e">
        <f t="shared" si="705"/>
        <v>#REF!</v>
      </c>
      <c r="FW102" s="30" t="e">
        <f t="shared" si="706"/>
        <v>#REF!</v>
      </c>
      <c r="FX102" s="30" t="e">
        <f t="shared" si="707"/>
        <v>#REF!</v>
      </c>
      <c r="FY102" s="30" t="e">
        <f t="shared" si="708"/>
        <v>#REF!</v>
      </c>
      <c r="FZ102" s="30" t="e">
        <f t="shared" si="709"/>
        <v>#REF!</v>
      </c>
      <c r="GA102" s="30" t="e">
        <f t="shared" si="710"/>
        <v>#REF!</v>
      </c>
      <c r="GB102" s="30" t="e">
        <f t="shared" si="711"/>
        <v>#REF!</v>
      </c>
      <c r="GC102" s="30" t="e">
        <f t="shared" si="712"/>
        <v>#REF!</v>
      </c>
      <c r="GD102" s="30" t="e">
        <f t="shared" si="713"/>
        <v>#REF!</v>
      </c>
      <c r="GE102" s="30" t="e">
        <f t="shared" si="714"/>
        <v>#REF!</v>
      </c>
      <c r="GF102" s="41">
        <v>0</v>
      </c>
      <c r="GH102" s="31" t="e">
        <f t="shared" si="715"/>
        <v>#REF!</v>
      </c>
      <c r="GI102" s="31" t="e">
        <f t="shared" si="716"/>
        <v>#REF!</v>
      </c>
      <c r="GJ102" s="18"/>
      <c r="GK102" s="31" t="e">
        <f t="shared" si="717"/>
        <v>#REF!</v>
      </c>
      <c r="GL102" s="31" t="e">
        <f t="shared" si="718"/>
        <v>#REF!</v>
      </c>
      <c r="GM102" s="31" t="e">
        <f t="shared" si="719"/>
        <v>#REF!</v>
      </c>
      <c r="GN102" s="31" t="e">
        <f t="shared" si="720"/>
        <v>#REF!</v>
      </c>
      <c r="GO102" s="31" t="e">
        <f t="shared" si="721"/>
        <v>#REF!</v>
      </c>
      <c r="GP102" s="31" t="e">
        <f t="shared" si="722"/>
        <v>#REF!</v>
      </c>
      <c r="GQ102" s="31" t="e">
        <f t="shared" si="723"/>
        <v>#REF!</v>
      </c>
      <c r="GR102" s="31" t="e">
        <f t="shared" si="724"/>
        <v>#REF!</v>
      </c>
      <c r="GS102" s="31" t="e">
        <f t="shared" si="725"/>
        <v>#REF!</v>
      </c>
      <c r="GT102" s="31" t="e">
        <f t="shared" si="726"/>
        <v>#REF!</v>
      </c>
      <c r="GU102" s="42">
        <v>0</v>
      </c>
      <c r="GV102" s="18"/>
      <c r="GW102" s="31" t="e">
        <f t="shared" si="727"/>
        <v>#REF!</v>
      </c>
      <c r="GX102" s="31" t="e">
        <f t="shared" si="728"/>
        <v>#REF!</v>
      </c>
      <c r="GY102" s="31" t="e">
        <f t="shared" si="729"/>
        <v>#REF!</v>
      </c>
      <c r="GZ102" s="31" t="e">
        <f t="shared" si="730"/>
        <v>#REF!</v>
      </c>
      <c r="HA102" s="31" t="e">
        <f t="shared" si="731"/>
        <v>#REF!</v>
      </c>
      <c r="HB102" s="31" t="e">
        <f t="shared" si="732"/>
        <v>#REF!</v>
      </c>
      <c r="HC102" s="31" t="e">
        <f t="shared" si="733"/>
        <v>#REF!</v>
      </c>
      <c r="HD102" s="31" t="e">
        <f t="shared" si="734"/>
        <v>#REF!</v>
      </c>
      <c r="HE102" s="31" t="e">
        <f t="shared" si="735"/>
        <v>#REF!</v>
      </c>
      <c r="HF102" s="31" t="e">
        <f t="shared" si="736"/>
        <v>#REF!</v>
      </c>
      <c r="HG102" s="42">
        <v>0</v>
      </c>
      <c r="HH102" s="18"/>
      <c r="HI102" s="31" t="e">
        <f t="shared" si="737"/>
        <v>#REF!</v>
      </c>
      <c r="HJ102" s="31" t="e">
        <f t="shared" si="738"/>
        <v>#REF!</v>
      </c>
      <c r="HK102" s="31" t="e">
        <f t="shared" si="739"/>
        <v>#REF!</v>
      </c>
      <c r="HL102" s="31" t="e">
        <f t="shared" si="740"/>
        <v>#REF!</v>
      </c>
      <c r="HM102" s="31" t="e">
        <f t="shared" si="741"/>
        <v>#REF!</v>
      </c>
      <c r="HN102" s="31" t="e">
        <f t="shared" si="742"/>
        <v>#REF!</v>
      </c>
      <c r="HO102" s="31" t="e">
        <f t="shared" si="743"/>
        <v>#REF!</v>
      </c>
      <c r="HP102" s="31" t="e">
        <f t="shared" si="744"/>
        <v>#REF!</v>
      </c>
      <c r="HQ102" s="31" t="e">
        <f t="shared" si="745"/>
        <v>#REF!</v>
      </c>
      <c r="HR102" s="31" t="e">
        <f t="shared" si="746"/>
        <v>#REF!</v>
      </c>
      <c r="HS102" s="42">
        <v>0</v>
      </c>
      <c r="HT102" s="18"/>
      <c r="HU102" s="45" t="e">
        <f t="shared" si="747"/>
        <v>#REF!</v>
      </c>
      <c r="HV102" s="45" t="e">
        <f t="shared" si="748"/>
        <v>#REF!</v>
      </c>
      <c r="HW102" s="45" t="e">
        <f t="shared" si="749"/>
        <v>#REF!</v>
      </c>
      <c r="HX102" s="45" t="e">
        <f t="shared" si="750"/>
        <v>#REF!</v>
      </c>
      <c r="HY102" s="45" t="e">
        <f t="shared" si="751"/>
        <v>#REF!</v>
      </c>
      <c r="HZ102" s="45" t="e">
        <f t="shared" si="752"/>
        <v>#REF!</v>
      </c>
      <c r="IA102" s="45" t="e">
        <f t="shared" si="753"/>
        <v>#REF!</v>
      </c>
      <c r="IB102" s="45" t="e">
        <f t="shared" si="754"/>
        <v>#REF!</v>
      </c>
      <c r="IC102" s="45" t="e">
        <f t="shared" si="755"/>
        <v>#REF!</v>
      </c>
      <c r="ID102" s="45" t="e">
        <f t="shared" si="756"/>
        <v>#REF!</v>
      </c>
      <c r="IE102" s="45">
        <f t="shared" si="757"/>
        <v>0</v>
      </c>
      <c r="IF102" s="45"/>
      <c r="IH102" s="45" t="e">
        <f t="shared" si="758"/>
        <v>#REF!</v>
      </c>
      <c r="II102" s="45" t="e">
        <f t="shared" si="759"/>
        <v>#REF!</v>
      </c>
      <c r="IJ102" s="45" t="e">
        <f t="shared" si="760"/>
        <v>#REF!</v>
      </c>
      <c r="IK102" s="45" t="e">
        <f t="shared" si="761"/>
        <v>#REF!</v>
      </c>
      <c r="IL102" s="45" t="e">
        <f t="shared" si="762"/>
        <v>#REF!</v>
      </c>
      <c r="IM102" s="45" t="e">
        <f t="shared" si="763"/>
        <v>#REF!</v>
      </c>
      <c r="IN102" s="45" t="e">
        <f t="shared" si="764"/>
        <v>#REF!</v>
      </c>
      <c r="IO102" s="45" t="e">
        <f t="shared" si="765"/>
        <v>#REF!</v>
      </c>
      <c r="IP102" s="45" t="e">
        <f t="shared" si="766"/>
        <v>#REF!</v>
      </c>
      <c r="IQ102" s="45" t="e">
        <f t="shared" si="767"/>
        <v>#REF!</v>
      </c>
      <c r="IR102" s="45">
        <f t="shared" si="768"/>
        <v>0</v>
      </c>
      <c r="IT102" s="43" t="e">
        <f t="shared" si="769"/>
        <v>#REF!</v>
      </c>
      <c r="IU102" s="43" t="e">
        <f t="shared" si="770"/>
        <v>#REF!</v>
      </c>
      <c r="IW102" s="43" t="e">
        <f t="shared" si="771"/>
        <v>#REF!</v>
      </c>
      <c r="IX102" s="43" t="e">
        <f t="shared" si="772"/>
        <v>#REF!</v>
      </c>
      <c r="IY102" s="43" t="e">
        <f t="shared" si="773"/>
        <v>#REF!</v>
      </c>
      <c r="IZ102" s="43" t="e">
        <f t="shared" si="774"/>
        <v>#REF!</v>
      </c>
      <c r="JA102" s="43" t="e">
        <f t="shared" si="775"/>
        <v>#REF!</v>
      </c>
      <c r="JB102" s="43" t="e">
        <f t="shared" si="776"/>
        <v>#REF!</v>
      </c>
      <c r="JC102" s="43" t="e">
        <f t="shared" si="777"/>
        <v>#REF!</v>
      </c>
      <c r="JD102" s="43" t="e">
        <f t="shared" si="778"/>
        <v>#REF!</v>
      </c>
      <c r="JE102" s="43" t="e">
        <f t="shared" si="779"/>
        <v>#REF!</v>
      </c>
      <c r="JF102" s="43" t="e">
        <f t="shared" si="780"/>
        <v>#REF!</v>
      </c>
      <c r="JG102" s="43">
        <f t="shared" si="781"/>
        <v>0</v>
      </c>
      <c r="JH102" s="43"/>
      <c r="JJ102" s="43" t="e">
        <f t="shared" si="782"/>
        <v>#REF!</v>
      </c>
      <c r="JK102" s="43" t="e">
        <f t="shared" si="783"/>
        <v>#REF!</v>
      </c>
      <c r="JL102" s="43" t="e">
        <f t="shared" si="784"/>
        <v>#REF!</v>
      </c>
      <c r="JM102" s="43" t="e">
        <f t="shared" si="785"/>
        <v>#REF!</v>
      </c>
      <c r="JN102" s="43" t="e">
        <f t="shared" si="786"/>
        <v>#REF!</v>
      </c>
      <c r="JO102" s="43" t="e">
        <f t="shared" si="787"/>
        <v>#REF!</v>
      </c>
      <c r="JP102" s="43" t="e">
        <f t="shared" si="788"/>
        <v>#REF!</v>
      </c>
      <c r="JQ102" s="43" t="e">
        <f t="shared" si="789"/>
        <v>#REF!</v>
      </c>
      <c r="JR102" s="43" t="e">
        <f t="shared" si="790"/>
        <v>#REF!</v>
      </c>
      <c r="JS102" s="43" t="e">
        <f t="shared" si="791"/>
        <v>#REF!</v>
      </c>
      <c r="JT102" s="43">
        <f t="shared" si="792"/>
        <v>0</v>
      </c>
      <c r="JU102" s="43"/>
      <c r="JW102" s="43" t="e">
        <f t="shared" si="793"/>
        <v>#REF!</v>
      </c>
      <c r="JX102" s="43" t="e">
        <f t="shared" si="794"/>
        <v>#REF!</v>
      </c>
      <c r="JY102" s="43" t="e">
        <f t="shared" si="795"/>
        <v>#REF!</v>
      </c>
      <c r="JZ102" s="43" t="e">
        <f t="shared" si="796"/>
        <v>#REF!</v>
      </c>
      <c r="KA102" s="43" t="e">
        <f t="shared" si="797"/>
        <v>#REF!</v>
      </c>
      <c r="KB102" s="43" t="e">
        <f t="shared" si="798"/>
        <v>#REF!</v>
      </c>
      <c r="KC102" s="43" t="e">
        <f t="shared" si="799"/>
        <v>#REF!</v>
      </c>
      <c r="KD102" s="43" t="e">
        <f t="shared" si="800"/>
        <v>#REF!</v>
      </c>
      <c r="KE102" s="43" t="e">
        <f t="shared" si="801"/>
        <v>#REF!</v>
      </c>
      <c r="KF102" s="43" t="e">
        <f t="shared" si="802"/>
        <v>#REF!</v>
      </c>
      <c r="KG102" s="43">
        <f t="shared" si="803"/>
        <v>0</v>
      </c>
      <c r="KH102" s="43"/>
      <c r="KJ102" s="7" t="e">
        <f t="array" ref="KJ102">AVERAGE(EW102:EW103)/((1+discount_EFFECT)^($B102-1))</f>
        <v>#REF!</v>
      </c>
      <c r="KK102" s="7" t="e">
        <f t="array" ref="KK102">AVERAGE(EX102:EX103)/((1+discount_EFFECT)^($B102-1))</f>
        <v>#REF!</v>
      </c>
      <c r="KL102" s="7" t="e">
        <f t="array" ref="KL102">AVERAGE(EY102:EY103)/((1+discount_EFFECT)^($B102-1))</f>
        <v>#REF!</v>
      </c>
      <c r="KM102" s="7" t="e">
        <f t="array" ref="KM102">AVERAGE(EZ102:EZ103)/((1+discount_EFFECT)^($B102-1))</f>
        <v>#REF!</v>
      </c>
      <c r="KN102" s="7" t="e">
        <f t="array" ref="KN102">AVERAGE(FA102:FA103)/((1+discount_EFFECT)^($B102-1))</f>
        <v>#REF!</v>
      </c>
      <c r="KO102" s="7" t="e">
        <f t="array" ref="KO102">AVERAGE(FB102:FB103)/((1+discount_EFFECT)^($B102-1))</f>
        <v>#REF!</v>
      </c>
      <c r="KP102" s="7" t="e">
        <f t="array" ref="KP102">AVERAGE(FC102:FC103)/((1+discount_EFFECT)^($B102-1))</f>
        <v>#REF!</v>
      </c>
      <c r="KQ102" s="7" t="e">
        <f t="array" ref="KQ102">AVERAGE(FD102:FD103)/((1+discount_EFFECT)^($B102-1))</f>
        <v>#REF!</v>
      </c>
      <c r="KR102" s="7" t="e">
        <f t="array" ref="KR102">AVERAGE(FE102:FE103)/((1+discount_EFFECT)^($B102-1))</f>
        <v>#REF!</v>
      </c>
      <c r="KS102" s="7" t="e">
        <f t="array" ref="KS102">AVERAGE(FF102:FF103)/((1+discount_EFFECT)^($B102-1))</f>
        <v>#REF!</v>
      </c>
      <c r="KT102" s="7" t="e">
        <f t="array" ref="KT102">AVERAGE(FG102:FG103)/((1+discount_EFFECT)^($B102-1))</f>
        <v>#REF!</v>
      </c>
      <c r="KU102" s="51" t="e">
        <f t="shared" si="804"/>
        <v>#REF!</v>
      </c>
      <c r="KV102" s="51" t="e">
        <f t="shared" si="805"/>
        <v>#REF!</v>
      </c>
      <c r="KW102" s="43"/>
      <c r="KX102" s="43" t="e">
        <f t="shared" si="806"/>
        <v>#REF!</v>
      </c>
      <c r="KY102" s="43" t="e">
        <f t="shared" si="807"/>
        <v>#REF!</v>
      </c>
      <c r="KZ102" s="43" t="e">
        <f t="shared" si="808"/>
        <v>#REF!</v>
      </c>
      <c r="LA102" s="43" t="e">
        <f t="shared" si="809"/>
        <v>#REF!</v>
      </c>
      <c r="LB102" s="30" t="e">
        <f t="shared" si="810"/>
        <v>#REF!</v>
      </c>
      <c r="LC102" s="30" t="e">
        <f t="shared" si="811"/>
        <v>#REF!</v>
      </c>
      <c r="LD102" s="30" t="e">
        <f t="shared" si="812"/>
        <v>#REF!</v>
      </c>
      <c r="LE102" s="30" t="e">
        <f t="shared" si="813"/>
        <v>#REF!</v>
      </c>
      <c r="LF102" s="30" t="e">
        <f t="shared" si="814"/>
        <v>#REF!</v>
      </c>
      <c r="LG102" s="30" t="e">
        <f t="shared" si="815"/>
        <v>#REF!</v>
      </c>
      <c r="LH102" s="30" t="e">
        <f t="shared" si="816"/>
        <v>#REF!</v>
      </c>
      <c r="LI102" s="17" t="e">
        <f t="shared" si="817"/>
        <v>#REF!</v>
      </c>
      <c r="LJ102" s="30" t="e">
        <f t="shared" si="818"/>
        <v>#REF!</v>
      </c>
      <c r="LK102" s="31" t="e">
        <f t="shared" si="819"/>
        <v>#REF!</v>
      </c>
      <c r="LL102" t="e">
        <f t="shared" si="820"/>
        <v>#REF!</v>
      </c>
    </row>
    <row r="103" spans="2:324" ht="15.6" thickTop="1" thickBot="1" x14ac:dyDescent="0.35">
      <c r="B103">
        <v>36</v>
      </c>
      <c r="C103">
        <f t="shared" si="821"/>
        <v>106</v>
      </c>
      <c r="E103">
        <f t="shared" si="610"/>
        <v>1</v>
      </c>
      <c r="G103">
        <f t="shared" si="611"/>
        <v>0.16501514101914139</v>
      </c>
      <c r="H103">
        <f t="shared" si="612"/>
        <v>0</v>
      </c>
      <c r="I103">
        <f t="shared" si="613"/>
        <v>0</v>
      </c>
      <c r="J103">
        <f t="shared" si="614"/>
        <v>0.25713445436768823</v>
      </c>
      <c r="K103" s="19">
        <f t="shared" si="615"/>
        <v>2.7774179821947742E-2</v>
      </c>
      <c r="L103">
        <f t="shared" si="616"/>
        <v>0.22999999999999998</v>
      </c>
      <c r="M103">
        <f t="shared" si="617"/>
        <v>0</v>
      </c>
      <c r="N103">
        <f t="shared" si="618"/>
        <v>0</v>
      </c>
      <c r="O103">
        <f t="shared" si="619"/>
        <v>0.35</v>
      </c>
      <c r="P103">
        <f t="shared" si="620"/>
        <v>4.0000000000000036E-2</v>
      </c>
      <c r="S103" s="35" t="e">
        <f t="shared" si="621"/>
        <v>#REF!</v>
      </c>
      <c r="T103" s="36">
        <v>0</v>
      </c>
      <c r="U103" s="37" t="e">
        <f t="shared" si="622"/>
        <v>#REF!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8">
        <v>0</v>
      </c>
      <c r="AD103" s="35" t="e">
        <f t="shared" si="623"/>
        <v>#REF!</v>
      </c>
      <c r="AE103" s="37" t="e">
        <f t="shared" si="624"/>
        <v>#REF!</v>
      </c>
      <c r="AF103" s="37" t="e">
        <f t="shared" si="625"/>
        <v>#REF!</v>
      </c>
      <c r="AG103" s="37" t="e">
        <f t="shared" si="626"/>
        <v>#REF!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8">
        <v>0</v>
      </c>
      <c r="AO103" s="35" t="e">
        <f t="shared" si="627"/>
        <v>#REF!</v>
      </c>
      <c r="AP103" s="36">
        <v>0</v>
      </c>
      <c r="AQ103" s="37" t="e">
        <f t="shared" si="628"/>
        <v>#REF!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8">
        <v>0</v>
      </c>
      <c r="AZ103" s="35" t="e">
        <f t="shared" si="629"/>
        <v>#REF!</v>
      </c>
      <c r="BA103" s="37" t="e">
        <f t="shared" si="630"/>
        <v>#REF!</v>
      </c>
      <c r="BB103" s="37" t="e">
        <f t="shared" si="631"/>
        <v>#REF!</v>
      </c>
      <c r="BC103" s="37" t="e">
        <f t="shared" si="632"/>
        <v>#REF!</v>
      </c>
      <c r="BD103" s="37" t="e">
        <f t="shared" si="633"/>
        <v>#REF!</v>
      </c>
      <c r="BE103" s="37" t="e">
        <f t="shared" si="634"/>
        <v>#REF!</v>
      </c>
      <c r="BF103" s="36">
        <v>0</v>
      </c>
      <c r="BG103" s="36">
        <v>0</v>
      </c>
      <c r="BH103" s="36">
        <v>0</v>
      </c>
      <c r="BI103" s="36">
        <v>0</v>
      </c>
      <c r="BJ103" s="38">
        <v>0</v>
      </c>
      <c r="BK103" s="35" t="e">
        <f t="shared" si="635"/>
        <v>#REF!</v>
      </c>
      <c r="BL103" s="37" t="e">
        <f t="shared" si="636"/>
        <v>#REF!</v>
      </c>
      <c r="BM103" s="37" t="e">
        <f t="shared" si="637"/>
        <v>#REF!</v>
      </c>
      <c r="BN103" s="37" t="e">
        <f t="shared" si="638"/>
        <v>#REF!</v>
      </c>
      <c r="BO103" s="37" t="e">
        <f t="shared" si="639"/>
        <v>#REF!</v>
      </c>
      <c r="BP103" s="37" t="e">
        <f t="shared" si="640"/>
        <v>#REF!</v>
      </c>
      <c r="BQ103" s="36">
        <v>0</v>
      </c>
      <c r="BR103" s="36">
        <v>0</v>
      </c>
      <c r="BS103" s="36">
        <v>0</v>
      </c>
      <c r="BT103" s="36">
        <v>0</v>
      </c>
      <c r="BU103" s="38">
        <v>0</v>
      </c>
      <c r="BV103" s="35" t="e">
        <f t="shared" si="641"/>
        <v>#REF!</v>
      </c>
      <c r="BW103" s="37" t="e">
        <f t="shared" si="642"/>
        <v>#REF!</v>
      </c>
      <c r="BX103" s="37" t="e">
        <f t="shared" si="643"/>
        <v>#REF!</v>
      </c>
      <c r="BY103" s="37" t="e">
        <f t="shared" si="644"/>
        <v>#REF!</v>
      </c>
      <c r="BZ103" s="37" t="e">
        <f t="shared" si="645"/>
        <v>#REF!</v>
      </c>
      <c r="CA103" s="37" t="e">
        <f t="shared" si="646"/>
        <v>#REF!</v>
      </c>
      <c r="CB103" s="36">
        <v>0</v>
      </c>
      <c r="CC103" s="36">
        <v>0</v>
      </c>
      <c r="CD103" s="36">
        <v>0</v>
      </c>
      <c r="CE103" s="36">
        <v>0</v>
      </c>
      <c r="CF103" s="38">
        <v>0</v>
      </c>
      <c r="CG103" s="37" t="e">
        <f t="shared" si="647"/>
        <v>#REF!</v>
      </c>
      <c r="CH103" s="37" t="e">
        <f t="shared" si="648"/>
        <v>#REF!</v>
      </c>
      <c r="CI103" s="37" t="e">
        <f t="shared" si="649"/>
        <v>#REF!</v>
      </c>
      <c r="CJ103" s="37" t="e">
        <f t="shared" si="650"/>
        <v>#REF!</v>
      </c>
      <c r="CK103" s="36">
        <v>0</v>
      </c>
      <c r="CL103" s="36">
        <v>0</v>
      </c>
      <c r="CM103" s="37" t="e">
        <f t="shared" si="651"/>
        <v>#REF!</v>
      </c>
      <c r="CN103" s="37" t="e">
        <f t="shared" si="652"/>
        <v>#REF!</v>
      </c>
      <c r="CO103" s="36">
        <v>0</v>
      </c>
      <c r="CP103" s="36">
        <v>0</v>
      </c>
      <c r="CQ103" s="38">
        <v>0</v>
      </c>
      <c r="CR103" s="37" t="e">
        <f t="shared" si="653"/>
        <v>#REF!</v>
      </c>
      <c r="CS103" s="37" t="e">
        <f t="shared" si="654"/>
        <v>#REF!</v>
      </c>
      <c r="CT103" s="37" t="e">
        <f t="shared" si="655"/>
        <v>#REF!</v>
      </c>
      <c r="CU103" s="37" t="e">
        <f t="shared" si="656"/>
        <v>#REF!</v>
      </c>
      <c r="CV103" s="37" t="e">
        <f t="shared" si="657"/>
        <v>#REF!</v>
      </c>
      <c r="CW103" s="37" t="e">
        <f t="shared" si="658"/>
        <v>#REF!</v>
      </c>
      <c r="CX103" s="37" t="e">
        <f t="shared" si="659"/>
        <v>#REF!</v>
      </c>
      <c r="CY103" s="37" t="e">
        <f t="shared" si="660"/>
        <v>#REF!</v>
      </c>
      <c r="CZ103" s="37" t="e">
        <f t="shared" si="661"/>
        <v>#REF!</v>
      </c>
      <c r="DA103" s="37" t="e">
        <f t="shared" si="662"/>
        <v>#REF!</v>
      </c>
      <c r="DB103" s="38">
        <v>0</v>
      </c>
      <c r="DC103" s="37" t="e">
        <f t="shared" si="663"/>
        <v>#REF!</v>
      </c>
      <c r="DD103" s="37" t="e">
        <f t="shared" si="664"/>
        <v>#REF!</v>
      </c>
      <c r="DE103" s="37" t="e">
        <f t="shared" si="665"/>
        <v>#REF!</v>
      </c>
      <c r="DF103" s="37" t="e">
        <f t="shared" si="666"/>
        <v>#REF!</v>
      </c>
      <c r="DG103" s="37" t="e">
        <f t="shared" si="667"/>
        <v>#REF!</v>
      </c>
      <c r="DH103" s="37" t="e">
        <f t="shared" si="668"/>
        <v>#REF!</v>
      </c>
      <c r="DI103" s="37" t="e">
        <f t="shared" si="669"/>
        <v>#REF!</v>
      </c>
      <c r="DJ103" s="37" t="e">
        <f t="shared" si="670"/>
        <v>#REF!</v>
      </c>
      <c r="DK103" s="37" t="e">
        <f t="shared" si="671"/>
        <v>#REF!</v>
      </c>
      <c r="DL103" s="37" t="e">
        <f t="shared" si="672"/>
        <v>#REF!</v>
      </c>
      <c r="DM103" s="38">
        <v>0</v>
      </c>
      <c r="DN103" s="37" t="e">
        <f t="shared" si="673"/>
        <v>#REF!</v>
      </c>
      <c r="DO103" s="37" t="e">
        <f t="shared" si="674"/>
        <v>#REF!</v>
      </c>
      <c r="DP103" s="37" t="e">
        <f t="shared" si="675"/>
        <v>#REF!</v>
      </c>
      <c r="DQ103" s="37" t="e">
        <f t="shared" si="676"/>
        <v>#REF!</v>
      </c>
      <c r="DR103" s="37" t="e">
        <f t="shared" si="677"/>
        <v>#REF!</v>
      </c>
      <c r="DS103" s="37" t="e">
        <f t="shared" si="678"/>
        <v>#REF!</v>
      </c>
      <c r="DT103" s="37" t="e">
        <f t="shared" si="679"/>
        <v>#REF!</v>
      </c>
      <c r="DU103" s="37" t="e">
        <f t="shared" si="680"/>
        <v>#REF!</v>
      </c>
      <c r="DV103" s="37" t="e">
        <f t="shared" si="681"/>
        <v>#REF!</v>
      </c>
      <c r="DW103" s="37" t="e">
        <f t="shared" si="682"/>
        <v>#REF!</v>
      </c>
      <c r="DX103" s="38">
        <v>0</v>
      </c>
      <c r="DY103" s="35" t="e">
        <f t="array" ref="DY103">1-EXP(-INDEX(m.r.mortality, C103) * hr.mort_mci)</f>
        <v>#REF!</v>
      </c>
      <c r="DZ103" s="37" t="e">
        <f t="array" ref="DZ103">1-EXP(-INDEX(m.r.mortality, C103) * hr.mort_mci)</f>
        <v>#REF!</v>
      </c>
      <c r="EA103" s="37" t="e">
        <f t="array" ref="EA103">1-EXP(-INDEX(m.r.mortality, C103) * hr.mort_mil)</f>
        <v>#REF!</v>
      </c>
      <c r="EB103" s="37" t="e">
        <f t="array" ref="EB103">1-EXP(-INDEX(m.r.mortality, C103) * hr.mort_mil)</f>
        <v>#REF!</v>
      </c>
      <c r="EC103" s="37" t="e">
        <f t="array" ref="EC103">1-EXP(-INDEX(m.r.mortality, C103) * hr.mort_mod)</f>
        <v>#REF!</v>
      </c>
      <c r="ED103" s="37" t="e">
        <f t="array" ref="ED103">1-EXP(-INDEX(m.r.mortality, C103) * hr.mort_sev)</f>
        <v>#REF!</v>
      </c>
      <c r="EE103" s="37" t="e">
        <f t="array" ref="EE103">1-EXP(-INDEX(m.r.mortality, C103) * hr.mort_mci)</f>
        <v>#REF!</v>
      </c>
      <c r="EF103" s="37" t="e">
        <f t="array" ref="EF103">1-EXP(-INDEX(m.r.mortality, C103) * hr.mort_mil)</f>
        <v>#REF!</v>
      </c>
      <c r="EG103" s="37" t="e">
        <f t="array" ref="EG103">1-EXP(-INDEX(m.r.mortality, C103) * hr.mort_mod)</f>
        <v>#REF!</v>
      </c>
      <c r="EH103" s="37" t="e">
        <f t="array" ref="EH103">1-EXP(-INDEX(m.r.mortality, C103) * hr.mort_sev)</f>
        <v>#REF!</v>
      </c>
      <c r="EI103" s="38">
        <v>1</v>
      </c>
      <c r="EJ103" s="39" t="e">
        <f t="shared" si="683"/>
        <v>#REF!</v>
      </c>
      <c r="EK103" s="39" t="e">
        <f t="shared" si="684"/>
        <v>#REF!</v>
      </c>
      <c r="EL103" s="39" t="e">
        <f t="shared" si="685"/>
        <v>#REF!</v>
      </c>
      <c r="EM103" s="39" t="e">
        <f t="shared" si="686"/>
        <v>#REF!</v>
      </c>
      <c r="EN103" s="39" t="e">
        <f t="shared" si="687"/>
        <v>#REF!</v>
      </c>
      <c r="EO103" s="39" t="e">
        <f t="shared" si="688"/>
        <v>#REF!</v>
      </c>
      <c r="EP103" s="39" t="e">
        <f t="shared" si="689"/>
        <v>#REF!</v>
      </c>
      <c r="EQ103" s="39" t="e">
        <f t="shared" si="690"/>
        <v>#REF!</v>
      </c>
      <c r="ER103" s="39" t="e">
        <f t="shared" si="691"/>
        <v>#REF!</v>
      </c>
      <c r="ES103" s="39" t="e">
        <f t="shared" si="692"/>
        <v>#REF!</v>
      </c>
      <c r="ET103" s="39" t="b">
        <f t="shared" si="693"/>
        <v>1</v>
      </c>
      <c r="EV103">
        <v>36</v>
      </c>
      <c r="EW103" s="7" t="e">
        <f t="array" ref="EW103">MMULT(EW102:FG102,TRANSPOSE(S102:AC102))</f>
        <v>#REF!</v>
      </c>
      <c r="EX103" s="7" t="e">
        <f t="array" ref="EX103">MMULT(EW102:FG102,TRANSPOSE(AD102:AN102))</f>
        <v>#REF!</v>
      </c>
      <c r="EY103" s="7" t="e">
        <f t="array" ref="EY103">MMULT(EW102:FG102,TRANSPOSE(AO102:AY102))</f>
        <v>#REF!</v>
      </c>
      <c r="EZ103" s="7" t="e">
        <f t="array" ref="EZ103">MMULT(EW102:FG102,TRANSPOSE(AZ102:BJ102))</f>
        <v>#REF!</v>
      </c>
      <c r="FA103" s="7" t="e">
        <f t="array" ref="FA103">MMULT(EW102:FG102,TRANSPOSE(BK102:BU102))</f>
        <v>#REF!</v>
      </c>
      <c r="FB103" s="7" t="e">
        <f t="array" ref="FB103">MMULT(EW102:FG102,TRANSPOSE(BV102:CF102))</f>
        <v>#REF!</v>
      </c>
      <c r="FC103" s="7" t="e">
        <f t="array" ref="FC103">MMULT(EW102:FG102,TRANSPOSE(CG102:CQ102))</f>
        <v>#REF!</v>
      </c>
      <c r="FD103" s="7" t="e">
        <f t="array" ref="FD103">MMULT(EW102:FG102,TRANSPOSE(CR102:DB102))</f>
        <v>#REF!</v>
      </c>
      <c r="FE103" s="7" t="e">
        <f t="array" ref="FE103">MMULT(EW102:FG102,TRANSPOSE(DC102:DM102))</f>
        <v>#REF!</v>
      </c>
      <c r="FF103" s="7" t="e">
        <f t="array" ref="FF103">MMULT(EW102:FG102,TRANSPOSE(DN102:DX102))</f>
        <v>#REF!</v>
      </c>
      <c r="FG103" s="7" t="e">
        <f t="array" ref="FG103">MMULT(EW102:FG102,TRANSPOSE(DY102:EI102))</f>
        <v>#REF!</v>
      </c>
      <c r="FH103" s="39" t="e">
        <f t="shared" si="694"/>
        <v>#REF!</v>
      </c>
      <c r="FJ103" s="30" t="e">
        <f t="shared" si="695"/>
        <v>#REF!</v>
      </c>
      <c r="FK103" s="30" t="e">
        <f t="shared" si="696"/>
        <v>#REF!</v>
      </c>
      <c r="FL103" s="30" t="e">
        <f t="shared" si="697"/>
        <v>#REF!</v>
      </c>
      <c r="FM103" s="30" t="e">
        <f t="shared" si="698"/>
        <v>#REF!</v>
      </c>
      <c r="FN103" s="30" t="e">
        <f t="shared" si="699"/>
        <v>#REF!</v>
      </c>
      <c r="FO103" s="30" t="e">
        <f t="shared" si="700"/>
        <v>#REF!</v>
      </c>
      <c r="FP103" s="30" t="e">
        <f t="shared" si="701"/>
        <v>#REF!</v>
      </c>
      <c r="FQ103" s="30" t="e">
        <f t="shared" si="702"/>
        <v>#REF!</v>
      </c>
      <c r="FR103" s="30" t="e">
        <f t="shared" si="703"/>
        <v>#REF!</v>
      </c>
      <c r="FS103" s="30" t="e">
        <f t="shared" si="704"/>
        <v>#REF!</v>
      </c>
      <c r="FT103" s="41">
        <v>0</v>
      </c>
      <c r="FV103" s="30" t="e">
        <f t="shared" si="705"/>
        <v>#REF!</v>
      </c>
      <c r="FW103" s="30" t="e">
        <f t="shared" si="706"/>
        <v>#REF!</v>
      </c>
      <c r="FX103" s="30" t="e">
        <f t="shared" si="707"/>
        <v>#REF!</v>
      </c>
      <c r="FY103" s="30" t="e">
        <f t="shared" si="708"/>
        <v>#REF!</v>
      </c>
      <c r="FZ103" s="30" t="e">
        <f t="shared" si="709"/>
        <v>#REF!</v>
      </c>
      <c r="GA103" s="30" t="e">
        <f t="shared" si="710"/>
        <v>#REF!</v>
      </c>
      <c r="GB103" s="30" t="e">
        <f t="shared" si="711"/>
        <v>#REF!</v>
      </c>
      <c r="GC103" s="30" t="e">
        <f t="shared" si="712"/>
        <v>#REF!</v>
      </c>
      <c r="GD103" s="30" t="e">
        <f t="shared" si="713"/>
        <v>#REF!</v>
      </c>
      <c r="GE103" s="30" t="e">
        <f t="shared" si="714"/>
        <v>#REF!</v>
      </c>
      <c r="GF103" s="41">
        <v>0</v>
      </c>
      <c r="GH103" s="31" t="e">
        <f t="shared" si="715"/>
        <v>#REF!</v>
      </c>
      <c r="GI103" s="31" t="e">
        <f t="shared" si="716"/>
        <v>#REF!</v>
      </c>
      <c r="GJ103" s="18"/>
      <c r="GK103" s="31" t="e">
        <f t="shared" si="717"/>
        <v>#REF!</v>
      </c>
      <c r="GL103" s="31" t="e">
        <f t="shared" si="718"/>
        <v>#REF!</v>
      </c>
      <c r="GM103" s="31" t="e">
        <f t="shared" si="719"/>
        <v>#REF!</v>
      </c>
      <c r="GN103" s="31" t="e">
        <f t="shared" si="720"/>
        <v>#REF!</v>
      </c>
      <c r="GO103" s="31" t="e">
        <f t="shared" si="721"/>
        <v>#REF!</v>
      </c>
      <c r="GP103" s="31" t="e">
        <f t="shared" si="722"/>
        <v>#REF!</v>
      </c>
      <c r="GQ103" s="31" t="e">
        <f t="shared" si="723"/>
        <v>#REF!</v>
      </c>
      <c r="GR103" s="31" t="e">
        <f t="shared" si="724"/>
        <v>#REF!</v>
      </c>
      <c r="GS103" s="31" t="e">
        <f t="shared" si="725"/>
        <v>#REF!</v>
      </c>
      <c r="GT103" s="31" t="e">
        <f t="shared" si="726"/>
        <v>#REF!</v>
      </c>
      <c r="GU103" s="42">
        <v>0</v>
      </c>
      <c r="GV103" s="18"/>
      <c r="GW103" s="31" t="e">
        <f t="shared" si="727"/>
        <v>#REF!</v>
      </c>
      <c r="GX103" s="31" t="e">
        <f t="shared" si="728"/>
        <v>#REF!</v>
      </c>
      <c r="GY103" s="31" t="e">
        <f t="shared" si="729"/>
        <v>#REF!</v>
      </c>
      <c r="GZ103" s="31" t="e">
        <f t="shared" si="730"/>
        <v>#REF!</v>
      </c>
      <c r="HA103" s="31" t="e">
        <f t="shared" si="731"/>
        <v>#REF!</v>
      </c>
      <c r="HB103" s="31" t="e">
        <f t="shared" si="732"/>
        <v>#REF!</v>
      </c>
      <c r="HC103" s="31" t="e">
        <f t="shared" si="733"/>
        <v>#REF!</v>
      </c>
      <c r="HD103" s="31" t="e">
        <f t="shared" si="734"/>
        <v>#REF!</v>
      </c>
      <c r="HE103" s="31" t="e">
        <f t="shared" si="735"/>
        <v>#REF!</v>
      </c>
      <c r="HF103" s="31" t="e">
        <f t="shared" si="736"/>
        <v>#REF!</v>
      </c>
      <c r="HG103" s="42">
        <v>0</v>
      </c>
      <c r="HH103" s="18"/>
      <c r="HI103" s="31" t="e">
        <f t="shared" si="737"/>
        <v>#REF!</v>
      </c>
      <c r="HJ103" s="31" t="e">
        <f t="shared" si="738"/>
        <v>#REF!</v>
      </c>
      <c r="HK103" s="31" t="e">
        <f t="shared" si="739"/>
        <v>#REF!</v>
      </c>
      <c r="HL103" s="31" t="e">
        <f t="shared" si="740"/>
        <v>#REF!</v>
      </c>
      <c r="HM103" s="31" t="e">
        <f t="shared" si="741"/>
        <v>#REF!</v>
      </c>
      <c r="HN103" s="31" t="e">
        <f t="shared" si="742"/>
        <v>#REF!</v>
      </c>
      <c r="HO103" s="31" t="e">
        <f t="shared" si="743"/>
        <v>#REF!</v>
      </c>
      <c r="HP103" s="31" t="e">
        <f t="shared" si="744"/>
        <v>#REF!</v>
      </c>
      <c r="HQ103" s="31" t="e">
        <f t="shared" si="745"/>
        <v>#REF!</v>
      </c>
      <c r="HR103" s="31" t="e">
        <f t="shared" si="746"/>
        <v>#REF!</v>
      </c>
      <c r="HS103" s="42">
        <v>0</v>
      </c>
      <c r="HT103" s="18"/>
      <c r="HU103" s="45" t="e">
        <f t="shared" si="747"/>
        <v>#REF!</v>
      </c>
      <c r="HV103" s="45" t="e">
        <f t="shared" si="748"/>
        <v>#REF!</v>
      </c>
      <c r="HW103" s="45" t="e">
        <f t="shared" si="749"/>
        <v>#REF!</v>
      </c>
      <c r="HX103" s="45" t="e">
        <f t="shared" si="750"/>
        <v>#REF!</v>
      </c>
      <c r="HY103" s="45" t="e">
        <f t="shared" si="751"/>
        <v>#REF!</v>
      </c>
      <c r="HZ103" s="45" t="e">
        <f t="shared" si="752"/>
        <v>#REF!</v>
      </c>
      <c r="IA103" s="45" t="e">
        <f t="shared" si="753"/>
        <v>#REF!</v>
      </c>
      <c r="IB103" s="45" t="e">
        <f t="shared" si="754"/>
        <v>#REF!</v>
      </c>
      <c r="IC103" s="45" t="e">
        <f t="shared" si="755"/>
        <v>#REF!</v>
      </c>
      <c r="ID103" s="45" t="e">
        <f t="shared" si="756"/>
        <v>#REF!</v>
      </c>
      <c r="IE103" s="45">
        <f t="shared" si="757"/>
        <v>0</v>
      </c>
      <c r="IF103" s="45"/>
      <c r="IH103" s="45" t="e">
        <f t="shared" si="758"/>
        <v>#REF!</v>
      </c>
      <c r="II103" s="45" t="e">
        <f t="shared" si="759"/>
        <v>#REF!</v>
      </c>
      <c r="IJ103" s="45" t="e">
        <f t="shared" si="760"/>
        <v>#REF!</v>
      </c>
      <c r="IK103" s="45" t="e">
        <f t="shared" si="761"/>
        <v>#REF!</v>
      </c>
      <c r="IL103" s="45" t="e">
        <f t="shared" si="762"/>
        <v>#REF!</v>
      </c>
      <c r="IM103" s="45" t="e">
        <f t="shared" si="763"/>
        <v>#REF!</v>
      </c>
      <c r="IN103" s="45" t="e">
        <f t="shared" si="764"/>
        <v>#REF!</v>
      </c>
      <c r="IO103" s="45" t="e">
        <f t="shared" si="765"/>
        <v>#REF!</v>
      </c>
      <c r="IP103" s="45" t="e">
        <f t="shared" si="766"/>
        <v>#REF!</v>
      </c>
      <c r="IQ103" s="45" t="e">
        <f t="shared" si="767"/>
        <v>#REF!</v>
      </c>
      <c r="IR103" s="45">
        <f t="shared" si="768"/>
        <v>0</v>
      </c>
      <c r="IT103" s="43" t="e">
        <f t="shared" si="769"/>
        <v>#REF!</v>
      </c>
      <c r="IU103" s="43" t="e">
        <f t="shared" si="770"/>
        <v>#REF!</v>
      </c>
      <c r="IW103" s="43" t="e">
        <f t="shared" si="771"/>
        <v>#REF!</v>
      </c>
      <c r="IX103" s="43" t="e">
        <f t="shared" si="772"/>
        <v>#REF!</v>
      </c>
      <c r="IY103" s="43" t="e">
        <f t="shared" si="773"/>
        <v>#REF!</v>
      </c>
      <c r="IZ103" s="43" t="e">
        <f t="shared" si="774"/>
        <v>#REF!</v>
      </c>
      <c r="JA103" s="43" t="e">
        <f t="shared" si="775"/>
        <v>#REF!</v>
      </c>
      <c r="JB103" s="43" t="e">
        <f t="shared" si="776"/>
        <v>#REF!</v>
      </c>
      <c r="JC103" s="43" t="e">
        <f t="shared" si="777"/>
        <v>#REF!</v>
      </c>
      <c r="JD103" s="43" t="e">
        <f t="shared" si="778"/>
        <v>#REF!</v>
      </c>
      <c r="JE103" s="43" t="e">
        <f t="shared" si="779"/>
        <v>#REF!</v>
      </c>
      <c r="JF103" s="43" t="e">
        <f t="shared" si="780"/>
        <v>#REF!</v>
      </c>
      <c r="JG103" s="43">
        <f t="shared" si="781"/>
        <v>0</v>
      </c>
      <c r="JH103" s="43"/>
      <c r="JJ103" s="43" t="e">
        <f t="shared" si="782"/>
        <v>#REF!</v>
      </c>
      <c r="JK103" s="43" t="e">
        <f t="shared" si="783"/>
        <v>#REF!</v>
      </c>
      <c r="JL103" s="43" t="e">
        <f t="shared" si="784"/>
        <v>#REF!</v>
      </c>
      <c r="JM103" s="43" t="e">
        <f t="shared" si="785"/>
        <v>#REF!</v>
      </c>
      <c r="JN103" s="43" t="e">
        <f t="shared" si="786"/>
        <v>#REF!</v>
      </c>
      <c r="JO103" s="43" t="e">
        <f t="shared" si="787"/>
        <v>#REF!</v>
      </c>
      <c r="JP103" s="43" t="e">
        <f t="shared" si="788"/>
        <v>#REF!</v>
      </c>
      <c r="JQ103" s="43" t="e">
        <f t="shared" si="789"/>
        <v>#REF!</v>
      </c>
      <c r="JR103" s="43" t="e">
        <f t="shared" si="790"/>
        <v>#REF!</v>
      </c>
      <c r="JS103" s="43" t="e">
        <f t="shared" si="791"/>
        <v>#REF!</v>
      </c>
      <c r="JT103" s="43">
        <f t="shared" si="792"/>
        <v>0</v>
      </c>
      <c r="JU103" s="43"/>
      <c r="JW103" s="43" t="e">
        <f t="shared" si="793"/>
        <v>#REF!</v>
      </c>
      <c r="JX103" s="43" t="e">
        <f t="shared" si="794"/>
        <v>#REF!</v>
      </c>
      <c r="JY103" s="43" t="e">
        <f t="shared" si="795"/>
        <v>#REF!</v>
      </c>
      <c r="JZ103" s="43" t="e">
        <f t="shared" si="796"/>
        <v>#REF!</v>
      </c>
      <c r="KA103" s="43" t="e">
        <f t="shared" si="797"/>
        <v>#REF!</v>
      </c>
      <c r="KB103" s="43" t="e">
        <f t="shared" si="798"/>
        <v>#REF!</v>
      </c>
      <c r="KC103" s="43" t="e">
        <f t="shared" si="799"/>
        <v>#REF!</v>
      </c>
      <c r="KD103" s="43" t="e">
        <f t="shared" si="800"/>
        <v>#REF!</v>
      </c>
      <c r="KE103" s="43" t="e">
        <f t="shared" si="801"/>
        <v>#REF!</v>
      </c>
      <c r="KF103" s="43" t="e">
        <f t="shared" si="802"/>
        <v>#REF!</v>
      </c>
      <c r="KG103" s="43">
        <f t="shared" si="803"/>
        <v>0</v>
      </c>
      <c r="KH103" s="43"/>
      <c r="KJ103" s="7" t="e">
        <f t="array" ref="KJ103">AVERAGE(EW103:EW104)/((1+discount_EFFECT)^($B103-1))</f>
        <v>#REF!</v>
      </c>
      <c r="KK103" s="7" t="e">
        <f t="array" ref="KK103">AVERAGE(EX103:EX104)/((1+discount_EFFECT)^($B103-1))</f>
        <v>#REF!</v>
      </c>
      <c r="KL103" s="7" t="e">
        <f t="array" ref="KL103">AVERAGE(EY103:EY104)/((1+discount_EFFECT)^($B103-1))</f>
        <v>#REF!</v>
      </c>
      <c r="KM103" s="7" t="e">
        <f t="array" ref="KM103">AVERAGE(EZ103:EZ104)/((1+discount_EFFECT)^($B103-1))</f>
        <v>#REF!</v>
      </c>
      <c r="KN103" s="7" t="e">
        <f t="array" ref="KN103">AVERAGE(FA103:FA104)/((1+discount_EFFECT)^($B103-1))</f>
        <v>#REF!</v>
      </c>
      <c r="KO103" s="7" t="e">
        <f t="array" ref="KO103">AVERAGE(FB103:FB104)/((1+discount_EFFECT)^($B103-1))</f>
        <v>#REF!</v>
      </c>
      <c r="KP103" s="7" t="e">
        <f t="array" ref="KP103">AVERAGE(FC103:FC104)/((1+discount_EFFECT)^($B103-1))</f>
        <v>#REF!</v>
      </c>
      <c r="KQ103" s="7" t="e">
        <f t="array" ref="KQ103">AVERAGE(FD103:FD104)/((1+discount_EFFECT)^($B103-1))</f>
        <v>#REF!</v>
      </c>
      <c r="KR103" s="7" t="e">
        <f t="array" ref="KR103">AVERAGE(FE103:FE104)/((1+discount_EFFECT)^($B103-1))</f>
        <v>#REF!</v>
      </c>
      <c r="KS103" s="7" t="e">
        <f t="array" ref="KS103">AVERAGE(FF103:FF104)/((1+discount_EFFECT)^($B103-1))</f>
        <v>#REF!</v>
      </c>
      <c r="KT103" s="7" t="e">
        <f t="array" ref="KT103">AVERAGE(FG103:FG104)/((1+discount_EFFECT)^($B103-1))</f>
        <v>#REF!</v>
      </c>
      <c r="KU103" s="51" t="e">
        <f t="shared" si="804"/>
        <v>#REF!</v>
      </c>
      <c r="KV103" s="51" t="e">
        <f t="shared" si="805"/>
        <v>#REF!</v>
      </c>
      <c r="KW103" s="43"/>
      <c r="KX103" s="43" t="e">
        <f t="shared" si="806"/>
        <v>#REF!</v>
      </c>
      <c r="KY103" s="43" t="e">
        <f t="shared" si="807"/>
        <v>#REF!</v>
      </c>
      <c r="KZ103" s="43" t="e">
        <f t="shared" si="808"/>
        <v>#REF!</v>
      </c>
      <c r="LA103" s="43" t="e">
        <f t="shared" si="809"/>
        <v>#REF!</v>
      </c>
      <c r="LB103" s="30" t="e">
        <f t="shared" si="810"/>
        <v>#REF!</v>
      </c>
      <c r="LC103" s="30" t="e">
        <f t="shared" si="811"/>
        <v>#REF!</v>
      </c>
      <c r="LD103" s="30" t="e">
        <f t="shared" si="812"/>
        <v>#REF!</v>
      </c>
      <c r="LE103" s="30" t="e">
        <f t="shared" si="813"/>
        <v>#REF!</v>
      </c>
      <c r="LF103" s="30" t="e">
        <f t="shared" si="814"/>
        <v>#REF!</v>
      </c>
      <c r="LG103" s="30" t="e">
        <f t="shared" si="815"/>
        <v>#REF!</v>
      </c>
      <c r="LH103" s="30" t="e">
        <f t="shared" si="816"/>
        <v>#REF!</v>
      </c>
      <c r="LI103" s="17" t="e">
        <f t="shared" si="817"/>
        <v>#REF!</v>
      </c>
      <c r="LJ103" s="30" t="e">
        <f t="shared" si="818"/>
        <v>#REF!</v>
      </c>
      <c r="LK103" s="31" t="e">
        <f t="shared" si="819"/>
        <v>#REF!</v>
      </c>
      <c r="LL103" t="e">
        <f t="shared" si="820"/>
        <v>#REF!</v>
      </c>
    </row>
    <row r="104" spans="2:324" ht="15.6" thickTop="1" thickBot="1" x14ac:dyDescent="0.35">
      <c r="B104">
        <v>37</v>
      </c>
      <c r="C104">
        <f t="shared" si="821"/>
        <v>107</v>
      </c>
      <c r="E104">
        <f t="shared" si="610"/>
        <v>1</v>
      </c>
      <c r="G104">
        <f t="shared" si="611"/>
        <v>0.16501514101914139</v>
      </c>
      <c r="H104">
        <f t="shared" si="612"/>
        <v>0</v>
      </c>
      <c r="I104">
        <f t="shared" si="613"/>
        <v>0</v>
      </c>
      <c r="J104">
        <f t="shared" si="614"/>
        <v>0.25713445436768823</v>
      </c>
      <c r="K104" s="19">
        <f t="shared" si="615"/>
        <v>2.7774179821947742E-2</v>
      </c>
      <c r="L104">
        <f t="shared" si="616"/>
        <v>0.22999999999999998</v>
      </c>
      <c r="M104">
        <f t="shared" si="617"/>
        <v>0</v>
      </c>
      <c r="N104">
        <f t="shared" si="618"/>
        <v>0</v>
      </c>
      <c r="O104">
        <f t="shared" si="619"/>
        <v>0.35</v>
      </c>
      <c r="P104">
        <f t="shared" si="620"/>
        <v>4.0000000000000036E-2</v>
      </c>
      <c r="S104" s="35" t="e">
        <f t="shared" si="621"/>
        <v>#REF!</v>
      </c>
      <c r="T104" s="36">
        <v>0</v>
      </c>
      <c r="U104" s="37" t="e">
        <f t="shared" si="622"/>
        <v>#REF!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8">
        <v>0</v>
      </c>
      <c r="AD104" s="35" t="e">
        <f t="shared" si="623"/>
        <v>#REF!</v>
      </c>
      <c r="AE104" s="37" t="e">
        <f t="shared" si="624"/>
        <v>#REF!</v>
      </c>
      <c r="AF104" s="37" t="e">
        <f t="shared" si="625"/>
        <v>#REF!</v>
      </c>
      <c r="AG104" s="37" t="e">
        <f t="shared" si="626"/>
        <v>#REF!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8">
        <v>0</v>
      </c>
      <c r="AO104" s="35" t="e">
        <f t="shared" si="627"/>
        <v>#REF!</v>
      </c>
      <c r="AP104" s="36">
        <v>0</v>
      </c>
      <c r="AQ104" s="37" t="e">
        <f t="shared" si="628"/>
        <v>#REF!</v>
      </c>
      <c r="AR104" s="36">
        <v>0</v>
      </c>
      <c r="AS104" s="36">
        <v>0</v>
      </c>
      <c r="AT104" s="36">
        <v>0</v>
      </c>
      <c r="AU104" s="36">
        <v>0</v>
      </c>
      <c r="AV104" s="36">
        <v>0</v>
      </c>
      <c r="AW104" s="36">
        <v>0</v>
      </c>
      <c r="AX104" s="36">
        <v>0</v>
      </c>
      <c r="AY104" s="38">
        <v>0</v>
      </c>
      <c r="AZ104" s="35" t="e">
        <f t="shared" si="629"/>
        <v>#REF!</v>
      </c>
      <c r="BA104" s="37" t="e">
        <f t="shared" si="630"/>
        <v>#REF!</v>
      </c>
      <c r="BB104" s="37" t="e">
        <f t="shared" si="631"/>
        <v>#REF!</v>
      </c>
      <c r="BC104" s="37" t="e">
        <f t="shared" si="632"/>
        <v>#REF!</v>
      </c>
      <c r="BD104" s="37" t="e">
        <f t="shared" si="633"/>
        <v>#REF!</v>
      </c>
      <c r="BE104" s="37" t="e">
        <f t="shared" si="634"/>
        <v>#REF!</v>
      </c>
      <c r="BF104" s="36">
        <v>0</v>
      </c>
      <c r="BG104" s="36">
        <v>0</v>
      </c>
      <c r="BH104" s="36">
        <v>0</v>
      </c>
      <c r="BI104" s="36">
        <v>0</v>
      </c>
      <c r="BJ104" s="38">
        <v>0</v>
      </c>
      <c r="BK104" s="35" t="e">
        <f t="shared" si="635"/>
        <v>#REF!</v>
      </c>
      <c r="BL104" s="37" t="e">
        <f t="shared" si="636"/>
        <v>#REF!</v>
      </c>
      <c r="BM104" s="37" t="e">
        <f t="shared" si="637"/>
        <v>#REF!</v>
      </c>
      <c r="BN104" s="37" t="e">
        <f t="shared" si="638"/>
        <v>#REF!</v>
      </c>
      <c r="BO104" s="37" t="e">
        <f t="shared" si="639"/>
        <v>#REF!</v>
      </c>
      <c r="BP104" s="37" t="e">
        <f t="shared" si="640"/>
        <v>#REF!</v>
      </c>
      <c r="BQ104" s="36">
        <v>0</v>
      </c>
      <c r="BR104" s="36">
        <v>0</v>
      </c>
      <c r="BS104" s="36">
        <v>0</v>
      </c>
      <c r="BT104" s="36">
        <v>0</v>
      </c>
      <c r="BU104" s="38">
        <v>0</v>
      </c>
      <c r="BV104" s="35" t="e">
        <f t="shared" si="641"/>
        <v>#REF!</v>
      </c>
      <c r="BW104" s="37" t="e">
        <f t="shared" si="642"/>
        <v>#REF!</v>
      </c>
      <c r="BX104" s="37" t="e">
        <f t="shared" si="643"/>
        <v>#REF!</v>
      </c>
      <c r="BY104" s="37" t="e">
        <f t="shared" si="644"/>
        <v>#REF!</v>
      </c>
      <c r="BZ104" s="37" t="e">
        <f t="shared" si="645"/>
        <v>#REF!</v>
      </c>
      <c r="CA104" s="37" t="e">
        <f t="shared" si="646"/>
        <v>#REF!</v>
      </c>
      <c r="CB104" s="36">
        <v>0</v>
      </c>
      <c r="CC104" s="36">
        <v>0</v>
      </c>
      <c r="CD104" s="36">
        <v>0</v>
      </c>
      <c r="CE104" s="36">
        <v>0</v>
      </c>
      <c r="CF104" s="38">
        <v>0</v>
      </c>
      <c r="CG104" s="37" t="e">
        <f t="shared" si="647"/>
        <v>#REF!</v>
      </c>
      <c r="CH104" s="37" t="e">
        <f t="shared" si="648"/>
        <v>#REF!</v>
      </c>
      <c r="CI104" s="37" t="e">
        <f t="shared" si="649"/>
        <v>#REF!</v>
      </c>
      <c r="CJ104" s="37" t="e">
        <f t="shared" si="650"/>
        <v>#REF!</v>
      </c>
      <c r="CK104" s="36">
        <v>0</v>
      </c>
      <c r="CL104" s="36">
        <v>0</v>
      </c>
      <c r="CM104" s="37" t="e">
        <f t="shared" si="651"/>
        <v>#REF!</v>
      </c>
      <c r="CN104" s="37" t="e">
        <f t="shared" si="652"/>
        <v>#REF!</v>
      </c>
      <c r="CO104" s="36">
        <v>0</v>
      </c>
      <c r="CP104" s="36">
        <v>0</v>
      </c>
      <c r="CQ104" s="38">
        <v>0</v>
      </c>
      <c r="CR104" s="37" t="e">
        <f t="shared" si="653"/>
        <v>#REF!</v>
      </c>
      <c r="CS104" s="37" t="e">
        <f t="shared" si="654"/>
        <v>#REF!</v>
      </c>
      <c r="CT104" s="37" t="e">
        <f t="shared" si="655"/>
        <v>#REF!</v>
      </c>
      <c r="CU104" s="37" t="e">
        <f t="shared" si="656"/>
        <v>#REF!</v>
      </c>
      <c r="CV104" s="37" t="e">
        <f t="shared" si="657"/>
        <v>#REF!</v>
      </c>
      <c r="CW104" s="37" t="e">
        <f t="shared" si="658"/>
        <v>#REF!</v>
      </c>
      <c r="CX104" s="37" t="e">
        <f t="shared" si="659"/>
        <v>#REF!</v>
      </c>
      <c r="CY104" s="37" t="e">
        <f t="shared" si="660"/>
        <v>#REF!</v>
      </c>
      <c r="CZ104" s="37" t="e">
        <f t="shared" si="661"/>
        <v>#REF!</v>
      </c>
      <c r="DA104" s="37" t="e">
        <f t="shared" si="662"/>
        <v>#REF!</v>
      </c>
      <c r="DB104" s="38">
        <v>0</v>
      </c>
      <c r="DC104" s="37" t="e">
        <f t="shared" si="663"/>
        <v>#REF!</v>
      </c>
      <c r="DD104" s="37" t="e">
        <f t="shared" si="664"/>
        <v>#REF!</v>
      </c>
      <c r="DE104" s="37" t="e">
        <f t="shared" si="665"/>
        <v>#REF!</v>
      </c>
      <c r="DF104" s="37" t="e">
        <f t="shared" si="666"/>
        <v>#REF!</v>
      </c>
      <c r="DG104" s="37" t="e">
        <f t="shared" si="667"/>
        <v>#REF!</v>
      </c>
      <c r="DH104" s="37" t="e">
        <f t="shared" si="668"/>
        <v>#REF!</v>
      </c>
      <c r="DI104" s="37" t="e">
        <f t="shared" si="669"/>
        <v>#REF!</v>
      </c>
      <c r="DJ104" s="37" t="e">
        <f t="shared" si="670"/>
        <v>#REF!</v>
      </c>
      <c r="DK104" s="37" t="e">
        <f t="shared" si="671"/>
        <v>#REF!</v>
      </c>
      <c r="DL104" s="37" t="e">
        <f t="shared" si="672"/>
        <v>#REF!</v>
      </c>
      <c r="DM104" s="38">
        <v>0</v>
      </c>
      <c r="DN104" s="37" t="e">
        <f t="shared" si="673"/>
        <v>#REF!</v>
      </c>
      <c r="DO104" s="37" t="e">
        <f t="shared" si="674"/>
        <v>#REF!</v>
      </c>
      <c r="DP104" s="37" t="e">
        <f t="shared" si="675"/>
        <v>#REF!</v>
      </c>
      <c r="DQ104" s="37" t="e">
        <f t="shared" si="676"/>
        <v>#REF!</v>
      </c>
      <c r="DR104" s="37" t="e">
        <f t="shared" si="677"/>
        <v>#REF!</v>
      </c>
      <c r="DS104" s="37" t="e">
        <f t="shared" si="678"/>
        <v>#REF!</v>
      </c>
      <c r="DT104" s="37" t="e">
        <f t="shared" si="679"/>
        <v>#REF!</v>
      </c>
      <c r="DU104" s="37" t="e">
        <f t="shared" si="680"/>
        <v>#REF!</v>
      </c>
      <c r="DV104" s="37" t="e">
        <f t="shared" si="681"/>
        <v>#REF!</v>
      </c>
      <c r="DW104" s="37" t="e">
        <f t="shared" si="682"/>
        <v>#REF!</v>
      </c>
      <c r="DX104" s="38">
        <v>0</v>
      </c>
      <c r="DY104" s="35" t="e">
        <f t="array" ref="DY104">1-EXP(-INDEX(m.r.mortality, C104) * hr.mort_mci)</f>
        <v>#REF!</v>
      </c>
      <c r="DZ104" s="37" t="e">
        <f t="array" ref="DZ104">1-EXP(-INDEX(m.r.mortality, C104) * hr.mort_mci)</f>
        <v>#REF!</v>
      </c>
      <c r="EA104" s="37" t="e">
        <f t="array" ref="EA104">1-EXP(-INDEX(m.r.mortality, C104) * hr.mort_mil)</f>
        <v>#REF!</v>
      </c>
      <c r="EB104" s="37" t="e">
        <f t="array" ref="EB104">1-EXP(-INDEX(m.r.mortality, C104) * hr.mort_mil)</f>
        <v>#REF!</v>
      </c>
      <c r="EC104" s="37" t="e">
        <f t="array" ref="EC104">1-EXP(-INDEX(m.r.mortality, C104) * hr.mort_mod)</f>
        <v>#REF!</v>
      </c>
      <c r="ED104" s="37" t="e">
        <f t="array" ref="ED104">1-EXP(-INDEX(m.r.mortality, C104) * hr.mort_sev)</f>
        <v>#REF!</v>
      </c>
      <c r="EE104" s="37" t="e">
        <f t="array" ref="EE104">1-EXP(-INDEX(m.r.mortality, C104) * hr.mort_mci)</f>
        <v>#REF!</v>
      </c>
      <c r="EF104" s="37" t="e">
        <f t="array" ref="EF104">1-EXP(-INDEX(m.r.mortality, C104) * hr.mort_mil)</f>
        <v>#REF!</v>
      </c>
      <c r="EG104" s="37" t="e">
        <f t="array" ref="EG104">1-EXP(-INDEX(m.r.mortality, C104) * hr.mort_mod)</f>
        <v>#REF!</v>
      </c>
      <c r="EH104" s="37" t="e">
        <f t="array" ref="EH104">1-EXP(-INDEX(m.r.mortality, C104) * hr.mort_sev)</f>
        <v>#REF!</v>
      </c>
      <c r="EI104" s="38">
        <v>1</v>
      </c>
      <c r="EJ104" s="39" t="e">
        <f t="shared" si="683"/>
        <v>#REF!</v>
      </c>
      <c r="EK104" s="39" t="e">
        <f t="shared" si="684"/>
        <v>#REF!</v>
      </c>
      <c r="EL104" s="39" t="e">
        <f t="shared" si="685"/>
        <v>#REF!</v>
      </c>
      <c r="EM104" s="39" t="e">
        <f t="shared" si="686"/>
        <v>#REF!</v>
      </c>
      <c r="EN104" s="39" t="e">
        <f t="shared" si="687"/>
        <v>#REF!</v>
      </c>
      <c r="EO104" s="39" t="e">
        <f t="shared" si="688"/>
        <v>#REF!</v>
      </c>
      <c r="EP104" s="39" t="e">
        <f t="shared" si="689"/>
        <v>#REF!</v>
      </c>
      <c r="EQ104" s="39" t="e">
        <f t="shared" si="690"/>
        <v>#REF!</v>
      </c>
      <c r="ER104" s="39" t="e">
        <f t="shared" si="691"/>
        <v>#REF!</v>
      </c>
      <c r="ES104" s="39" t="e">
        <f t="shared" si="692"/>
        <v>#REF!</v>
      </c>
      <c r="ET104" s="39" t="b">
        <f t="shared" si="693"/>
        <v>1</v>
      </c>
      <c r="EV104">
        <v>37</v>
      </c>
      <c r="EW104" s="7" t="e">
        <f t="array" ref="EW104">MMULT(EW103:FG103,TRANSPOSE(S103:AC103))</f>
        <v>#REF!</v>
      </c>
      <c r="EX104" s="7" t="e">
        <f t="array" ref="EX104">MMULT(EW103:FG103,TRANSPOSE(AD103:AN103))</f>
        <v>#REF!</v>
      </c>
      <c r="EY104" s="7" t="e">
        <f t="array" ref="EY104">MMULT(EW103:FG103,TRANSPOSE(AO103:AY103))</f>
        <v>#REF!</v>
      </c>
      <c r="EZ104" s="7" t="e">
        <f t="array" ref="EZ104">MMULT(EW103:FG103,TRANSPOSE(AZ103:BJ103))</f>
        <v>#REF!</v>
      </c>
      <c r="FA104" s="7" t="e">
        <f t="array" ref="FA104">MMULT(EW103:FG103,TRANSPOSE(BK103:BU103))</f>
        <v>#REF!</v>
      </c>
      <c r="FB104" s="7" t="e">
        <f t="array" ref="FB104">MMULT(EW103:FG103,TRANSPOSE(BV103:CF103))</f>
        <v>#REF!</v>
      </c>
      <c r="FC104" s="7" t="e">
        <f t="array" ref="FC104">MMULT(EW103:FG103,TRANSPOSE(CG103:CQ103))</f>
        <v>#REF!</v>
      </c>
      <c r="FD104" s="7" t="e">
        <f t="array" ref="FD104">MMULT(EW103:FG103,TRANSPOSE(CR103:DB103))</f>
        <v>#REF!</v>
      </c>
      <c r="FE104" s="7" t="e">
        <f t="array" ref="FE104">MMULT(EW103:FG103,TRANSPOSE(DC103:DM103))</f>
        <v>#REF!</v>
      </c>
      <c r="FF104" s="7" t="e">
        <f t="array" ref="FF104">MMULT(EW103:FG103,TRANSPOSE(DN103:DX103))</f>
        <v>#REF!</v>
      </c>
      <c r="FG104" s="7" t="e">
        <f t="array" ref="FG104">MMULT(EW103:FG103,TRANSPOSE(DY103:EI103))</f>
        <v>#REF!</v>
      </c>
      <c r="FH104" s="39" t="e">
        <f t="shared" si="694"/>
        <v>#REF!</v>
      </c>
      <c r="FJ104" s="30" t="e">
        <f t="shared" si="695"/>
        <v>#REF!</v>
      </c>
      <c r="FK104" s="30" t="e">
        <f t="shared" si="696"/>
        <v>#REF!</v>
      </c>
      <c r="FL104" s="30" t="e">
        <f t="shared" si="697"/>
        <v>#REF!</v>
      </c>
      <c r="FM104" s="30" t="e">
        <f t="shared" si="698"/>
        <v>#REF!</v>
      </c>
      <c r="FN104" s="30" t="e">
        <f t="shared" si="699"/>
        <v>#REF!</v>
      </c>
      <c r="FO104" s="30" t="e">
        <f t="shared" si="700"/>
        <v>#REF!</v>
      </c>
      <c r="FP104" s="30" t="e">
        <f t="shared" si="701"/>
        <v>#REF!</v>
      </c>
      <c r="FQ104" s="30" t="e">
        <f t="shared" si="702"/>
        <v>#REF!</v>
      </c>
      <c r="FR104" s="30" t="e">
        <f t="shared" si="703"/>
        <v>#REF!</v>
      </c>
      <c r="FS104" s="30" t="e">
        <f t="shared" si="704"/>
        <v>#REF!</v>
      </c>
      <c r="FT104" s="41">
        <v>0</v>
      </c>
      <c r="FV104" s="30" t="e">
        <f t="shared" si="705"/>
        <v>#REF!</v>
      </c>
      <c r="FW104" s="30" t="e">
        <f t="shared" si="706"/>
        <v>#REF!</v>
      </c>
      <c r="FX104" s="30" t="e">
        <f t="shared" si="707"/>
        <v>#REF!</v>
      </c>
      <c r="FY104" s="30" t="e">
        <f t="shared" si="708"/>
        <v>#REF!</v>
      </c>
      <c r="FZ104" s="30" t="e">
        <f t="shared" si="709"/>
        <v>#REF!</v>
      </c>
      <c r="GA104" s="30" t="e">
        <f t="shared" si="710"/>
        <v>#REF!</v>
      </c>
      <c r="GB104" s="30" t="e">
        <f t="shared" si="711"/>
        <v>#REF!</v>
      </c>
      <c r="GC104" s="30" t="e">
        <f t="shared" si="712"/>
        <v>#REF!</v>
      </c>
      <c r="GD104" s="30" t="e">
        <f t="shared" si="713"/>
        <v>#REF!</v>
      </c>
      <c r="GE104" s="30" t="e">
        <f t="shared" si="714"/>
        <v>#REF!</v>
      </c>
      <c r="GF104" s="41">
        <v>0</v>
      </c>
      <c r="GH104" s="31" t="e">
        <f t="shared" si="715"/>
        <v>#REF!</v>
      </c>
      <c r="GI104" s="31" t="e">
        <f t="shared" si="716"/>
        <v>#REF!</v>
      </c>
      <c r="GJ104" s="18"/>
      <c r="GK104" s="31" t="e">
        <f t="shared" si="717"/>
        <v>#REF!</v>
      </c>
      <c r="GL104" s="31" t="e">
        <f t="shared" si="718"/>
        <v>#REF!</v>
      </c>
      <c r="GM104" s="31" t="e">
        <f t="shared" si="719"/>
        <v>#REF!</v>
      </c>
      <c r="GN104" s="31" t="e">
        <f t="shared" si="720"/>
        <v>#REF!</v>
      </c>
      <c r="GO104" s="31" t="e">
        <f t="shared" si="721"/>
        <v>#REF!</v>
      </c>
      <c r="GP104" s="31" t="e">
        <f t="shared" si="722"/>
        <v>#REF!</v>
      </c>
      <c r="GQ104" s="31" t="e">
        <f t="shared" si="723"/>
        <v>#REF!</v>
      </c>
      <c r="GR104" s="31" t="e">
        <f t="shared" si="724"/>
        <v>#REF!</v>
      </c>
      <c r="GS104" s="31" t="e">
        <f t="shared" si="725"/>
        <v>#REF!</v>
      </c>
      <c r="GT104" s="31" t="e">
        <f t="shared" si="726"/>
        <v>#REF!</v>
      </c>
      <c r="GU104" s="42">
        <v>0</v>
      </c>
      <c r="GV104" s="18"/>
      <c r="GW104" s="31" t="e">
        <f t="shared" si="727"/>
        <v>#REF!</v>
      </c>
      <c r="GX104" s="31" t="e">
        <f t="shared" si="728"/>
        <v>#REF!</v>
      </c>
      <c r="GY104" s="31" t="e">
        <f t="shared" si="729"/>
        <v>#REF!</v>
      </c>
      <c r="GZ104" s="31" t="e">
        <f t="shared" si="730"/>
        <v>#REF!</v>
      </c>
      <c r="HA104" s="31" t="e">
        <f t="shared" si="731"/>
        <v>#REF!</v>
      </c>
      <c r="HB104" s="31" t="e">
        <f t="shared" si="732"/>
        <v>#REF!</v>
      </c>
      <c r="HC104" s="31" t="e">
        <f t="shared" si="733"/>
        <v>#REF!</v>
      </c>
      <c r="HD104" s="31" t="e">
        <f t="shared" si="734"/>
        <v>#REF!</v>
      </c>
      <c r="HE104" s="31" t="e">
        <f t="shared" si="735"/>
        <v>#REF!</v>
      </c>
      <c r="HF104" s="31" t="e">
        <f t="shared" si="736"/>
        <v>#REF!</v>
      </c>
      <c r="HG104" s="42">
        <v>0</v>
      </c>
      <c r="HH104" s="18"/>
      <c r="HI104" s="31" t="e">
        <f t="shared" si="737"/>
        <v>#REF!</v>
      </c>
      <c r="HJ104" s="31" t="e">
        <f t="shared" si="738"/>
        <v>#REF!</v>
      </c>
      <c r="HK104" s="31" t="e">
        <f t="shared" si="739"/>
        <v>#REF!</v>
      </c>
      <c r="HL104" s="31" t="e">
        <f t="shared" si="740"/>
        <v>#REF!</v>
      </c>
      <c r="HM104" s="31" t="e">
        <f t="shared" si="741"/>
        <v>#REF!</v>
      </c>
      <c r="HN104" s="31" t="e">
        <f t="shared" si="742"/>
        <v>#REF!</v>
      </c>
      <c r="HO104" s="31" t="e">
        <f t="shared" si="743"/>
        <v>#REF!</v>
      </c>
      <c r="HP104" s="31" t="e">
        <f t="shared" si="744"/>
        <v>#REF!</v>
      </c>
      <c r="HQ104" s="31" t="e">
        <f t="shared" si="745"/>
        <v>#REF!</v>
      </c>
      <c r="HR104" s="31" t="e">
        <f t="shared" si="746"/>
        <v>#REF!</v>
      </c>
      <c r="HS104" s="42">
        <v>0</v>
      </c>
      <c r="HT104" s="18"/>
      <c r="HU104" s="45" t="e">
        <f t="shared" si="747"/>
        <v>#REF!</v>
      </c>
      <c r="HV104" s="45" t="e">
        <f t="shared" si="748"/>
        <v>#REF!</v>
      </c>
      <c r="HW104" s="45" t="e">
        <f t="shared" si="749"/>
        <v>#REF!</v>
      </c>
      <c r="HX104" s="45" t="e">
        <f t="shared" si="750"/>
        <v>#REF!</v>
      </c>
      <c r="HY104" s="45" t="e">
        <f t="shared" si="751"/>
        <v>#REF!</v>
      </c>
      <c r="HZ104" s="45" t="e">
        <f t="shared" si="752"/>
        <v>#REF!</v>
      </c>
      <c r="IA104" s="45" t="e">
        <f t="shared" si="753"/>
        <v>#REF!</v>
      </c>
      <c r="IB104" s="45" t="e">
        <f t="shared" si="754"/>
        <v>#REF!</v>
      </c>
      <c r="IC104" s="45" t="e">
        <f t="shared" si="755"/>
        <v>#REF!</v>
      </c>
      <c r="ID104" s="45" t="e">
        <f t="shared" si="756"/>
        <v>#REF!</v>
      </c>
      <c r="IE104" s="45">
        <f t="shared" si="757"/>
        <v>0</v>
      </c>
      <c r="IF104" s="45"/>
      <c r="IH104" s="45" t="e">
        <f t="shared" si="758"/>
        <v>#REF!</v>
      </c>
      <c r="II104" s="45" t="e">
        <f t="shared" si="759"/>
        <v>#REF!</v>
      </c>
      <c r="IJ104" s="45" t="e">
        <f t="shared" si="760"/>
        <v>#REF!</v>
      </c>
      <c r="IK104" s="45" t="e">
        <f t="shared" si="761"/>
        <v>#REF!</v>
      </c>
      <c r="IL104" s="45" t="e">
        <f t="shared" si="762"/>
        <v>#REF!</v>
      </c>
      <c r="IM104" s="45" t="e">
        <f t="shared" si="763"/>
        <v>#REF!</v>
      </c>
      <c r="IN104" s="45" t="e">
        <f t="shared" si="764"/>
        <v>#REF!</v>
      </c>
      <c r="IO104" s="45" t="e">
        <f t="shared" si="765"/>
        <v>#REF!</v>
      </c>
      <c r="IP104" s="45" t="e">
        <f t="shared" si="766"/>
        <v>#REF!</v>
      </c>
      <c r="IQ104" s="45" t="e">
        <f t="shared" si="767"/>
        <v>#REF!</v>
      </c>
      <c r="IR104" s="45">
        <f t="shared" si="768"/>
        <v>0</v>
      </c>
      <c r="IT104" s="43" t="e">
        <f t="shared" si="769"/>
        <v>#REF!</v>
      </c>
      <c r="IU104" s="43" t="e">
        <f t="shared" si="770"/>
        <v>#REF!</v>
      </c>
      <c r="IW104" s="43" t="e">
        <f t="shared" si="771"/>
        <v>#REF!</v>
      </c>
      <c r="IX104" s="43" t="e">
        <f t="shared" si="772"/>
        <v>#REF!</v>
      </c>
      <c r="IY104" s="43" t="e">
        <f t="shared" si="773"/>
        <v>#REF!</v>
      </c>
      <c r="IZ104" s="43" t="e">
        <f t="shared" si="774"/>
        <v>#REF!</v>
      </c>
      <c r="JA104" s="43" t="e">
        <f t="shared" si="775"/>
        <v>#REF!</v>
      </c>
      <c r="JB104" s="43" t="e">
        <f t="shared" si="776"/>
        <v>#REF!</v>
      </c>
      <c r="JC104" s="43" t="e">
        <f t="shared" si="777"/>
        <v>#REF!</v>
      </c>
      <c r="JD104" s="43" t="e">
        <f t="shared" si="778"/>
        <v>#REF!</v>
      </c>
      <c r="JE104" s="43" t="e">
        <f t="shared" si="779"/>
        <v>#REF!</v>
      </c>
      <c r="JF104" s="43" t="e">
        <f t="shared" si="780"/>
        <v>#REF!</v>
      </c>
      <c r="JG104" s="43">
        <f t="shared" si="781"/>
        <v>0</v>
      </c>
      <c r="JH104" s="43"/>
      <c r="JJ104" s="43" t="e">
        <f t="shared" si="782"/>
        <v>#REF!</v>
      </c>
      <c r="JK104" s="43" t="e">
        <f t="shared" si="783"/>
        <v>#REF!</v>
      </c>
      <c r="JL104" s="43" t="e">
        <f t="shared" si="784"/>
        <v>#REF!</v>
      </c>
      <c r="JM104" s="43" t="e">
        <f t="shared" si="785"/>
        <v>#REF!</v>
      </c>
      <c r="JN104" s="43" t="e">
        <f t="shared" si="786"/>
        <v>#REF!</v>
      </c>
      <c r="JO104" s="43" t="e">
        <f t="shared" si="787"/>
        <v>#REF!</v>
      </c>
      <c r="JP104" s="43" t="e">
        <f t="shared" si="788"/>
        <v>#REF!</v>
      </c>
      <c r="JQ104" s="43" t="e">
        <f t="shared" si="789"/>
        <v>#REF!</v>
      </c>
      <c r="JR104" s="43" t="e">
        <f t="shared" si="790"/>
        <v>#REF!</v>
      </c>
      <c r="JS104" s="43" t="e">
        <f t="shared" si="791"/>
        <v>#REF!</v>
      </c>
      <c r="JT104" s="43">
        <f t="shared" si="792"/>
        <v>0</v>
      </c>
      <c r="JU104" s="43"/>
      <c r="JW104" s="43" t="e">
        <f t="shared" si="793"/>
        <v>#REF!</v>
      </c>
      <c r="JX104" s="43" t="e">
        <f t="shared" si="794"/>
        <v>#REF!</v>
      </c>
      <c r="JY104" s="43" t="e">
        <f t="shared" si="795"/>
        <v>#REF!</v>
      </c>
      <c r="JZ104" s="43" t="e">
        <f t="shared" si="796"/>
        <v>#REF!</v>
      </c>
      <c r="KA104" s="43" t="e">
        <f t="shared" si="797"/>
        <v>#REF!</v>
      </c>
      <c r="KB104" s="43" t="e">
        <f t="shared" si="798"/>
        <v>#REF!</v>
      </c>
      <c r="KC104" s="43" t="e">
        <f t="shared" si="799"/>
        <v>#REF!</v>
      </c>
      <c r="KD104" s="43" t="e">
        <f t="shared" si="800"/>
        <v>#REF!</v>
      </c>
      <c r="KE104" s="43" t="e">
        <f t="shared" si="801"/>
        <v>#REF!</v>
      </c>
      <c r="KF104" s="43" t="e">
        <f t="shared" si="802"/>
        <v>#REF!</v>
      </c>
      <c r="KG104" s="43">
        <f t="shared" si="803"/>
        <v>0</v>
      </c>
      <c r="KH104" s="43"/>
      <c r="KJ104" s="7" t="e">
        <f t="array" ref="KJ104">AVERAGE(EW104:EW105)/((1+discount_EFFECT)^($B104-1))</f>
        <v>#REF!</v>
      </c>
      <c r="KK104" s="7" t="e">
        <f t="array" ref="KK104">AVERAGE(EX104:EX105)/((1+discount_EFFECT)^($B104-1))</f>
        <v>#REF!</v>
      </c>
      <c r="KL104" s="7" t="e">
        <f t="array" ref="KL104">AVERAGE(EY104:EY105)/((1+discount_EFFECT)^($B104-1))</f>
        <v>#REF!</v>
      </c>
      <c r="KM104" s="7" t="e">
        <f t="array" ref="KM104">AVERAGE(EZ104:EZ105)/((1+discount_EFFECT)^($B104-1))</f>
        <v>#REF!</v>
      </c>
      <c r="KN104" s="7" t="e">
        <f t="array" ref="KN104">AVERAGE(FA104:FA105)/((1+discount_EFFECT)^($B104-1))</f>
        <v>#REF!</v>
      </c>
      <c r="KO104" s="7" t="e">
        <f t="array" ref="KO104">AVERAGE(FB104:FB105)/((1+discount_EFFECT)^($B104-1))</f>
        <v>#REF!</v>
      </c>
      <c r="KP104" s="7" t="e">
        <f t="array" ref="KP104">AVERAGE(FC104:FC105)/((1+discount_EFFECT)^($B104-1))</f>
        <v>#REF!</v>
      </c>
      <c r="KQ104" s="7" t="e">
        <f t="array" ref="KQ104">AVERAGE(FD104:FD105)/((1+discount_EFFECT)^($B104-1))</f>
        <v>#REF!</v>
      </c>
      <c r="KR104" s="7" t="e">
        <f t="array" ref="KR104">AVERAGE(FE104:FE105)/((1+discount_EFFECT)^($B104-1))</f>
        <v>#REF!</v>
      </c>
      <c r="KS104" s="7" t="e">
        <f t="array" ref="KS104">AVERAGE(FF104:FF105)/((1+discount_EFFECT)^($B104-1))</f>
        <v>#REF!</v>
      </c>
      <c r="KT104" s="7" t="e">
        <f t="array" ref="KT104">AVERAGE(FG104:FG105)/((1+discount_EFFECT)^($B104-1))</f>
        <v>#REF!</v>
      </c>
      <c r="KU104" s="51" t="e">
        <f t="shared" si="804"/>
        <v>#REF!</v>
      </c>
      <c r="KV104" s="51" t="e">
        <f t="shared" si="805"/>
        <v>#REF!</v>
      </c>
      <c r="KW104" s="43"/>
      <c r="KX104" s="43" t="e">
        <f t="shared" si="806"/>
        <v>#REF!</v>
      </c>
      <c r="KY104" s="43" t="e">
        <f t="shared" si="807"/>
        <v>#REF!</v>
      </c>
      <c r="KZ104" s="43" t="e">
        <f t="shared" si="808"/>
        <v>#REF!</v>
      </c>
      <c r="LA104" s="43" t="e">
        <f t="shared" si="809"/>
        <v>#REF!</v>
      </c>
      <c r="LB104" s="30" t="e">
        <f t="shared" si="810"/>
        <v>#REF!</v>
      </c>
      <c r="LC104" s="30" t="e">
        <f t="shared" si="811"/>
        <v>#REF!</v>
      </c>
      <c r="LD104" s="30" t="e">
        <f t="shared" si="812"/>
        <v>#REF!</v>
      </c>
      <c r="LE104" s="30" t="e">
        <f t="shared" si="813"/>
        <v>#REF!</v>
      </c>
      <c r="LF104" s="30" t="e">
        <f t="shared" si="814"/>
        <v>#REF!</v>
      </c>
      <c r="LG104" s="30" t="e">
        <f t="shared" si="815"/>
        <v>#REF!</v>
      </c>
      <c r="LH104" s="30" t="e">
        <f t="shared" si="816"/>
        <v>#REF!</v>
      </c>
      <c r="LI104" s="17" t="e">
        <f t="shared" si="817"/>
        <v>#REF!</v>
      </c>
      <c r="LJ104" s="30" t="e">
        <f t="shared" si="818"/>
        <v>#REF!</v>
      </c>
      <c r="LK104" s="31" t="e">
        <f t="shared" si="819"/>
        <v>#REF!</v>
      </c>
      <c r="LL104" t="e">
        <f t="shared" si="820"/>
        <v>#REF!</v>
      </c>
    </row>
    <row r="105" spans="2:324" ht="15.6" thickTop="1" thickBot="1" x14ac:dyDescent="0.35">
      <c r="B105">
        <v>38</v>
      </c>
      <c r="C105">
        <f t="shared" si="821"/>
        <v>108</v>
      </c>
      <c r="E105">
        <f t="shared" si="610"/>
        <v>1</v>
      </c>
      <c r="G105">
        <f t="shared" si="611"/>
        <v>0.16501514101914139</v>
      </c>
      <c r="H105">
        <f t="shared" si="612"/>
        <v>0</v>
      </c>
      <c r="I105">
        <f t="shared" si="613"/>
        <v>0</v>
      </c>
      <c r="J105">
        <f t="shared" si="614"/>
        <v>0.25713445436768823</v>
      </c>
      <c r="K105" s="19">
        <f t="shared" si="615"/>
        <v>2.7774179821947742E-2</v>
      </c>
      <c r="L105">
        <f t="shared" si="616"/>
        <v>0.22999999999999998</v>
      </c>
      <c r="M105">
        <f t="shared" si="617"/>
        <v>0</v>
      </c>
      <c r="N105">
        <f t="shared" si="618"/>
        <v>0</v>
      </c>
      <c r="O105">
        <f t="shared" si="619"/>
        <v>0.35</v>
      </c>
      <c r="P105">
        <f t="shared" si="620"/>
        <v>4.0000000000000036E-2</v>
      </c>
      <c r="S105" s="35" t="e">
        <f t="shared" si="621"/>
        <v>#REF!</v>
      </c>
      <c r="T105" s="36">
        <v>0</v>
      </c>
      <c r="U105" s="37" t="e">
        <f t="shared" si="622"/>
        <v>#REF!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8">
        <v>0</v>
      </c>
      <c r="AD105" s="35" t="e">
        <f t="shared" si="623"/>
        <v>#REF!</v>
      </c>
      <c r="AE105" s="37" t="e">
        <f t="shared" si="624"/>
        <v>#REF!</v>
      </c>
      <c r="AF105" s="37" t="e">
        <f t="shared" si="625"/>
        <v>#REF!</v>
      </c>
      <c r="AG105" s="37" t="e">
        <f t="shared" si="626"/>
        <v>#REF!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8">
        <v>0</v>
      </c>
      <c r="AO105" s="35" t="e">
        <f t="shared" si="627"/>
        <v>#REF!</v>
      </c>
      <c r="AP105" s="36">
        <v>0</v>
      </c>
      <c r="AQ105" s="37" t="e">
        <f t="shared" si="628"/>
        <v>#REF!</v>
      </c>
      <c r="AR105" s="36">
        <v>0</v>
      </c>
      <c r="AS105" s="36">
        <v>0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8">
        <v>0</v>
      </c>
      <c r="AZ105" s="35" t="e">
        <f t="shared" si="629"/>
        <v>#REF!</v>
      </c>
      <c r="BA105" s="37" t="e">
        <f t="shared" si="630"/>
        <v>#REF!</v>
      </c>
      <c r="BB105" s="37" t="e">
        <f t="shared" si="631"/>
        <v>#REF!</v>
      </c>
      <c r="BC105" s="37" t="e">
        <f t="shared" si="632"/>
        <v>#REF!</v>
      </c>
      <c r="BD105" s="37" t="e">
        <f t="shared" si="633"/>
        <v>#REF!</v>
      </c>
      <c r="BE105" s="37" t="e">
        <f t="shared" si="634"/>
        <v>#REF!</v>
      </c>
      <c r="BF105" s="36">
        <v>0</v>
      </c>
      <c r="BG105" s="36">
        <v>0</v>
      </c>
      <c r="BH105" s="36">
        <v>0</v>
      </c>
      <c r="BI105" s="36">
        <v>0</v>
      </c>
      <c r="BJ105" s="38">
        <v>0</v>
      </c>
      <c r="BK105" s="35" t="e">
        <f t="shared" si="635"/>
        <v>#REF!</v>
      </c>
      <c r="BL105" s="37" t="e">
        <f t="shared" si="636"/>
        <v>#REF!</v>
      </c>
      <c r="BM105" s="37" t="e">
        <f t="shared" si="637"/>
        <v>#REF!</v>
      </c>
      <c r="BN105" s="37" t="e">
        <f t="shared" si="638"/>
        <v>#REF!</v>
      </c>
      <c r="BO105" s="37" t="e">
        <f t="shared" si="639"/>
        <v>#REF!</v>
      </c>
      <c r="BP105" s="37" t="e">
        <f t="shared" si="640"/>
        <v>#REF!</v>
      </c>
      <c r="BQ105" s="36">
        <v>0</v>
      </c>
      <c r="BR105" s="36">
        <v>0</v>
      </c>
      <c r="BS105" s="36">
        <v>0</v>
      </c>
      <c r="BT105" s="36">
        <v>0</v>
      </c>
      <c r="BU105" s="38">
        <v>0</v>
      </c>
      <c r="BV105" s="35" t="e">
        <f t="shared" si="641"/>
        <v>#REF!</v>
      </c>
      <c r="BW105" s="37" t="e">
        <f t="shared" si="642"/>
        <v>#REF!</v>
      </c>
      <c r="BX105" s="37" t="e">
        <f t="shared" si="643"/>
        <v>#REF!</v>
      </c>
      <c r="BY105" s="37" t="e">
        <f t="shared" si="644"/>
        <v>#REF!</v>
      </c>
      <c r="BZ105" s="37" t="e">
        <f t="shared" si="645"/>
        <v>#REF!</v>
      </c>
      <c r="CA105" s="37" t="e">
        <f t="shared" si="646"/>
        <v>#REF!</v>
      </c>
      <c r="CB105" s="36">
        <v>0</v>
      </c>
      <c r="CC105" s="36">
        <v>0</v>
      </c>
      <c r="CD105" s="36">
        <v>0</v>
      </c>
      <c r="CE105" s="36">
        <v>0</v>
      </c>
      <c r="CF105" s="38">
        <v>0</v>
      </c>
      <c r="CG105" s="37" t="e">
        <f t="shared" si="647"/>
        <v>#REF!</v>
      </c>
      <c r="CH105" s="37" t="e">
        <f t="shared" si="648"/>
        <v>#REF!</v>
      </c>
      <c r="CI105" s="37" t="e">
        <f t="shared" si="649"/>
        <v>#REF!</v>
      </c>
      <c r="CJ105" s="37" t="e">
        <f t="shared" si="650"/>
        <v>#REF!</v>
      </c>
      <c r="CK105" s="36">
        <v>0</v>
      </c>
      <c r="CL105" s="36">
        <v>0</v>
      </c>
      <c r="CM105" s="37" t="e">
        <f t="shared" si="651"/>
        <v>#REF!</v>
      </c>
      <c r="CN105" s="37" t="e">
        <f t="shared" si="652"/>
        <v>#REF!</v>
      </c>
      <c r="CO105" s="36">
        <v>0</v>
      </c>
      <c r="CP105" s="36">
        <v>0</v>
      </c>
      <c r="CQ105" s="38">
        <v>0</v>
      </c>
      <c r="CR105" s="37" t="e">
        <f t="shared" si="653"/>
        <v>#REF!</v>
      </c>
      <c r="CS105" s="37" t="e">
        <f t="shared" si="654"/>
        <v>#REF!</v>
      </c>
      <c r="CT105" s="37" t="e">
        <f t="shared" si="655"/>
        <v>#REF!</v>
      </c>
      <c r="CU105" s="37" t="e">
        <f t="shared" si="656"/>
        <v>#REF!</v>
      </c>
      <c r="CV105" s="37" t="e">
        <f t="shared" si="657"/>
        <v>#REF!</v>
      </c>
      <c r="CW105" s="37" t="e">
        <f t="shared" si="658"/>
        <v>#REF!</v>
      </c>
      <c r="CX105" s="37" t="e">
        <f t="shared" si="659"/>
        <v>#REF!</v>
      </c>
      <c r="CY105" s="37" t="e">
        <f t="shared" si="660"/>
        <v>#REF!</v>
      </c>
      <c r="CZ105" s="37" t="e">
        <f t="shared" si="661"/>
        <v>#REF!</v>
      </c>
      <c r="DA105" s="37" t="e">
        <f t="shared" si="662"/>
        <v>#REF!</v>
      </c>
      <c r="DB105" s="38">
        <v>0</v>
      </c>
      <c r="DC105" s="37" t="e">
        <f t="shared" si="663"/>
        <v>#REF!</v>
      </c>
      <c r="DD105" s="37" t="e">
        <f t="shared" si="664"/>
        <v>#REF!</v>
      </c>
      <c r="DE105" s="37" t="e">
        <f t="shared" si="665"/>
        <v>#REF!</v>
      </c>
      <c r="DF105" s="37" t="e">
        <f t="shared" si="666"/>
        <v>#REF!</v>
      </c>
      <c r="DG105" s="37" t="e">
        <f t="shared" si="667"/>
        <v>#REF!</v>
      </c>
      <c r="DH105" s="37" t="e">
        <f t="shared" si="668"/>
        <v>#REF!</v>
      </c>
      <c r="DI105" s="37" t="e">
        <f t="shared" si="669"/>
        <v>#REF!</v>
      </c>
      <c r="DJ105" s="37" t="e">
        <f t="shared" si="670"/>
        <v>#REF!</v>
      </c>
      <c r="DK105" s="37" t="e">
        <f t="shared" si="671"/>
        <v>#REF!</v>
      </c>
      <c r="DL105" s="37" t="e">
        <f t="shared" si="672"/>
        <v>#REF!</v>
      </c>
      <c r="DM105" s="38">
        <v>0</v>
      </c>
      <c r="DN105" s="37" t="e">
        <f t="shared" si="673"/>
        <v>#REF!</v>
      </c>
      <c r="DO105" s="37" t="e">
        <f t="shared" si="674"/>
        <v>#REF!</v>
      </c>
      <c r="DP105" s="37" t="e">
        <f t="shared" si="675"/>
        <v>#REF!</v>
      </c>
      <c r="DQ105" s="37" t="e">
        <f t="shared" si="676"/>
        <v>#REF!</v>
      </c>
      <c r="DR105" s="37" t="e">
        <f t="shared" si="677"/>
        <v>#REF!</v>
      </c>
      <c r="DS105" s="37" t="e">
        <f t="shared" si="678"/>
        <v>#REF!</v>
      </c>
      <c r="DT105" s="37" t="e">
        <f t="shared" si="679"/>
        <v>#REF!</v>
      </c>
      <c r="DU105" s="37" t="e">
        <f t="shared" si="680"/>
        <v>#REF!</v>
      </c>
      <c r="DV105" s="37" t="e">
        <f t="shared" si="681"/>
        <v>#REF!</v>
      </c>
      <c r="DW105" s="37" t="e">
        <f t="shared" si="682"/>
        <v>#REF!</v>
      </c>
      <c r="DX105" s="38">
        <v>0</v>
      </c>
      <c r="DY105" s="35" t="e">
        <f t="array" ref="DY105">1-EXP(-INDEX(m.r.mortality, C105) * hr.mort_mci)</f>
        <v>#REF!</v>
      </c>
      <c r="DZ105" s="37" t="e">
        <f t="array" ref="DZ105">1-EXP(-INDEX(m.r.mortality, C105) * hr.mort_mci)</f>
        <v>#REF!</v>
      </c>
      <c r="EA105" s="37" t="e">
        <f t="array" ref="EA105">1-EXP(-INDEX(m.r.mortality, C105) * hr.mort_mil)</f>
        <v>#REF!</v>
      </c>
      <c r="EB105" s="37" t="e">
        <f t="array" ref="EB105">1-EXP(-INDEX(m.r.mortality, C105) * hr.mort_mil)</f>
        <v>#REF!</v>
      </c>
      <c r="EC105" s="37" t="e">
        <f t="array" ref="EC105">1-EXP(-INDEX(m.r.mortality, C105) * hr.mort_mod)</f>
        <v>#REF!</v>
      </c>
      <c r="ED105" s="37" t="e">
        <f t="array" ref="ED105">1-EXP(-INDEX(m.r.mortality, C105) * hr.mort_sev)</f>
        <v>#REF!</v>
      </c>
      <c r="EE105" s="37" t="e">
        <f t="array" ref="EE105">1-EXP(-INDEX(m.r.mortality, C105) * hr.mort_mci)</f>
        <v>#REF!</v>
      </c>
      <c r="EF105" s="37" t="e">
        <f t="array" ref="EF105">1-EXP(-INDEX(m.r.mortality, C105) * hr.mort_mil)</f>
        <v>#REF!</v>
      </c>
      <c r="EG105" s="37" t="e">
        <f t="array" ref="EG105">1-EXP(-INDEX(m.r.mortality, C105) * hr.mort_mod)</f>
        <v>#REF!</v>
      </c>
      <c r="EH105" s="37" t="e">
        <f t="array" ref="EH105">1-EXP(-INDEX(m.r.mortality, C105) * hr.mort_sev)</f>
        <v>#REF!</v>
      </c>
      <c r="EI105" s="38">
        <v>1</v>
      </c>
      <c r="EJ105" s="39" t="e">
        <f t="shared" si="683"/>
        <v>#REF!</v>
      </c>
      <c r="EK105" s="39" t="e">
        <f t="shared" si="684"/>
        <v>#REF!</v>
      </c>
      <c r="EL105" s="39" t="e">
        <f t="shared" si="685"/>
        <v>#REF!</v>
      </c>
      <c r="EM105" s="39" t="e">
        <f t="shared" si="686"/>
        <v>#REF!</v>
      </c>
      <c r="EN105" s="39" t="e">
        <f t="shared" si="687"/>
        <v>#REF!</v>
      </c>
      <c r="EO105" s="39" t="e">
        <f t="shared" si="688"/>
        <v>#REF!</v>
      </c>
      <c r="EP105" s="39" t="e">
        <f t="shared" si="689"/>
        <v>#REF!</v>
      </c>
      <c r="EQ105" s="39" t="e">
        <f t="shared" si="690"/>
        <v>#REF!</v>
      </c>
      <c r="ER105" s="39" t="e">
        <f t="shared" si="691"/>
        <v>#REF!</v>
      </c>
      <c r="ES105" s="39" t="e">
        <f t="shared" si="692"/>
        <v>#REF!</v>
      </c>
      <c r="ET105" s="39" t="b">
        <f t="shared" si="693"/>
        <v>1</v>
      </c>
      <c r="EV105">
        <v>38</v>
      </c>
      <c r="EW105" s="7" t="e">
        <f t="array" ref="EW105">MMULT(EW104:FG104,TRANSPOSE(S104:AC104))</f>
        <v>#REF!</v>
      </c>
      <c r="EX105" s="7" t="e">
        <f t="array" ref="EX105">MMULT(EW104:FG104,TRANSPOSE(AD104:AN104))</f>
        <v>#REF!</v>
      </c>
      <c r="EY105" s="7" t="e">
        <f t="array" ref="EY105">MMULT(EW104:FG104,TRANSPOSE(AO104:AY104))</f>
        <v>#REF!</v>
      </c>
      <c r="EZ105" s="7" t="e">
        <f t="array" ref="EZ105">MMULT(EW104:FG104,TRANSPOSE(AZ104:BJ104))</f>
        <v>#REF!</v>
      </c>
      <c r="FA105" s="7" t="e">
        <f t="array" ref="FA105">MMULT(EW104:FG104,TRANSPOSE(BK104:BU104))</f>
        <v>#REF!</v>
      </c>
      <c r="FB105" s="7" t="e">
        <f t="array" ref="FB105">MMULT(EW104:FG104,TRANSPOSE(BV104:CF104))</f>
        <v>#REF!</v>
      </c>
      <c r="FC105" s="7" t="e">
        <f t="array" ref="FC105">MMULT(EW104:FG104,TRANSPOSE(CG104:CQ104))</f>
        <v>#REF!</v>
      </c>
      <c r="FD105" s="7" t="e">
        <f t="array" ref="FD105">MMULT(EW104:FG104,TRANSPOSE(CR104:DB104))</f>
        <v>#REF!</v>
      </c>
      <c r="FE105" s="7" t="e">
        <f t="array" ref="FE105">MMULT(EW104:FG104,TRANSPOSE(DC104:DM104))</f>
        <v>#REF!</v>
      </c>
      <c r="FF105" s="7" t="e">
        <f t="array" ref="FF105">MMULT(EW104:FG104,TRANSPOSE(DN104:DX104))</f>
        <v>#REF!</v>
      </c>
      <c r="FG105" s="7" t="e">
        <f t="array" ref="FG105">MMULT(EW104:FG104,TRANSPOSE(DY104:EI104))</f>
        <v>#REF!</v>
      </c>
      <c r="FH105" s="39" t="e">
        <f t="shared" si="694"/>
        <v>#REF!</v>
      </c>
      <c r="FJ105" s="30" t="e">
        <f t="shared" si="695"/>
        <v>#REF!</v>
      </c>
      <c r="FK105" s="30" t="e">
        <f t="shared" si="696"/>
        <v>#REF!</v>
      </c>
      <c r="FL105" s="30" t="e">
        <f t="shared" si="697"/>
        <v>#REF!</v>
      </c>
      <c r="FM105" s="30" t="e">
        <f t="shared" si="698"/>
        <v>#REF!</v>
      </c>
      <c r="FN105" s="30" t="e">
        <f t="shared" si="699"/>
        <v>#REF!</v>
      </c>
      <c r="FO105" s="30" t="e">
        <f t="shared" si="700"/>
        <v>#REF!</v>
      </c>
      <c r="FP105" s="30" t="e">
        <f t="shared" si="701"/>
        <v>#REF!</v>
      </c>
      <c r="FQ105" s="30" t="e">
        <f t="shared" si="702"/>
        <v>#REF!</v>
      </c>
      <c r="FR105" s="30" t="e">
        <f t="shared" si="703"/>
        <v>#REF!</v>
      </c>
      <c r="FS105" s="30" t="e">
        <f t="shared" si="704"/>
        <v>#REF!</v>
      </c>
      <c r="FT105" s="41">
        <v>0</v>
      </c>
      <c r="FV105" s="30" t="e">
        <f t="shared" si="705"/>
        <v>#REF!</v>
      </c>
      <c r="FW105" s="30" t="e">
        <f t="shared" si="706"/>
        <v>#REF!</v>
      </c>
      <c r="FX105" s="30" t="e">
        <f t="shared" si="707"/>
        <v>#REF!</v>
      </c>
      <c r="FY105" s="30" t="e">
        <f t="shared" si="708"/>
        <v>#REF!</v>
      </c>
      <c r="FZ105" s="30" t="e">
        <f t="shared" si="709"/>
        <v>#REF!</v>
      </c>
      <c r="GA105" s="30" t="e">
        <f t="shared" si="710"/>
        <v>#REF!</v>
      </c>
      <c r="GB105" s="30" t="e">
        <f t="shared" si="711"/>
        <v>#REF!</v>
      </c>
      <c r="GC105" s="30" t="e">
        <f t="shared" si="712"/>
        <v>#REF!</v>
      </c>
      <c r="GD105" s="30" t="e">
        <f t="shared" si="713"/>
        <v>#REF!</v>
      </c>
      <c r="GE105" s="30" t="e">
        <f t="shared" si="714"/>
        <v>#REF!</v>
      </c>
      <c r="GF105" s="41">
        <v>0</v>
      </c>
      <c r="GH105" s="31" t="e">
        <f t="shared" si="715"/>
        <v>#REF!</v>
      </c>
      <c r="GI105" s="31" t="e">
        <f t="shared" si="716"/>
        <v>#REF!</v>
      </c>
      <c r="GJ105" s="18"/>
      <c r="GK105" s="31" t="e">
        <f t="shared" si="717"/>
        <v>#REF!</v>
      </c>
      <c r="GL105" s="31" t="e">
        <f t="shared" si="718"/>
        <v>#REF!</v>
      </c>
      <c r="GM105" s="31" t="e">
        <f t="shared" si="719"/>
        <v>#REF!</v>
      </c>
      <c r="GN105" s="31" t="e">
        <f t="shared" si="720"/>
        <v>#REF!</v>
      </c>
      <c r="GO105" s="31" t="e">
        <f t="shared" si="721"/>
        <v>#REF!</v>
      </c>
      <c r="GP105" s="31" t="e">
        <f t="shared" si="722"/>
        <v>#REF!</v>
      </c>
      <c r="GQ105" s="31" t="e">
        <f t="shared" si="723"/>
        <v>#REF!</v>
      </c>
      <c r="GR105" s="31" t="e">
        <f t="shared" si="724"/>
        <v>#REF!</v>
      </c>
      <c r="GS105" s="31" t="e">
        <f t="shared" si="725"/>
        <v>#REF!</v>
      </c>
      <c r="GT105" s="31" t="e">
        <f t="shared" si="726"/>
        <v>#REF!</v>
      </c>
      <c r="GU105" s="42">
        <v>0</v>
      </c>
      <c r="GV105" s="18"/>
      <c r="GW105" s="31" t="e">
        <f t="shared" si="727"/>
        <v>#REF!</v>
      </c>
      <c r="GX105" s="31" t="e">
        <f t="shared" si="728"/>
        <v>#REF!</v>
      </c>
      <c r="GY105" s="31" t="e">
        <f t="shared" si="729"/>
        <v>#REF!</v>
      </c>
      <c r="GZ105" s="31" t="e">
        <f t="shared" si="730"/>
        <v>#REF!</v>
      </c>
      <c r="HA105" s="31" t="e">
        <f t="shared" si="731"/>
        <v>#REF!</v>
      </c>
      <c r="HB105" s="31" t="e">
        <f t="shared" si="732"/>
        <v>#REF!</v>
      </c>
      <c r="HC105" s="31" t="e">
        <f t="shared" si="733"/>
        <v>#REF!</v>
      </c>
      <c r="HD105" s="31" t="e">
        <f t="shared" si="734"/>
        <v>#REF!</v>
      </c>
      <c r="HE105" s="31" t="e">
        <f t="shared" si="735"/>
        <v>#REF!</v>
      </c>
      <c r="HF105" s="31" t="e">
        <f t="shared" si="736"/>
        <v>#REF!</v>
      </c>
      <c r="HG105" s="42">
        <v>0</v>
      </c>
      <c r="HH105" s="18"/>
      <c r="HI105" s="31" t="e">
        <f t="shared" si="737"/>
        <v>#REF!</v>
      </c>
      <c r="HJ105" s="31" t="e">
        <f t="shared" si="738"/>
        <v>#REF!</v>
      </c>
      <c r="HK105" s="31" t="e">
        <f t="shared" si="739"/>
        <v>#REF!</v>
      </c>
      <c r="HL105" s="31" t="e">
        <f t="shared" si="740"/>
        <v>#REF!</v>
      </c>
      <c r="HM105" s="31" t="e">
        <f t="shared" si="741"/>
        <v>#REF!</v>
      </c>
      <c r="HN105" s="31" t="e">
        <f t="shared" si="742"/>
        <v>#REF!</v>
      </c>
      <c r="HO105" s="31" t="e">
        <f t="shared" si="743"/>
        <v>#REF!</v>
      </c>
      <c r="HP105" s="31" t="e">
        <f t="shared" si="744"/>
        <v>#REF!</v>
      </c>
      <c r="HQ105" s="31" t="e">
        <f t="shared" si="745"/>
        <v>#REF!</v>
      </c>
      <c r="HR105" s="31" t="e">
        <f t="shared" si="746"/>
        <v>#REF!</v>
      </c>
      <c r="HS105" s="42">
        <v>0</v>
      </c>
      <c r="HT105" s="18"/>
      <c r="HU105" s="45" t="e">
        <f t="shared" si="747"/>
        <v>#REF!</v>
      </c>
      <c r="HV105" s="45" t="e">
        <f t="shared" si="748"/>
        <v>#REF!</v>
      </c>
      <c r="HW105" s="45" t="e">
        <f t="shared" si="749"/>
        <v>#REF!</v>
      </c>
      <c r="HX105" s="45" t="e">
        <f t="shared" si="750"/>
        <v>#REF!</v>
      </c>
      <c r="HY105" s="45" t="e">
        <f t="shared" si="751"/>
        <v>#REF!</v>
      </c>
      <c r="HZ105" s="45" t="e">
        <f t="shared" si="752"/>
        <v>#REF!</v>
      </c>
      <c r="IA105" s="45" t="e">
        <f t="shared" si="753"/>
        <v>#REF!</v>
      </c>
      <c r="IB105" s="45" t="e">
        <f t="shared" si="754"/>
        <v>#REF!</v>
      </c>
      <c r="IC105" s="45" t="e">
        <f t="shared" si="755"/>
        <v>#REF!</v>
      </c>
      <c r="ID105" s="45" t="e">
        <f t="shared" si="756"/>
        <v>#REF!</v>
      </c>
      <c r="IE105" s="45">
        <f t="shared" si="757"/>
        <v>0</v>
      </c>
      <c r="IF105" s="45"/>
      <c r="IH105" s="45" t="e">
        <f t="shared" si="758"/>
        <v>#REF!</v>
      </c>
      <c r="II105" s="45" t="e">
        <f t="shared" si="759"/>
        <v>#REF!</v>
      </c>
      <c r="IJ105" s="45" t="e">
        <f t="shared" si="760"/>
        <v>#REF!</v>
      </c>
      <c r="IK105" s="45" t="e">
        <f t="shared" si="761"/>
        <v>#REF!</v>
      </c>
      <c r="IL105" s="45" t="e">
        <f t="shared" si="762"/>
        <v>#REF!</v>
      </c>
      <c r="IM105" s="45" t="e">
        <f t="shared" si="763"/>
        <v>#REF!</v>
      </c>
      <c r="IN105" s="45" t="e">
        <f t="shared" si="764"/>
        <v>#REF!</v>
      </c>
      <c r="IO105" s="45" t="e">
        <f t="shared" si="765"/>
        <v>#REF!</v>
      </c>
      <c r="IP105" s="45" t="e">
        <f t="shared" si="766"/>
        <v>#REF!</v>
      </c>
      <c r="IQ105" s="45" t="e">
        <f t="shared" si="767"/>
        <v>#REF!</v>
      </c>
      <c r="IR105" s="45">
        <f t="shared" si="768"/>
        <v>0</v>
      </c>
      <c r="IT105" s="43" t="e">
        <f t="shared" si="769"/>
        <v>#REF!</v>
      </c>
      <c r="IU105" s="43" t="e">
        <f t="shared" si="770"/>
        <v>#REF!</v>
      </c>
      <c r="IW105" s="43" t="e">
        <f t="shared" si="771"/>
        <v>#REF!</v>
      </c>
      <c r="IX105" s="43" t="e">
        <f t="shared" si="772"/>
        <v>#REF!</v>
      </c>
      <c r="IY105" s="43" t="e">
        <f t="shared" si="773"/>
        <v>#REF!</v>
      </c>
      <c r="IZ105" s="43" t="e">
        <f t="shared" si="774"/>
        <v>#REF!</v>
      </c>
      <c r="JA105" s="43" t="e">
        <f t="shared" si="775"/>
        <v>#REF!</v>
      </c>
      <c r="JB105" s="43" t="e">
        <f t="shared" si="776"/>
        <v>#REF!</v>
      </c>
      <c r="JC105" s="43" t="e">
        <f t="shared" si="777"/>
        <v>#REF!</v>
      </c>
      <c r="JD105" s="43" t="e">
        <f t="shared" si="778"/>
        <v>#REF!</v>
      </c>
      <c r="JE105" s="43" t="e">
        <f t="shared" si="779"/>
        <v>#REF!</v>
      </c>
      <c r="JF105" s="43" t="e">
        <f t="shared" si="780"/>
        <v>#REF!</v>
      </c>
      <c r="JG105" s="43">
        <f t="shared" si="781"/>
        <v>0</v>
      </c>
      <c r="JH105" s="43"/>
      <c r="JJ105" s="43" t="e">
        <f t="shared" si="782"/>
        <v>#REF!</v>
      </c>
      <c r="JK105" s="43" t="e">
        <f t="shared" si="783"/>
        <v>#REF!</v>
      </c>
      <c r="JL105" s="43" t="e">
        <f t="shared" si="784"/>
        <v>#REF!</v>
      </c>
      <c r="JM105" s="43" t="e">
        <f t="shared" si="785"/>
        <v>#REF!</v>
      </c>
      <c r="JN105" s="43" t="e">
        <f t="shared" si="786"/>
        <v>#REF!</v>
      </c>
      <c r="JO105" s="43" t="e">
        <f t="shared" si="787"/>
        <v>#REF!</v>
      </c>
      <c r="JP105" s="43" t="e">
        <f t="shared" si="788"/>
        <v>#REF!</v>
      </c>
      <c r="JQ105" s="43" t="e">
        <f t="shared" si="789"/>
        <v>#REF!</v>
      </c>
      <c r="JR105" s="43" t="e">
        <f t="shared" si="790"/>
        <v>#REF!</v>
      </c>
      <c r="JS105" s="43" t="e">
        <f t="shared" si="791"/>
        <v>#REF!</v>
      </c>
      <c r="JT105" s="43">
        <f t="shared" si="792"/>
        <v>0</v>
      </c>
      <c r="JU105" s="43"/>
      <c r="JW105" s="43" t="e">
        <f t="shared" si="793"/>
        <v>#REF!</v>
      </c>
      <c r="JX105" s="43" t="e">
        <f t="shared" si="794"/>
        <v>#REF!</v>
      </c>
      <c r="JY105" s="43" t="e">
        <f t="shared" si="795"/>
        <v>#REF!</v>
      </c>
      <c r="JZ105" s="43" t="e">
        <f t="shared" si="796"/>
        <v>#REF!</v>
      </c>
      <c r="KA105" s="43" t="e">
        <f t="shared" si="797"/>
        <v>#REF!</v>
      </c>
      <c r="KB105" s="43" t="e">
        <f t="shared" si="798"/>
        <v>#REF!</v>
      </c>
      <c r="KC105" s="43" t="e">
        <f t="shared" si="799"/>
        <v>#REF!</v>
      </c>
      <c r="KD105" s="43" t="e">
        <f t="shared" si="800"/>
        <v>#REF!</v>
      </c>
      <c r="KE105" s="43" t="e">
        <f t="shared" si="801"/>
        <v>#REF!</v>
      </c>
      <c r="KF105" s="43" t="e">
        <f t="shared" si="802"/>
        <v>#REF!</v>
      </c>
      <c r="KG105" s="43">
        <f t="shared" si="803"/>
        <v>0</v>
      </c>
      <c r="KH105" s="43"/>
      <c r="KJ105" s="7" t="e">
        <f t="array" ref="KJ105">AVERAGE(EW105:EW106)/((1+discount_EFFECT)^($B105-1))</f>
        <v>#REF!</v>
      </c>
      <c r="KK105" s="7" t="e">
        <f t="array" ref="KK105">AVERAGE(EX105:EX106)/((1+discount_EFFECT)^($B105-1))</f>
        <v>#REF!</v>
      </c>
      <c r="KL105" s="7" t="e">
        <f t="array" ref="KL105">AVERAGE(EY105:EY106)/((1+discount_EFFECT)^($B105-1))</f>
        <v>#REF!</v>
      </c>
      <c r="KM105" s="7" t="e">
        <f t="array" ref="KM105">AVERAGE(EZ105:EZ106)/((1+discount_EFFECT)^($B105-1))</f>
        <v>#REF!</v>
      </c>
      <c r="KN105" s="7" t="e">
        <f t="array" ref="KN105">AVERAGE(FA105:FA106)/((1+discount_EFFECT)^($B105-1))</f>
        <v>#REF!</v>
      </c>
      <c r="KO105" s="7" t="e">
        <f t="array" ref="KO105">AVERAGE(FB105:FB106)/((1+discount_EFFECT)^($B105-1))</f>
        <v>#REF!</v>
      </c>
      <c r="KP105" s="7" t="e">
        <f t="array" ref="KP105">AVERAGE(FC105:FC106)/((1+discount_EFFECT)^($B105-1))</f>
        <v>#REF!</v>
      </c>
      <c r="KQ105" s="7" t="e">
        <f t="array" ref="KQ105">AVERAGE(FD105:FD106)/((1+discount_EFFECT)^($B105-1))</f>
        <v>#REF!</v>
      </c>
      <c r="KR105" s="7" t="e">
        <f t="array" ref="KR105">AVERAGE(FE105:FE106)/((1+discount_EFFECT)^($B105-1))</f>
        <v>#REF!</v>
      </c>
      <c r="KS105" s="7" t="e">
        <f t="array" ref="KS105">AVERAGE(FF105:FF106)/((1+discount_EFFECT)^($B105-1))</f>
        <v>#REF!</v>
      </c>
      <c r="KT105" s="7" t="e">
        <f t="array" ref="KT105">AVERAGE(FG105:FG106)/((1+discount_EFFECT)^($B105-1))</f>
        <v>#REF!</v>
      </c>
      <c r="KU105" s="51" t="e">
        <f t="shared" si="804"/>
        <v>#REF!</v>
      </c>
      <c r="KV105" s="51" t="e">
        <f t="shared" si="805"/>
        <v>#REF!</v>
      </c>
      <c r="KW105" s="43"/>
      <c r="KX105" s="43" t="e">
        <f t="shared" si="806"/>
        <v>#REF!</v>
      </c>
      <c r="KY105" s="43" t="e">
        <f t="shared" si="807"/>
        <v>#REF!</v>
      </c>
      <c r="KZ105" s="43" t="e">
        <f t="shared" si="808"/>
        <v>#REF!</v>
      </c>
      <c r="LA105" s="43" t="e">
        <f t="shared" si="809"/>
        <v>#REF!</v>
      </c>
      <c r="LB105" s="30" t="e">
        <f t="shared" si="810"/>
        <v>#REF!</v>
      </c>
      <c r="LC105" s="30" t="e">
        <f t="shared" si="811"/>
        <v>#REF!</v>
      </c>
      <c r="LD105" s="30" t="e">
        <f t="shared" si="812"/>
        <v>#REF!</v>
      </c>
      <c r="LE105" s="30" t="e">
        <f t="shared" si="813"/>
        <v>#REF!</v>
      </c>
      <c r="LF105" s="30" t="e">
        <f t="shared" si="814"/>
        <v>#REF!</v>
      </c>
      <c r="LG105" s="30" t="e">
        <f t="shared" si="815"/>
        <v>#REF!</v>
      </c>
      <c r="LH105" s="30" t="e">
        <f t="shared" si="816"/>
        <v>#REF!</v>
      </c>
      <c r="LI105" s="17" t="e">
        <f t="shared" si="817"/>
        <v>#REF!</v>
      </c>
      <c r="LJ105" s="30" t="e">
        <f t="shared" si="818"/>
        <v>#REF!</v>
      </c>
      <c r="LK105" s="31" t="e">
        <f t="shared" si="819"/>
        <v>#REF!</v>
      </c>
      <c r="LL105" t="e">
        <f t="shared" si="820"/>
        <v>#REF!</v>
      </c>
    </row>
    <row r="106" spans="2:324" ht="15.6" thickTop="1" thickBot="1" x14ac:dyDescent="0.35">
      <c r="B106">
        <v>39</v>
      </c>
      <c r="C106">
        <f t="shared" si="821"/>
        <v>109</v>
      </c>
      <c r="E106">
        <f t="shared" si="610"/>
        <v>1</v>
      </c>
      <c r="G106">
        <f t="shared" si="611"/>
        <v>0.16501514101914139</v>
      </c>
      <c r="H106">
        <f t="shared" si="612"/>
        <v>0</v>
      </c>
      <c r="I106">
        <f t="shared" si="613"/>
        <v>0</v>
      </c>
      <c r="J106">
        <f t="shared" si="614"/>
        <v>0.25713445436768823</v>
      </c>
      <c r="K106" s="19">
        <f t="shared" si="615"/>
        <v>2.7774179821947742E-2</v>
      </c>
      <c r="L106">
        <f t="shared" si="616"/>
        <v>0.22999999999999998</v>
      </c>
      <c r="M106">
        <f t="shared" si="617"/>
        <v>0</v>
      </c>
      <c r="N106">
        <f t="shared" si="618"/>
        <v>0</v>
      </c>
      <c r="O106">
        <f t="shared" si="619"/>
        <v>0.35</v>
      </c>
      <c r="P106">
        <f t="shared" si="620"/>
        <v>4.0000000000000036E-2</v>
      </c>
      <c r="S106" s="35" t="e">
        <f t="shared" si="621"/>
        <v>#REF!</v>
      </c>
      <c r="T106" s="36">
        <v>0</v>
      </c>
      <c r="U106" s="37" t="e">
        <f t="shared" si="622"/>
        <v>#REF!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8">
        <v>0</v>
      </c>
      <c r="AD106" s="35" t="e">
        <f t="shared" si="623"/>
        <v>#REF!</v>
      </c>
      <c r="AE106" s="37" t="e">
        <f t="shared" si="624"/>
        <v>#REF!</v>
      </c>
      <c r="AF106" s="37" t="e">
        <f t="shared" si="625"/>
        <v>#REF!</v>
      </c>
      <c r="AG106" s="37" t="e">
        <f t="shared" si="626"/>
        <v>#REF!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8">
        <v>0</v>
      </c>
      <c r="AO106" s="35" t="e">
        <f t="shared" si="627"/>
        <v>#REF!</v>
      </c>
      <c r="AP106" s="36">
        <v>0</v>
      </c>
      <c r="AQ106" s="37" t="e">
        <f t="shared" si="628"/>
        <v>#REF!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8">
        <v>0</v>
      </c>
      <c r="AZ106" s="35" t="e">
        <f t="shared" si="629"/>
        <v>#REF!</v>
      </c>
      <c r="BA106" s="37" t="e">
        <f t="shared" si="630"/>
        <v>#REF!</v>
      </c>
      <c r="BB106" s="37" t="e">
        <f t="shared" si="631"/>
        <v>#REF!</v>
      </c>
      <c r="BC106" s="37" t="e">
        <f t="shared" si="632"/>
        <v>#REF!</v>
      </c>
      <c r="BD106" s="37" t="e">
        <f t="shared" si="633"/>
        <v>#REF!</v>
      </c>
      <c r="BE106" s="37" t="e">
        <f t="shared" si="634"/>
        <v>#REF!</v>
      </c>
      <c r="BF106" s="36">
        <v>0</v>
      </c>
      <c r="BG106" s="36">
        <v>0</v>
      </c>
      <c r="BH106" s="36">
        <v>0</v>
      </c>
      <c r="BI106" s="36">
        <v>0</v>
      </c>
      <c r="BJ106" s="38">
        <v>0</v>
      </c>
      <c r="BK106" s="35" t="e">
        <f t="shared" si="635"/>
        <v>#REF!</v>
      </c>
      <c r="BL106" s="37" t="e">
        <f t="shared" si="636"/>
        <v>#REF!</v>
      </c>
      <c r="BM106" s="37" t="e">
        <f t="shared" si="637"/>
        <v>#REF!</v>
      </c>
      <c r="BN106" s="37" t="e">
        <f t="shared" si="638"/>
        <v>#REF!</v>
      </c>
      <c r="BO106" s="37" t="e">
        <f t="shared" si="639"/>
        <v>#REF!</v>
      </c>
      <c r="BP106" s="37" t="e">
        <f t="shared" si="640"/>
        <v>#REF!</v>
      </c>
      <c r="BQ106" s="36">
        <v>0</v>
      </c>
      <c r="BR106" s="36">
        <v>0</v>
      </c>
      <c r="BS106" s="36">
        <v>0</v>
      </c>
      <c r="BT106" s="36">
        <v>0</v>
      </c>
      <c r="BU106" s="38">
        <v>0</v>
      </c>
      <c r="BV106" s="35" t="e">
        <f t="shared" si="641"/>
        <v>#REF!</v>
      </c>
      <c r="BW106" s="37" t="e">
        <f t="shared" si="642"/>
        <v>#REF!</v>
      </c>
      <c r="BX106" s="37" t="e">
        <f t="shared" si="643"/>
        <v>#REF!</v>
      </c>
      <c r="BY106" s="37" t="e">
        <f t="shared" si="644"/>
        <v>#REF!</v>
      </c>
      <c r="BZ106" s="37" t="e">
        <f t="shared" si="645"/>
        <v>#REF!</v>
      </c>
      <c r="CA106" s="37" t="e">
        <f t="shared" si="646"/>
        <v>#REF!</v>
      </c>
      <c r="CB106" s="36">
        <v>0</v>
      </c>
      <c r="CC106" s="36">
        <v>0</v>
      </c>
      <c r="CD106" s="36">
        <v>0</v>
      </c>
      <c r="CE106" s="36">
        <v>0</v>
      </c>
      <c r="CF106" s="38">
        <v>0</v>
      </c>
      <c r="CG106" s="37" t="e">
        <f t="shared" si="647"/>
        <v>#REF!</v>
      </c>
      <c r="CH106" s="37" t="e">
        <f t="shared" si="648"/>
        <v>#REF!</v>
      </c>
      <c r="CI106" s="37" t="e">
        <f t="shared" si="649"/>
        <v>#REF!</v>
      </c>
      <c r="CJ106" s="37" t="e">
        <f t="shared" si="650"/>
        <v>#REF!</v>
      </c>
      <c r="CK106" s="36">
        <v>0</v>
      </c>
      <c r="CL106" s="36">
        <v>0</v>
      </c>
      <c r="CM106" s="37" t="e">
        <f t="shared" si="651"/>
        <v>#REF!</v>
      </c>
      <c r="CN106" s="37" t="e">
        <f t="shared" si="652"/>
        <v>#REF!</v>
      </c>
      <c r="CO106" s="36">
        <v>0</v>
      </c>
      <c r="CP106" s="36">
        <v>0</v>
      </c>
      <c r="CQ106" s="38">
        <v>0</v>
      </c>
      <c r="CR106" s="37" t="e">
        <f t="shared" si="653"/>
        <v>#REF!</v>
      </c>
      <c r="CS106" s="37" t="e">
        <f t="shared" si="654"/>
        <v>#REF!</v>
      </c>
      <c r="CT106" s="37" t="e">
        <f t="shared" si="655"/>
        <v>#REF!</v>
      </c>
      <c r="CU106" s="37" t="e">
        <f t="shared" si="656"/>
        <v>#REF!</v>
      </c>
      <c r="CV106" s="37" t="e">
        <f t="shared" si="657"/>
        <v>#REF!</v>
      </c>
      <c r="CW106" s="37" t="e">
        <f t="shared" si="658"/>
        <v>#REF!</v>
      </c>
      <c r="CX106" s="37" t="e">
        <f t="shared" si="659"/>
        <v>#REF!</v>
      </c>
      <c r="CY106" s="37" t="e">
        <f t="shared" si="660"/>
        <v>#REF!</v>
      </c>
      <c r="CZ106" s="37" t="e">
        <f t="shared" si="661"/>
        <v>#REF!</v>
      </c>
      <c r="DA106" s="37" t="e">
        <f t="shared" si="662"/>
        <v>#REF!</v>
      </c>
      <c r="DB106" s="38">
        <v>0</v>
      </c>
      <c r="DC106" s="37" t="e">
        <f t="shared" si="663"/>
        <v>#REF!</v>
      </c>
      <c r="DD106" s="37" t="e">
        <f t="shared" si="664"/>
        <v>#REF!</v>
      </c>
      <c r="DE106" s="37" t="e">
        <f t="shared" si="665"/>
        <v>#REF!</v>
      </c>
      <c r="DF106" s="37" t="e">
        <f t="shared" si="666"/>
        <v>#REF!</v>
      </c>
      <c r="DG106" s="37" t="e">
        <f t="shared" si="667"/>
        <v>#REF!</v>
      </c>
      <c r="DH106" s="37" t="e">
        <f t="shared" si="668"/>
        <v>#REF!</v>
      </c>
      <c r="DI106" s="37" t="e">
        <f t="shared" si="669"/>
        <v>#REF!</v>
      </c>
      <c r="DJ106" s="37" t="e">
        <f t="shared" si="670"/>
        <v>#REF!</v>
      </c>
      <c r="DK106" s="37" t="e">
        <f t="shared" si="671"/>
        <v>#REF!</v>
      </c>
      <c r="DL106" s="37" t="e">
        <f t="shared" si="672"/>
        <v>#REF!</v>
      </c>
      <c r="DM106" s="38">
        <v>0</v>
      </c>
      <c r="DN106" s="37" t="e">
        <f t="shared" si="673"/>
        <v>#REF!</v>
      </c>
      <c r="DO106" s="37" t="e">
        <f t="shared" si="674"/>
        <v>#REF!</v>
      </c>
      <c r="DP106" s="37" t="e">
        <f t="shared" si="675"/>
        <v>#REF!</v>
      </c>
      <c r="DQ106" s="37" t="e">
        <f t="shared" si="676"/>
        <v>#REF!</v>
      </c>
      <c r="DR106" s="37" t="e">
        <f t="shared" si="677"/>
        <v>#REF!</v>
      </c>
      <c r="DS106" s="37" t="e">
        <f t="shared" si="678"/>
        <v>#REF!</v>
      </c>
      <c r="DT106" s="37" t="e">
        <f t="shared" si="679"/>
        <v>#REF!</v>
      </c>
      <c r="DU106" s="37" t="e">
        <f t="shared" si="680"/>
        <v>#REF!</v>
      </c>
      <c r="DV106" s="37" t="e">
        <f t="shared" si="681"/>
        <v>#REF!</v>
      </c>
      <c r="DW106" s="37" t="e">
        <f t="shared" si="682"/>
        <v>#REF!</v>
      </c>
      <c r="DX106" s="38">
        <v>0</v>
      </c>
      <c r="DY106" s="35" t="e">
        <f t="array" ref="DY106">1-EXP(-INDEX(m.r.mortality, C106) * hr.mort_mci)</f>
        <v>#REF!</v>
      </c>
      <c r="DZ106" s="37" t="e">
        <f t="array" ref="DZ106">1-EXP(-INDEX(m.r.mortality, C106) * hr.mort_mci)</f>
        <v>#REF!</v>
      </c>
      <c r="EA106" s="37" t="e">
        <f t="array" ref="EA106">1-EXP(-INDEX(m.r.mortality, C106) * hr.mort_mil)</f>
        <v>#REF!</v>
      </c>
      <c r="EB106" s="37" t="e">
        <f t="array" ref="EB106">1-EXP(-INDEX(m.r.mortality, C106) * hr.mort_mil)</f>
        <v>#REF!</v>
      </c>
      <c r="EC106" s="37" t="e">
        <f t="array" ref="EC106">1-EXP(-INDEX(m.r.mortality, C106) * hr.mort_mod)</f>
        <v>#REF!</v>
      </c>
      <c r="ED106" s="37" t="e">
        <f t="array" ref="ED106">1-EXP(-INDEX(m.r.mortality, C106) * hr.mort_sev)</f>
        <v>#REF!</v>
      </c>
      <c r="EE106" s="37" t="e">
        <f t="array" ref="EE106">1-EXP(-INDEX(m.r.mortality, C106) * hr.mort_mci)</f>
        <v>#REF!</v>
      </c>
      <c r="EF106" s="37" t="e">
        <f t="array" ref="EF106">1-EXP(-INDEX(m.r.mortality, C106) * hr.mort_mil)</f>
        <v>#REF!</v>
      </c>
      <c r="EG106" s="37" t="e">
        <f t="array" ref="EG106">1-EXP(-INDEX(m.r.mortality, C106) * hr.mort_mod)</f>
        <v>#REF!</v>
      </c>
      <c r="EH106" s="37" t="e">
        <f t="array" ref="EH106">1-EXP(-INDEX(m.r.mortality, C106) * hr.mort_sev)</f>
        <v>#REF!</v>
      </c>
      <c r="EI106" s="38">
        <v>1</v>
      </c>
      <c r="EJ106" s="39" t="e">
        <f t="shared" si="683"/>
        <v>#REF!</v>
      </c>
      <c r="EK106" s="39" t="e">
        <f t="shared" si="684"/>
        <v>#REF!</v>
      </c>
      <c r="EL106" s="39" t="e">
        <f t="shared" si="685"/>
        <v>#REF!</v>
      </c>
      <c r="EM106" s="39" t="e">
        <f t="shared" si="686"/>
        <v>#REF!</v>
      </c>
      <c r="EN106" s="39" t="e">
        <f t="shared" si="687"/>
        <v>#REF!</v>
      </c>
      <c r="EO106" s="39" t="e">
        <f t="shared" si="688"/>
        <v>#REF!</v>
      </c>
      <c r="EP106" s="39" t="e">
        <f t="shared" si="689"/>
        <v>#REF!</v>
      </c>
      <c r="EQ106" s="39" t="e">
        <f t="shared" si="690"/>
        <v>#REF!</v>
      </c>
      <c r="ER106" s="39" t="e">
        <f t="shared" si="691"/>
        <v>#REF!</v>
      </c>
      <c r="ES106" s="39" t="e">
        <f t="shared" si="692"/>
        <v>#REF!</v>
      </c>
      <c r="ET106" s="39" t="b">
        <f t="shared" si="693"/>
        <v>1</v>
      </c>
      <c r="EV106">
        <v>39</v>
      </c>
      <c r="EW106" s="7" t="e">
        <f t="array" ref="EW106">MMULT(EW105:FG105,TRANSPOSE(S105:AC105))</f>
        <v>#REF!</v>
      </c>
      <c r="EX106" s="7" t="e">
        <f t="array" ref="EX106">MMULT(EW105:FG105,TRANSPOSE(AD105:AN105))</f>
        <v>#REF!</v>
      </c>
      <c r="EY106" s="7" t="e">
        <f t="array" ref="EY106">MMULT(EW105:FG105,TRANSPOSE(AO105:AY105))</f>
        <v>#REF!</v>
      </c>
      <c r="EZ106" s="7" t="e">
        <f t="array" ref="EZ106">MMULT(EW105:FG105,TRANSPOSE(AZ105:BJ105))</f>
        <v>#REF!</v>
      </c>
      <c r="FA106" s="7" t="e">
        <f t="array" ref="FA106">MMULT(EW105:FG105,TRANSPOSE(BK105:BU105))</f>
        <v>#REF!</v>
      </c>
      <c r="FB106" s="7" t="e">
        <f t="array" ref="FB106">MMULT(EW105:FG105,TRANSPOSE(BV105:CF105))</f>
        <v>#REF!</v>
      </c>
      <c r="FC106" s="7" t="e">
        <f t="array" ref="FC106">MMULT(EW105:FG105,TRANSPOSE(CG105:CQ105))</f>
        <v>#REF!</v>
      </c>
      <c r="FD106" s="7" t="e">
        <f t="array" ref="FD106">MMULT(EW105:FG105,TRANSPOSE(CR105:DB105))</f>
        <v>#REF!</v>
      </c>
      <c r="FE106" s="7" t="e">
        <f t="array" ref="FE106">MMULT(EW105:FG105,TRANSPOSE(DC105:DM105))</f>
        <v>#REF!</v>
      </c>
      <c r="FF106" s="7" t="e">
        <f t="array" ref="FF106">MMULT(EW105:FG105,TRANSPOSE(DN105:DX105))</f>
        <v>#REF!</v>
      </c>
      <c r="FG106" s="7" t="e">
        <f t="array" ref="FG106">MMULT(EW105:FG105,TRANSPOSE(DY105:EI105))</f>
        <v>#REF!</v>
      </c>
      <c r="FH106" s="39" t="e">
        <f t="shared" si="694"/>
        <v>#REF!</v>
      </c>
      <c r="FJ106" s="30" t="e">
        <f t="shared" si="695"/>
        <v>#REF!</v>
      </c>
      <c r="FK106" s="30" t="e">
        <f t="shared" si="696"/>
        <v>#REF!</v>
      </c>
      <c r="FL106" s="30" t="e">
        <f t="shared" si="697"/>
        <v>#REF!</v>
      </c>
      <c r="FM106" s="30" t="e">
        <f t="shared" si="698"/>
        <v>#REF!</v>
      </c>
      <c r="FN106" s="30" t="e">
        <f t="shared" si="699"/>
        <v>#REF!</v>
      </c>
      <c r="FO106" s="30" t="e">
        <f t="shared" si="700"/>
        <v>#REF!</v>
      </c>
      <c r="FP106" s="30" t="e">
        <f t="shared" si="701"/>
        <v>#REF!</v>
      </c>
      <c r="FQ106" s="30" t="e">
        <f t="shared" si="702"/>
        <v>#REF!</v>
      </c>
      <c r="FR106" s="30" t="e">
        <f t="shared" si="703"/>
        <v>#REF!</v>
      </c>
      <c r="FS106" s="30" t="e">
        <f t="shared" si="704"/>
        <v>#REF!</v>
      </c>
      <c r="FT106" s="41">
        <v>0</v>
      </c>
      <c r="FV106" s="30" t="e">
        <f t="shared" si="705"/>
        <v>#REF!</v>
      </c>
      <c r="FW106" s="30" t="e">
        <f t="shared" si="706"/>
        <v>#REF!</v>
      </c>
      <c r="FX106" s="30" t="e">
        <f t="shared" si="707"/>
        <v>#REF!</v>
      </c>
      <c r="FY106" s="30" t="e">
        <f t="shared" si="708"/>
        <v>#REF!</v>
      </c>
      <c r="FZ106" s="30" t="e">
        <f t="shared" si="709"/>
        <v>#REF!</v>
      </c>
      <c r="GA106" s="30" t="e">
        <f t="shared" si="710"/>
        <v>#REF!</v>
      </c>
      <c r="GB106" s="30" t="e">
        <f t="shared" si="711"/>
        <v>#REF!</v>
      </c>
      <c r="GC106" s="30" t="e">
        <f t="shared" si="712"/>
        <v>#REF!</v>
      </c>
      <c r="GD106" s="30" t="e">
        <f t="shared" si="713"/>
        <v>#REF!</v>
      </c>
      <c r="GE106" s="30" t="e">
        <f t="shared" si="714"/>
        <v>#REF!</v>
      </c>
      <c r="GF106" s="41">
        <v>0</v>
      </c>
      <c r="GH106" s="31" t="e">
        <f t="shared" si="715"/>
        <v>#REF!</v>
      </c>
      <c r="GI106" s="31" t="e">
        <f t="shared" si="716"/>
        <v>#REF!</v>
      </c>
      <c r="GJ106" s="18"/>
      <c r="GK106" s="31" t="e">
        <f t="shared" si="717"/>
        <v>#REF!</v>
      </c>
      <c r="GL106" s="31" t="e">
        <f t="shared" si="718"/>
        <v>#REF!</v>
      </c>
      <c r="GM106" s="31" t="e">
        <f t="shared" si="719"/>
        <v>#REF!</v>
      </c>
      <c r="GN106" s="31" t="e">
        <f t="shared" si="720"/>
        <v>#REF!</v>
      </c>
      <c r="GO106" s="31" t="e">
        <f t="shared" si="721"/>
        <v>#REF!</v>
      </c>
      <c r="GP106" s="31" t="e">
        <f t="shared" si="722"/>
        <v>#REF!</v>
      </c>
      <c r="GQ106" s="31" t="e">
        <f t="shared" si="723"/>
        <v>#REF!</v>
      </c>
      <c r="GR106" s="31" t="e">
        <f t="shared" si="724"/>
        <v>#REF!</v>
      </c>
      <c r="GS106" s="31" t="e">
        <f t="shared" si="725"/>
        <v>#REF!</v>
      </c>
      <c r="GT106" s="31" t="e">
        <f t="shared" si="726"/>
        <v>#REF!</v>
      </c>
      <c r="GU106" s="42">
        <v>0</v>
      </c>
      <c r="GV106" s="18"/>
      <c r="GW106" s="31" t="e">
        <f t="shared" si="727"/>
        <v>#REF!</v>
      </c>
      <c r="GX106" s="31" t="e">
        <f t="shared" si="728"/>
        <v>#REF!</v>
      </c>
      <c r="GY106" s="31" t="e">
        <f t="shared" si="729"/>
        <v>#REF!</v>
      </c>
      <c r="GZ106" s="31" t="e">
        <f t="shared" si="730"/>
        <v>#REF!</v>
      </c>
      <c r="HA106" s="31" t="e">
        <f t="shared" si="731"/>
        <v>#REF!</v>
      </c>
      <c r="HB106" s="31" t="e">
        <f t="shared" si="732"/>
        <v>#REF!</v>
      </c>
      <c r="HC106" s="31" t="e">
        <f t="shared" si="733"/>
        <v>#REF!</v>
      </c>
      <c r="HD106" s="31" t="e">
        <f t="shared" si="734"/>
        <v>#REF!</v>
      </c>
      <c r="HE106" s="31" t="e">
        <f t="shared" si="735"/>
        <v>#REF!</v>
      </c>
      <c r="HF106" s="31" t="e">
        <f t="shared" si="736"/>
        <v>#REF!</v>
      </c>
      <c r="HG106" s="42">
        <v>0</v>
      </c>
      <c r="HH106" s="18"/>
      <c r="HI106" s="31" t="e">
        <f t="shared" si="737"/>
        <v>#REF!</v>
      </c>
      <c r="HJ106" s="31" t="e">
        <f t="shared" si="738"/>
        <v>#REF!</v>
      </c>
      <c r="HK106" s="31" t="e">
        <f t="shared" si="739"/>
        <v>#REF!</v>
      </c>
      <c r="HL106" s="31" t="e">
        <f t="shared" si="740"/>
        <v>#REF!</v>
      </c>
      <c r="HM106" s="31" t="e">
        <f t="shared" si="741"/>
        <v>#REF!</v>
      </c>
      <c r="HN106" s="31" t="e">
        <f t="shared" si="742"/>
        <v>#REF!</v>
      </c>
      <c r="HO106" s="31" t="e">
        <f t="shared" si="743"/>
        <v>#REF!</v>
      </c>
      <c r="HP106" s="31" t="e">
        <f t="shared" si="744"/>
        <v>#REF!</v>
      </c>
      <c r="HQ106" s="31" t="e">
        <f t="shared" si="745"/>
        <v>#REF!</v>
      </c>
      <c r="HR106" s="31" t="e">
        <f t="shared" si="746"/>
        <v>#REF!</v>
      </c>
      <c r="HS106" s="42">
        <v>0</v>
      </c>
      <c r="HT106" s="18"/>
      <c r="HU106" s="45" t="e">
        <f t="shared" si="747"/>
        <v>#REF!</v>
      </c>
      <c r="HV106" s="45" t="e">
        <f t="shared" si="748"/>
        <v>#REF!</v>
      </c>
      <c r="HW106" s="45" t="e">
        <f t="shared" si="749"/>
        <v>#REF!</v>
      </c>
      <c r="HX106" s="45" t="e">
        <f t="shared" si="750"/>
        <v>#REF!</v>
      </c>
      <c r="HY106" s="45" t="e">
        <f t="shared" si="751"/>
        <v>#REF!</v>
      </c>
      <c r="HZ106" s="45" t="e">
        <f t="shared" si="752"/>
        <v>#REF!</v>
      </c>
      <c r="IA106" s="45" t="e">
        <f t="shared" si="753"/>
        <v>#REF!</v>
      </c>
      <c r="IB106" s="45" t="e">
        <f t="shared" si="754"/>
        <v>#REF!</v>
      </c>
      <c r="IC106" s="45" t="e">
        <f t="shared" si="755"/>
        <v>#REF!</v>
      </c>
      <c r="ID106" s="45" t="e">
        <f t="shared" si="756"/>
        <v>#REF!</v>
      </c>
      <c r="IE106" s="45">
        <f t="shared" si="757"/>
        <v>0</v>
      </c>
      <c r="IF106" s="45"/>
      <c r="IH106" s="45" t="e">
        <f t="shared" si="758"/>
        <v>#REF!</v>
      </c>
      <c r="II106" s="45" t="e">
        <f t="shared" si="759"/>
        <v>#REF!</v>
      </c>
      <c r="IJ106" s="45" t="e">
        <f t="shared" si="760"/>
        <v>#REF!</v>
      </c>
      <c r="IK106" s="45" t="e">
        <f t="shared" si="761"/>
        <v>#REF!</v>
      </c>
      <c r="IL106" s="45" t="e">
        <f t="shared" si="762"/>
        <v>#REF!</v>
      </c>
      <c r="IM106" s="45" t="e">
        <f t="shared" si="763"/>
        <v>#REF!</v>
      </c>
      <c r="IN106" s="45" t="e">
        <f t="shared" si="764"/>
        <v>#REF!</v>
      </c>
      <c r="IO106" s="45" t="e">
        <f t="shared" si="765"/>
        <v>#REF!</v>
      </c>
      <c r="IP106" s="45" t="e">
        <f t="shared" si="766"/>
        <v>#REF!</v>
      </c>
      <c r="IQ106" s="45" t="e">
        <f t="shared" si="767"/>
        <v>#REF!</v>
      </c>
      <c r="IR106" s="45">
        <f t="shared" si="768"/>
        <v>0</v>
      </c>
      <c r="IT106" s="43" t="e">
        <f t="shared" si="769"/>
        <v>#REF!</v>
      </c>
      <c r="IU106" s="43" t="e">
        <f t="shared" si="770"/>
        <v>#REF!</v>
      </c>
      <c r="IW106" s="43" t="e">
        <f t="shared" si="771"/>
        <v>#REF!</v>
      </c>
      <c r="IX106" s="43" t="e">
        <f t="shared" si="772"/>
        <v>#REF!</v>
      </c>
      <c r="IY106" s="43" t="e">
        <f t="shared" si="773"/>
        <v>#REF!</v>
      </c>
      <c r="IZ106" s="43" t="e">
        <f t="shared" si="774"/>
        <v>#REF!</v>
      </c>
      <c r="JA106" s="43" t="e">
        <f t="shared" si="775"/>
        <v>#REF!</v>
      </c>
      <c r="JB106" s="43" t="e">
        <f t="shared" si="776"/>
        <v>#REF!</v>
      </c>
      <c r="JC106" s="43" t="e">
        <f t="shared" si="777"/>
        <v>#REF!</v>
      </c>
      <c r="JD106" s="43" t="e">
        <f t="shared" si="778"/>
        <v>#REF!</v>
      </c>
      <c r="JE106" s="43" t="e">
        <f t="shared" si="779"/>
        <v>#REF!</v>
      </c>
      <c r="JF106" s="43" t="e">
        <f t="shared" si="780"/>
        <v>#REF!</v>
      </c>
      <c r="JG106" s="43">
        <f t="shared" si="781"/>
        <v>0</v>
      </c>
      <c r="JH106" s="43"/>
      <c r="JJ106" s="43" t="e">
        <f t="shared" si="782"/>
        <v>#REF!</v>
      </c>
      <c r="JK106" s="43" t="e">
        <f t="shared" si="783"/>
        <v>#REF!</v>
      </c>
      <c r="JL106" s="43" t="e">
        <f t="shared" si="784"/>
        <v>#REF!</v>
      </c>
      <c r="JM106" s="43" t="e">
        <f t="shared" si="785"/>
        <v>#REF!</v>
      </c>
      <c r="JN106" s="43" t="e">
        <f t="shared" si="786"/>
        <v>#REF!</v>
      </c>
      <c r="JO106" s="43" t="e">
        <f t="shared" si="787"/>
        <v>#REF!</v>
      </c>
      <c r="JP106" s="43" t="e">
        <f t="shared" si="788"/>
        <v>#REF!</v>
      </c>
      <c r="JQ106" s="43" t="e">
        <f t="shared" si="789"/>
        <v>#REF!</v>
      </c>
      <c r="JR106" s="43" t="e">
        <f t="shared" si="790"/>
        <v>#REF!</v>
      </c>
      <c r="JS106" s="43" t="e">
        <f t="shared" si="791"/>
        <v>#REF!</v>
      </c>
      <c r="JT106" s="43">
        <f t="shared" si="792"/>
        <v>0</v>
      </c>
      <c r="JU106" s="43"/>
      <c r="JW106" s="43" t="e">
        <f t="shared" si="793"/>
        <v>#REF!</v>
      </c>
      <c r="JX106" s="43" t="e">
        <f t="shared" si="794"/>
        <v>#REF!</v>
      </c>
      <c r="JY106" s="43" t="e">
        <f t="shared" si="795"/>
        <v>#REF!</v>
      </c>
      <c r="JZ106" s="43" t="e">
        <f t="shared" si="796"/>
        <v>#REF!</v>
      </c>
      <c r="KA106" s="43" t="e">
        <f t="shared" si="797"/>
        <v>#REF!</v>
      </c>
      <c r="KB106" s="43" t="e">
        <f t="shared" si="798"/>
        <v>#REF!</v>
      </c>
      <c r="KC106" s="43" t="e">
        <f t="shared" si="799"/>
        <v>#REF!</v>
      </c>
      <c r="KD106" s="43" t="e">
        <f t="shared" si="800"/>
        <v>#REF!</v>
      </c>
      <c r="KE106" s="43" t="e">
        <f t="shared" si="801"/>
        <v>#REF!</v>
      </c>
      <c r="KF106" s="43" t="e">
        <f t="shared" si="802"/>
        <v>#REF!</v>
      </c>
      <c r="KG106" s="43">
        <f t="shared" si="803"/>
        <v>0</v>
      </c>
      <c r="KH106" s="43"/>
      <c r="KJ106" s="7" t="e">
        <f t="array" ref="KJ106">AVERAGE(EW106:EW107)/((1+discount_EFFECT)^($B106-1))</f>
        <v>#REF!</v>
      </c>
      <c r="KK106" s="7" t="e">
        <f t="array" ref="KK106">AVERAGE(EX106:EX107)/((1+discount_EFFECT)^($B106-1))</f>
        <v>#REF!</v>
      </c>
      <c r="KL106" s="7" t="e">
        <f t="array" ref="KL106">AVERAGE(EY106:EY107)/((1+discount_EFFECT)^($B106-1))</f>
        <v>#REF!</v>
      </c>
      <c r="KM106" s="7" t="e">
        <f t="array" ref="KM106">AVERAGE(EZ106:EZ107)/((1+discount_EFFECT)^($B106-1))</f>
        <v>#REF!</v>
      </c>
      <c r="KN106" s="7" t="e">
        <f t="array" ref="KN106">AVERAGE(FA106:FA107)/((1+discount_EFFECT)^($B106-1))</f>
        <v>#REF!</v>
      </c>
      <c r="KO106" s="7" t="e">
        <f t="array" ref="KO106">AVERAGE(FB106:FB107)/((1+discount_EFFECT)^($B106-1))</f>
        <v>#REF!</v>
      </c>
      <c r="KP106" s="7" t="e">
        <f t="array" ref="KP106">AVERAGE(FC106:FC107)/((1+discount_EFFECT)^($B106-1))</f>
        <v>#REF!</v>
      </c>
      <c r="KQ106" s="7" t="e">
        <f t="array" ref="KQ106">AVERAGE(FD106:FD107)/((1+discount_EFFECT)^($B106-1))</f>
        <v>#REF!</v>
      </c>
      <c r="KR106" s="7" t="e">
        <f t="array" ref="KR106">AVERAGE(FE106:FE107)/((1+discount_EFFECT)^($B106-1))</f>
        <v>#REF!</v>
      </c>
      <c r="KS106" s="7" t="e">
        <f t="array" ref="KS106">AVERAGE(FF106:FF107)/((1+discount_EFFECT)^($B106-1))</f>
        <v>#REF!</v>
      </c>
      <c r="KT106" s="7" t="e">
        <f t="array" ref="KT106">AVERAGE(FG106:FG107)/((1+discount_EFFECT)^($B106-1))</f>
        <v>#REF!</v>
      </c>
      <c r="KU106" s="51" t="e">
        <f t="shared" si="804"/>
        <v>#REF!</v>
      </c>
      <c r="KV106" s="51" t="e">
        <f t="shared" si="805"/>
        <v>#REF!</v>
      </c>
      <c r="KW106" s="43"/>
      <c r="KX106" s="43" t="e">
        <f t="shared" si="806"/>
        <v>#REF!</v>
      </c>
      <c r="KY106" s="43" t="e">
        <f t="shared" si="807"/>
        <v>#REF!</v>
      </c>
      <c r="KZ106" s="43" t="e">
        <f t="shared" si="808"/>
        <v>#REF!</v>
      </c>
      <c r="LA106" s="43" t="e">
        <f t="shared" si="809"/>
        <v>#REF!</v>
      </c>
      <c r="LB106" s="30" t="e">
        <f t="shared" si="810"/>
        <v>#REF!</v>
      </c>
      <c r="LC106" s="30" t="e">
        <f t="shared" si="811"/>
        <v>#REF!</v>
      </c>
      <c r="LD106" s="30" t="e">
        <f t="shared" si="812"/>
        <v>#REF!</v>
      </c>
      <c r="LE106" s="30" t="e">
        <f t="shared" si="813"/>
        <v>#REF!</v>
      </c>
      <c r="LF106" s="30" t="e">
        <f t="shared" si="814"/>
        <v>#REF!</v>
      </c>
      <c r="LG106" s="30" t="e">
        <f t="shared" si="815"/>
        <v>#REF!</v>
      </c>
      <c r="LH106" s="30" t="e">
        <f t="shared" si="816"/>
        <v>#REF!</v>
      </c>
      <c r="LI106" s="17" t="e">
        <f t="shared" si="817"/>
        <v>#REF!</v>
      </c>
      <c r="LJ106" s="30" t="e">
        <f t="shared" si="818"/>
        <v>#REF!</v>
      </c>
      <c r="LK106" s="31" t="e">
        <f t="shared" si="819"/>
        <v>#REF!</v>
      </c>
      <c r="LL106" t="e">
        <f t="shared" si="820"/>
        <v>#REF!</v>
      </c>
    </row>
    <row r="107" spans="2:324" ht="15.6" thickTop="1" thickBot="1" x14ac:dyDescent="0.35">
      <c r="B107">
        <v>40</v>
      </c>
      <c r="C107">
        <f t="shared" si="821"/>
        <v>110</v>
      </c>
      <c r="E107">
        <f t="shared" si="610"/>
        <v>1</v>
      </c>
      <c r="G107">
        <f t="shared" si="611"/>
        <v>0.16501514101914139</v>
      </c>
      <c r="H107">
        <f t="shared" si="612"/>
        <v>0</v>
      </c>
      <c r="I107">
        <f t="shared" si="613"/>
        <v>0</v>
      </c>
      <c r="J107">
        <f t="shared" si="614"/>
        <v>0.25713445436768823</v>
      </c>
      <c r="K107" s="19">
        <f t="shared" si="615"/>
        <v>2.7774179821947742E-2</v>
      </c>
      <c r="L107">
        <f t="shared" si="616"/>
        <v>0.22999999999999998</v>
      </c>
      <c r="M107">
        <f t="shared" si="617"/>
        <v>0</v>
      </c>
      <c r="N107">
        <f t="shared" si="618"/>
        <v>0</v>
      </c>
      <c r="O107">
        <f t="shared" si="619"/>
        <v>0.35</v>
      </c>
      <c r="P107">
        <f t="shared" si="620"/>
        <v>4.0000000000000036E-2</v>
      </c>
      <c r="S107" s="35" t="e">
        <f t="shared" si="621"/>
        <v>#REF!</v>
      </c>
      <c r="T107" s="36">
        <v>0</v>
      </c>
      <c r="U107" s="37" t="e">
        <f t="shared" si="622"/>
        <v>#REF!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8">
        <v>0</v>
      </c>
      <c r="AD107" s="35" t="e">
        <f t="shared" si="623"/>
        <v>#REF!</v>
      </c>
      <c r="AE107" s="37" t="e">
        <f t="shared" si="624"/>
        <v>#REF!</v>
      </c>
      <c r="AF107" s="37" t="e">
        <f t="shared" si="625"/>
        <v>#REF!</v>
      </c>
      <c r="AG107" s="37" t="e">
        <f t="shared" si="626"/>
        <v>#REF!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8">
        <v>0</v>
      </c>
      <c r="AO107" s="35" t="e">
        <f t="shared" si="627"/>
        <v>#REF!</v>
      </c>
      <c r="AP107" s="36">
        <v>0</v>
      </c>
      <c r="AQ107" s="37" t="e">
        <f t="shared" si="628"/>
        <v>#REF!</v>
      </c>
      <c r="AR107" s="36">
        <v>0</v>
      </c>
      <c r="AS107" s="36">
        <v>0</v>
      </c>
      <c r="AT107" s="36">
        <v>0</v>
      </c>
      <c r="AU107" s="36">
        <v>0</v>
      </c>
      <c r="AV107" s="36">
        <v>0</v>
      </c>
      <c r="AW107" s="36">
        <v>0</v>
      </c>
      <c r="AX107" s="36">
        <v>0</v>
      </c>
      <c r="AY107" s="38">
        <v>0</v>
      </c>
      <c r="AZ107" s="35" t="e">
        <f t="shared" si="629"/>
        <v>#REF!</v>
      </c>
      <c r="BA107" s="37" t="e">
        <f t="shared" si="630"/>
        <v>#REF!</v>
      </c>
      <c r="BB107" s="37" t="e">
        <f t="shared" si="631"/>
        <v>#REF!</v>
      </c>
      <c r="BC107" s="37" t="e">
        <f t="shared" si="632"/>
        <v>#REF!</v>
      </c>
      <c r="BD107" s="37" t="e">
        <f t="shared" si="633"/>
        <v>#REF!</v>
      </c>
      <c r="BE107" s="37" t="e">
        <f t="shared" si="634"/>
        <v>#REF!</v>
      </c>
      <c r="BF107" s="36">
        <v>0</v>
      </c>
      <c r="BG107" s="36">
        <v>0</v>
      </c>
      <c r="BH107" s="36">
        <v>0</v>
      </c>
      <c r="BI107" s="36">
        <v>0</v>
      </c>
      <c r="BJ107" s="38">
        <v>0</v>
      </c>
      <c r="BK107" s="35" t="e">
        <f t="shared" si="635"/>
        <v>#REF!</v>
      </c>
      <c r="BL107" s="37" t="e">
        <f t="shared" si="636"/>
        <v>#REF!</v>
      </c>
      <c r="BM107" s="37" t="e">
        <f t="shared" si="637"/>
        <v>#REF!</v>
      </c>
      <c r="BN107" s="37" t="e">
        <f t="shared" si="638"/>
        <v>#REF!</v>
      </c>
      <c r="BO107" s="37" t="e">
        <f t="shared" si="639"/>
        <v>#REF!</v>
      </c>
      <c r="BP107" s="37" t="e">
        <f t="shared" si="640"/>
        <v>#REF!</v>
      </c>
      <c r="BQ107" s="36">
        <v>0</v>
      </c>
      <c r="BR107" s="36">
        <v>0</v>
      </c>
      <c r="BS107" s="36">
        <v>0</v>
      </c>
      <c r="BT107" s="36">
        <v>0</v>
      </c>
      <c r="BU107" s="38">
        <v>0</v>
      </c>
      <c r="BV107" s="35" t="e">
        <f t="shared" si="641"/>
        <v>#REF!</v>
      </c>
      <c r="BW107" s="37" t="e">
        <f t="shared" si="642"/>
        <v>#REF!</v>
      </c>
      <c r="BX107" s="37" t="e">
        <f t="shared" si="643"/>
        <v>#REF!</v>
      </c>
      <c r="BY107" s="37" t="e">
        <f t="shared" si="644"/>
        <v>#REF!</v>
      </c>
      <c r="BZ107" s="37" t="e">
        <f t="shared" si="645"/>
        <v>#REF!</v>
      </c>
      <c r="CA107" s="37" t="e">
        <f t="shared" si="646"/>
        <v>#REF!</v>
      </c>
      <c r="CB107" s="36">
        <v>0</v>
      </c>
      <c r="CC107" s="36">
        <v>0</v>
      </c>
      <c r="CD107" s="36">
        <v>0</v>
      </c>
      <c r="CE107" s="36">
        <v>0</v>
      </c>
      <c r="CF107" s="38">
        <v>0</v>
      </c>
      <c r="CG107" s="37" t="e">
        <f t="shared" si="647"/>
        <v>#REF!</v>
      </c>
      <c r="CH107" s="37" t="e">
        <f t="shared" si="648"/>
        <v>#REF!</v>
      </c>
      <c r="CI107" s="37" t="e">
        <f t="shared" si="649"/>
        <v>#REF!</v>
      </c>
      <c r="CJ107" s="37" t="e">
        <f t="shared" si="650"/>
        <v>#REF!</v>
      </c>
      <c r="CK107" s="36">
        <v>0</v>
      </c>
      <c r="CL107" s="36">
        <v>0</v>
      </c>
      <c r="CM107" s="37" t="e">
        <f t="shared" si="651"/>
        <v>#REF!</v>
      </c>
      <c r="CN107" s="37" t="e">
        <f t="shared" si="652"/>
        <v>#REF!</v>
      </c>
      <c r="CO107" s="36">
        <v>0</v>
      </c>
      <c r="CP107" s="36">
        <v>0</v>
      </c>
      <c r="CQ107" s="38">
        <v>0</v>
      </c>
      <c r="CR107" s="37" t="e">
        <f t="shared" si="653"/>
        <v>#REF!</v>
      </c>
      <c r="CS107" s="37" t="e">
        <f t="shared" si="654"/>
        <v>#REF!</v>
      </c>
      <c r="CT107" s="37" t="e">
        <f t="shared" si="655"/>
        <v>#REF!</v>
      </c>
      <c r="CU107" s="37" t="e">
        <f t="shared" si="656"/>
        <v>#REF!</v>
      </c>
      <c r="CV107" s="37" t="e">
        <f t="shared" si="657"/>
        <v>#REF!</v>
      </c>
      <c r="CW107" s="37" t="e">
        <f t="shared" si="658"/>
        <v>#REF!</v>
      </c>
      <c r="CX107" s="37" t="e">
        <f t="shared" si="659"/>
        <v>#REF!</v>
      </c>
      <c r="CY107" s="37" t="e">
        <f t="shared" si="660"/>
        <v>#REF!</v>
      </c>
      <c r="CZ107" s="37" t="e">
        <f t="shared" si="661"/>
        <v>#REF!</v>
      </c>
      <c r="DA107" s="37" t="e">
        <f t="shared" si="662"/>
        <v>#REF!</v>
      </c>
      <c r="DB107" s="38">
        <v>0</v>
      </c>
      <c r="DC107" s="37" t="e">
        <f t="shared" si="663"/>
        <v>#REF!</v>
      </c>
      <c r="DD107" s="37" t="e">
        <f t="shared" si="664"/>
        <v>#REF!</v>
      </c>
      <c r="DE107" s="37" t="e">
        <f t="shared" si="665"/>
        <v>#REF!</v>
      </c>
      <c r="DF107" s="37" t="e">
        <f t="shared" si="666"/>
        <v>#REF!</v>
      </c>
      <c r="DG107" s="37" t="e">
        <f t="shared" si="667"/>
        <v>#REF!</v>
      </c>
      <c r="DH107" s="37" t="e">
        <f t="shared" si="668"/>
        <v>#REF!</v>
      </c>
      <c r="DI107" s="37" t="e">
        <f t="shared" si="669"/>
        <v>#REF!</v>
      </c>
      <c r="DJ107" s="37" t="e">
        <f t="shared" si="670"/>
        <v>#REF!</v>
      </c>
      <c r="DK107" s="37" t="e">
        <f t="shared" si="671"/>
        <v>#REF!</v>
      </c>
      <c r="DL107" s="37" t="e">
        <f t="shared" si="672"/>
        <v>#REF!</v>
      </c>
      <c r="DM107" s="38">
        <v>0</v>
      </c>
      <c r="DN107" s="37" t="e">
        <f t="shared" si="673"/>
        <v>#REF!</v>
      </c>
      <c r="DO107" s="37" t="e">
        <f t="shared" si="674"/>
        <v>#REF!</v>
      </c>
      <c r="DP107" s="37" t="e">
        <f t="shared" si="675"/>
        <v>#REF!</v>
      </c>
      <c r="DQ107" s="37" t="e">
        <f t="shared" si="676"/>
        <v>#REF!</v>
      </c>
      <c r="DR107" s="37" t="e">
        <f t="shared" si="677"/>
        <v>#REF!</v>
      </c>
      <c r="DS107" s="37" t="e">
        <f t="shared" si="678"/>
        <v>#REF!</v>
      </c>
      <c r="DT107" s="37" t="e">
        <f t="shared" si="679"/>
        <v>#REF!</v>
      </c>
      <c r="DU107" s="37" t="e">
        <f t="shared" si="680"/>
        <v>#REF!</v>
      </c>
      <c r="DV107" s="37" t="e">
        <f t="shared" si="681"/>
        <v>#REF!</v>
      </c>
      <c r="DW107" s="37" t="e">
        <f t="shared" si="682"/>
        <v>#REF!</v>
      </c>
      <c r="DX107" s="38">
        <v>0</v>
      </c>
      <c r="DY107" s="35" t="e">
        <f t="array" ref="DY107">1-EXP(-INDEX(m.r.mortality, C107) * hr.mort_mci)</f>
        <v>#REF!</v>
      </c>
      <c r="DZ107" s="37" t="e">
        <f t="array" ref="DZ107">1-EXP(-INDEX(m.r.mortality, C107) * hr.mort_mci)</f>
        <v>#REF!</v>
      </c>
      <c r="EA107" s="37" t="e">
        <f t="array" ref="EA107">1-EXP(-INDEX(m.r.mortality, C107) * hr.mort_mil)</f>
        <v>#REF!</v>
      </c>
      <c r="EB107" s="37" t="e">
        <f t="array" ref="EB107">1-EXP(-INDEX(m.r.mortality, C107) * hr.mort_mil)</f>
        <v>#REF!</v>
      </c>
      <c r="EC107" s="37" t="e">
        <f t="array" ref="EC107">1-EXP(-INDEX(m.r.mortality, C107) * hr.mort_mod)</f>
        <v>#REF!</v>
      </c>
      <c r="ED107" s="37" t="e">
        <f t="array" ref="ED107">1-EXP(-INDEX(m.r.mortality, C107) * hr.mort_sev)</f>
        <v>#REF!</v>
      </c>
      <c r="EE107" s="37" t="e">
        <f t="array" ref="EE107">1-EXP(-INDEX(m.r.mortality, C107) * hr.mort_mci)</f>
        <v>#REF!</v>
      </c>
      <c r="EF107" s="37" t="e">
        <f t="array" ref="EF107">1-EXP(-INDEX(m.r.mortality, C107) * hr.mort_mil)</f>
        <v>#REF!</v>
      </c>
      <c r="EG107" s="37" t="e">
        <f t="array" ref="EG107">1-EXP(-INDEX(m.r.mortality, C107) * hr.mort_mod)</f>
        <v>#REF!</v>
      </c>
      <c r="EH107" s="37" t="e">
        <f t="array" ref="EH107">1-EXP(-INDEX(m.r.mortality, C107) * hr.mort_sev)</f>
        <v>#REF!</v>
      </c>
      <c r="EI107" s="38">
        <v>1</v>
      </c>
      <c r="EJ107" s="39" t="e">
        <f t="shared" si="683"/>
        <v>#REF!</v>
      </c>
      <c r="EK107" s="39" t="e">
        <f t="shared" si="684"/>
        <v>#REF!</v>
      </c>
      <c r="EL107" s="39" t="e">
        <f t="shared" si="685"/>
        <v>#REF!</v>
      </c>
      <c r="EM107" s="39" t="e">
        <f t="shared" si="686"/>
        <v>#REF!</v>
      </c>
      <c r="EN107" s="39" t="e">
        <f t="shared" si="687"/>
        <v>#REF!</v>
      </c>
      <c r="EO107" s="39" t="e">
        <f t="shared" si="688"/>
        <v>#REF!</v>
      </c>
      <c r="EP107" s="39" t="e">
        <f t="shared" si="689"/>
        <v>#REF!</v>
      </c>
      <c r="EQ107" s="39" t="e">
        <f t="shared" si="690"/>
        <v>#REF!</v>
      </c>
      <c r="ER107" s="39" t="e">
        <f t="shared" si="691"/>
        <v>#REF!</v>
      </c>
      <c r="ES107" s="39" t="e">
        <f t="shared" si="692"/>
        <v>#REF!</v>
      </c>
      <c r="ET107" s="39" t="b">
        <f t="shared" si="693"/>
        <v>1</v>
      </c>
      <c r="EV107">
        <v>40</v>
      </c>
      <c r="EW107" s="7" t="e">
        <f t="array" ref="EW107">MMULT(EW106:FG106,TRANSPOSE(S106:AC106))</f>
        <v>#REF!</v>
      </c>
      <c r="EX107" s="7" t="e">
        <f t="array" ref="EX107">MMULT(EW106:FG106,TRANSPOSE(AD106:AN106))</f>
        <v>#REF!</v>
      </c>
      <c r="EY107" s="7" t="e">
        <f t="array" ref="EY107">MMULT(EW106:FG106,TRANSPOSE(AO106:AY106))</f>
        <v>#REF!</v>
      </c>
      <c r="EZ107" s="7" t="e">
        <f t="array" ref="EZ107">MMULT(EW106:FG106,TRANSPOSE(AZ106:BJ106))</f>
        <v>#REF!</v>
      </c>
      <c r="FA107" s="7" t="e">
        <f t="array" ref="FA107">MMULT(EW106:FG106,TRANSPOSE(BK106:BU106))</f>
        <v>#REF!</v>
      </c>
      <c r="FB107" s="7" t="e">
        <f t="array" ref="FB107">MMULT(EW106:FG106,TRANSPOSE(BV106:CF106))</f>
        <v>#REF!</v>
      </c>
      <c r="FC107" s="7" t="e">
        <f t="array" ref="FC107">MMULT(EW106:FG106,TRANSPOSE(CG106:CQ106))</f>
        <v>#REF!</v>
      </c>
      <c r="FD107" s="7" t="e">
        <f t="array" ref="FD107">MMULT(EW106:FG106,TRANSPOSE(CR106:DB106))</f>
        <v>#REF!</v>
      </c>
      <c r="FE107" s="7" t="e">
        <f t="array" ref="FE107">MMULT(EW106:FG106,TRANSPOSE(DC106:DM106))</f>
        <v>#REF!</v>
      </c>
      <c r="FF107" s="7" t="e">
        <f t="array" ref="FF107">MMULT(EW106:FG106,TRANSPOSE(DN106:DX106))</f>
        <v>#REF!</v>
      </c>
      <c r="FG107" s="7" t="e">
        <f t="array" ref="FG107">MMULT(EW106:FG106,TRANSPOSE(DY106:EI106))</f>
        <v>#REF!</v>
      </c>
      <c r="FH107" s="39" t="e">
        <f t="shared" si="694"/>
        <v>#REF!</v>
      </c>
      <c r="FJ107" s="30" t="e">
        <f t="shared" si="695"/>
        <v>#REF!</v>
      </c>
      <c r="FK107" s="30" t="e">
        <f t="shared" si="696"/>
        <v>#REF!</v>
      </c>
      <c r="FL107" s="30" t="e">
        <f t="shared" si="697"/>
        <v>#REF!</v>
      </c>
      <c r="FM107" s="30" t="e">
        <f t="shared" si="698"/>
        <v>#REF!</v>
      </c>
      <c r="FN107" s="30" t="e">
        <f t="shared" si="699"/>
        <v>#REF!</v>
      </c>
      <c r="FO107" s="30" t="e">
        <f t="shared" si="700"/>
        <v>#REF!</v>
      </c>
      <c r="FP107" s="30" t="e">
        <f t="shared" si="701"/>
        <v>#REF!</v>
      </c>
      <c r="FQ107" s="30" t="e">
        <f t="shared" si="702"/>
        <v>#REF!</v>
      </c>
      <c r="FR107" s="30" t="e">
        <f t="shared" si="703"/>
        <v>#REF!</v>
      </c>
      <c r="FS107" s="30" t="e">
        <f t="shared" si="704"/>
        <v>#REF!</v>
      </c>
      <c r="FT107" s="41">
        <v>0</v>
      </c>
      <c r="FV107" s="30" t="e">
        <f t="shared" si="705"/>
        <v>#REF!</v>
      </c>
      <c r="FW107" s="30" t="e">
        <f t="shared" si="706"/>
        <v>#REF!</v>
      </c>
      <c r="FX107" s="30" t="e">
        <f t="shared" si="707"/>
        <v>#REF!</v>
      </c>
      <c r="FY107" s="30" t="e">
        <f t="shared" si="708"/>
        <v>#REF!</v>
      </c>
      <c r="FZ107" s="30" t="e">
        <f t="shared" si="709"/>
        <v>#REF!</v>
      </c>
      <c r="GA107" s="30" t="e">
        <f t="shared" si="710"/>
        <v>#REF!</v>
      </c>
      <c r="GB107" s="30" t="e">
        <f t="shared" si="711"/>
        <v>#REF!</v>
      </c>
      <c r="GC107" s="30" t="e">
        <f t="shared" si="712"/>
        <v>#REF!</v>
      </c>
      <c r="GD107" s="30" t="e">
        <f t="shared" si="713"/>
        <v>#REF!</v>
      </c>
      <c r="GE107" s="30" t="e">
        <f t="shared" si="714"/>
        <v>#REF!</v>
      </c>
      <c r="GF107" s="41">
        <v>0</v>
      </c>
      <c r="GH107" s="31" t="e">
        <f t="shared" si="715"/>
        <v>#REF!</v>
      </c>
      <c r="GI107" s="31" t="e">
        <f t="shared" si="716"/>
        <v>#REF!</v>
      </c>
      <c r="GJ107" s="18"/>
      <c r="GK107" s="31" t="e">
        <f t="shared" si="717"/>
        <v>#REF!</v>
      </c>
      <c r="GL107" s="31" t="e">
        <f t="shared" si="718"/>
        <v>#REF!</v>
      </c>
      <c r="GM107" s="31" t="e">
        <f t="shared" si="719"/>
        <v>#REF!</v>
      </c>
      <c r="GN107" s="31" t="e">
        <f t="shared" si="720"/>
        <v>#REF!</v>
      </c>
      <c r="GO107" s="31" t="e">
        <f t="shared" si="721"/>
        <v>#REF!</v>
      </c>
      <c r="GP107" s="31" t="e">
        <f t="shared" si="722"/>
        <v>#REF!</v>
      </c>
      <c r="GQ107" s="31" t="e">
        <f t="shared" si="723"/>
        <v>#REF!</v>
      </c>
      <c r="GR107" s="31" t="e">
        <f t="shared" si="724"/>
        <v>#REF!</v>
      </c>
      <c r="GS107" s="31" t="e">
        <f t="shared" si="725"/>
        <v>#REF!</v>
      </c>
      <c r="GT107" s="31" t="e">
        <f t="shared" si="726"/>
        <v>#REF!</v>
      </c>
      <c r="GU107" s="42">
        <v>0</v>
      </c>
      <c r="GV107" s="18"/>
      <c r="GW107" s="31" t="e">
        <f t="shared" si="727"/>
        <v>#REF!</v>
      </c>
      <c r="GX107" s="31" t="e">
        <f t="shared" si="728"/>
        <v>#REF!</v>
      </c>
      <c r="GY107" s="31" t="e">
        <f t="shared" si="729"/>
        <v>#REF!</v>
      </c>
      <c r="GZ107" s="31" t="e">
        <f t="shared" si="730"/>
        <v>#REF!</v>
      </c>
      <c r="HA107" s="31" t="e">
        <f t="shared" si="731"/>
        <v>#REF!</v>
      </c>
      <c r="HB107" s="31" t="e">
        <f t="shared" si="732"/>
        <v>#REF!</v>
      </c>
      <c r="HC107" s="31" t="e">
        <f t="shared" si="733"/>
        <v>#REF!</v>
      </c>
      <c r="HD107" s="31" t="e">
        <f t="shared" si="734"/>
        <v>#REF!</v>
      </c>
      <c r="HE107" s="31" t="e">
        <f t="shared" si="735"/>
        <v>#REF!</v>
      </c>
      <c r="HF107" s="31" t="e">
        <f t="shared" si="736"/>
        <v>#REF!</v>
      </c>
      <c r="HG107" s="42">
        <v>0</v>
      </c>
      <c r="HH107" s="18"/>
      <c r="HI107" s="31" t="e">
        <f t="shared" si="737"/>
        <v>#REF!</v>
      </c>
      <c r="HJ107" s="31" t="e">
        <f t="shared" si="738"/>
        <v>#REF!</v>
      </c>
      <c r="HK107" s="31" t="e">
        <f t="shared" si="739"/>
        <v>#REF!</v>
      </c>
      <c r="HL107" s="31" t="e">
        <f t="shared" si="740"/>
        <v>#REF!</v>
      </c>
      <c r="HM107" s="31" t="e">
        <f t="shared" si="741"/>
        <v>#REF!</v>
      </c>
      <c r="HN107" s="31" t="e">
        <f t="shared" si="742"/>
        <v>#REF!</v>
      </c>
      <c r="HO107" s="31" t="e">
        <f t="shared" si="743"/>
        <v>#REF!</v>
      </c>
      <c r="HP107" s="31" t="e">
        <f t="shared" si="744"/>
        <v>#REF!</v>
      </c>
      <c r="HQ107" s="31" t="e">
        <f t="shared" si="745"/>
        <v>#REF!</v>
      </c>
      <c r="HR107" s="31" t="e">
        <f t="shared" si="746"/>
        <v>#REF!</v>
      </c>
      <c r="HS107" s="42">
        <v>0</v>
      </c>
      <c r="HT107" s="18"/>
      <c r="HU107" s="45" t="e">
        <f t="shared" si="747"/>
        <v>#REF!</v>
      </c>
      <c r="HV107" s="45" t="e">
        <f t="shared" si="748"/>
        <v>#REF!</v>
      </c>
      <c r="HW107" s="45" t="e">
        <f t="shared" si="749"/>
        <v>#REF!</v>
      </c>
      <c r="HX107" s="45" t="e">
        <f t="shared" si="750"/>
        <v>#REF!</v>
      </c>
      <c r="HY107" s="45" t="e">
        <f t="shared" si="751"/>
        <v>#REF!</v>
      </c>
      <c r="HZ107" s="45" t="e">
        <f t="shared" si="752"/>
        <v>#REF!</v>
      </c>
      <c r="IA107" s="45" t="e">
        <f t="shared" si="753"/>
        <v>#REF!</v>
      </c>
      <c r="IB107" s="45" t="e">
        <f t="shared" si="754"/>
        <v>#REF!</v>
      </c>
      <c r="IC107" s="45" t="e">
        <f t="shared" si="755"/>
        <v>#REF!</v>
      </c>
      <c r="ID107" s="45" t="e">
        <f t="shared" si="756"/>
        <v>#REF!</v>
      </c>
      <c r="IE107" s="45">
        <f t="shared" si="757"/>
        <v>0</v>
      </c>
      <c r="IF107" s="45"/>
      <c r="IH107" s="45" t="e">
        <f t="shared" si="758"/>
        <v>#REF!</v>
      </c>
      <c r="II107" s="45" t="e">
        <f t="shared" si="759"/>
        <v>#REF!</v>
      </c>
      <c r="IJ107" s="45" t="e">
        <f t="shared" si="760"/>
        <v>#REF!</v>
      </c>
      <c r="IK107" s="45" t="e">
        <f t="shared" si="761"/>
        <v>#REF!</v>
      </c>
      <c r="IL107" s="45" t="e">
        <f t="shared" si="762"/>
        <v>#REF!</v>
      </c>
      <c r="IM107" s="45" t="e">
        <f t="shared" si="763"/>
        <v>#REF!</v>
      </c>
      <c r="IN107" s="45" t="e">
        <f t="shared" si="764"/>
        <v>#REF!</v>
      </c>
      <c r="IO107" s="45" t="e">
        <f t="shared" si="765"/>
        <v>#REF!</v>
      </c>
      <c r="IP107" s="45" t="e">
        <f t="shared" si="766"/>
        <v>#REF!</v>
      </c>
      <c r="IQ107" s="45" t="e">
        <f t="shared" si="767"/>
        <v>#REF!</v>
      </c>
      <c r="IR107" s="45">
        <f t="shared" si="768"/>
        <v>0</v>
      </c>
      <c r="IT107" s="43" t="e">
        <f t="shared" si="769"/>
        <v>#REF!</v>
      </c>
      <c r="IU107" s="43" t="e">
        <f t="shared" si="770"/>
        <v>#REF!</v>
      </c>
      <c r="IW107" s="43" t="e">
        <f t="shared" si="771"/>
        <v>#REF!</v>
      </c>
      <c r="IX107" s="43" t="e">
        <f t="shared" si="772"/>
        <v>#REF!</v>
      </c>
      <c r="IY107" s="43" t="e">
        <f t="shared" si="773"/>
        <v>#REF!</v>
      </c>
      <c r="IZ107" s="43" t="e">
        <f t="shared" si="774"/>
        <v>#REF!</v>
      </c>
      <c r="JA107" s="43" t="e">
        <f t="shared" si="775"/>
        <v>#REF!</v>
      </c>
      <c r="JB107" s="43" t="e">
        <f t="shared" si="776"/>
        <v>#REF!</v>
      </c>
      <c r="JC107" s="43" t="e">
        <f t="shared" si="777"/>
        <v>#REF!</v>
      </c>
      <c r="JD107" s="43" t="e">
        <f t="shared" si="778"/>
        <v>#REF!</v>
      </c>
      <c r="JE107" s="43" t="e">
        <f t="shared" si="779"/>
        <v>#REF!</v>
      </c>
      <c r="JF107" s="43" t="e">
        <f t="shared" si="780"/>
        <v>#REF!</v>
      </c>
      <c r="JG107" s="43">
        <f t="shared" si="781"/>
        <v>0</v>
      </c>
      <c r="JH107" s="43"/>
      <c r="JJ107" s="43" t="e">
        <f t="shared" si="782"/>
        <v>#REF!</v>
      </c>
      <c r="JK107" s="43" t="e">
        <f t="shared" si="783"/>
        <v>#REF!</v>
      </c>
      <c r="JL107" s="43" t="e">
        <f t="shared" si="784"/>
        <v>#REF!</v>
      </c>
      <c r="JM107" s="43" t="e">
        <f t="shared" si="785"/>
        <v>#REF!</v>
      </c>
      <c r="JN107" s="43" t="e">
        <f t="shared" si="786"/>
        <v>#REF!</v>
      </c>
      <c r="JO107" s="43" t="e">
        <f t="shared" si="787"/>
        <v>#REF!</v>
      </c>
      <c r="JP107" s="43" t="e">
        <f t="shared" si="788"/>
        <v>#REF!</v>
      </c>
      <c r="JQ107" s="43" t="e">
        <f t="shared" si="789"/>
        <v>#REF!</v>
      </c>
      <c r="JR107" s="43" t="e">
        <f t="shared" si="790"/>
        <v>#REF!</v>
      </c>
      <c r="JS107" s="43" t="e">
        <f t="shared" si="791"/>
        <v>#REF!</v>
      </c>
      <c r="JT107" s="43">
        <f t="shared" si="792"/>
        <v>0</v>
      </c>
      <c r="JU107" s="43"/>
      <c r="JW107" s="43" t="e">
        <f t="shared" si="793"/>
        <v>#REF!</v>
      </c>
      <c r="JX107" s="43" t="e">
        <f t="shared" si="794"/>
        <v>#REF!</v>
      </c>
      <c r="JY107" s="43" t="e">
        <f t="shared" si="795"/>
        <v>#REF!</v>
      </c>
      <c r="JZ107" s="43" t="e">
        <f t="shared" si="796"/>
        <v>#REF!</v>
      </c>
      <c r="KA107" s="43" t="e">
        <f t="shared" si="797"/>
        <v>#REF!</v>
      </c>
      <c r="KB107" s="43" t="e">
        <f t="shared" si="798"/>
        <v>#REF!</v>
      </c>
      <c r="KC107" s="43" t="e">
        <f t="shared" si="799"/>
        <v>#REF!</v>
      </c>
      <c r="KD107" s="43" t="e">
        <f t="shared" si="800"/>
        <v>#REF!</v>
      </c>
      <c r="KE107" s="43" t="e">
        <f t="shared" si="801"/>
        <v>#REF!</v>
      </c>
      <c r="KF107" s="43" t="e">
        <f t="shared" si="802"/>
        <v>#REF!</v>
      </c>
      <c r="KG107" s="43">
        <f t="shared" si="803"/>
        <v>0</v>
      </c>
      <c r="KH107" s="43"/>
      <c r="KJ107" s="7" t="e">
        <f t="array" ref="KJ107">AVERAGE(EW107:EW108)/((1+discount_EFFECT)^($B107-1))</f>
        <v>#REF!</v>
      </c>
      <c r="KK107" s="7" t="e">
        <f t="array" ref="KK107">AVERAGE(EX107:EX108)/((1+discount_EFFECT)^($B107-1))</f>
        <v>#REF!</v>
      </c>
      <c r="KL107" s="7" t="e">
        <f t="array" ref="KL107">AVERAGE(EY107:EY108)/((1+discount_EFFECT)^($B107-1))</f>
        <v>#REF!</v>
      </c>
      <c r="KM107" s="7" t="e">
        <f t="array" ref="KM107">AVERAGE(EZ107:EZ108)/((1+discount_EFFECT)^($B107-1))</f>
        <v>#REF!</v>
      </c>
      <c r="KN107" s="7" t="e">
        <f t="array" ref="KN107">AVERAGE(FA107:FA108)/((1+discount_EFFECT)^($B107-1))</f>
        <v>#REF!</v>
      </c>
      <c r="KO107" s="7" t="e">
        <f t="array" ref="KO107">AVERAGE(FB107:FB108)/((1+discount_EFFECT)^($B107-1))</f>
        <v>#REF!</v>
      </c>
      <c r="KP107" s="7" t="e">
        <f t="array" ref="KP107">AVERAGE(FC107:FC108)/((1+discount_EFFECT)^($B107-1))</f>
        <v>#REF!</v>
      </c>
      <c r="KQ107" s="7" t="e">
        <f t="array" ref="KQ107">AVERAGE(FD107:FD108)/((1+discount_EFFECT)^($B107-1))</f>
        <v>#REF!</v>
      </c>
      <c r="KR107" s="7" t="e">
        <f t="array" ref="KR107">AVERAGE(FE107:FE108)/((1+discount_EFFECT)^($B107-1))</f>
        <v>#REF!</v>
      </c>
      <c r="KS107" s="7" t="e">
        <f t="array" ref="KS107">AVERAGE(FF107:FF108)/((1+discount_EFFECT)^($B107-1))</f>
        <v>#REF!</v>
      </c>
      <c r="KT107" s="7" t="e">
        <f t="array" ref="KT107">AVERAGE(FG107:FG108)/((1+discount_EFFECT)^($B107-1))</f>
        <v>#REF!</v>
      </c>
      <c r="KU107" s="51" t="e">
        <f t="shared" si="804"/>
        <v>#REF!</v>
      </c>
      <c r="KV107" s="51" t="e">
        <f t="shared" si="805"/>
        <v>#REF!</v>
      </c>
      <c r="KW107" s="43"/>
      <c r="KX107" s="43" t="e">
        <f t="shared" si="806"/>
        <v>#REF!</v>
      </c>
      <c r="KY107" s="43" t="e">
        <f t="shared" si="807"/>
        <v>#REF!</v>
      </c>
      <c r="KZ107" s="43" t="e">
        <f t="shared" si="808"/>
        <v>#REF!</v>
      </c>
      <c r="LA107" s="43" t="e">
        <f t="shared" si="809"/>
        <v>#REF!</v>
      </c>
      <c r="LB107" s="30" t="e">
        <f t="shared" si="810"/>
        <v>#REF!</v>
      </c>
      <c r="LC107" s="30" t="e">
        <f t="shared" si="811"/>
        <v>#REF!</v>
      </c>
      <c r="LD107" s="30" t="e">
        <f t="shared" si="812"/>
        <v>#REF!</v>
      </c>
      <c r="LE107" s="30" t="e">
        <f t="shared" si="813"/>
        <v>#REF!</v>
      </c>
      <c r="LF107" s="30" t="e">
        <f t="shared" si="814"/>
        <v>#REF!</v>
      </c>
      <c r="LG107" s="30" t="e">
        <f t="shared" si="815"/>
        <v>#REF!</v>
      </c>
      <c r="LH107" s="30" t="e">
        <f t="shared" si="816"/>
        <v>#REF!</v>
      </c>
      <c r="LI107" s="17" t="e">
        <f t="shared" si="817"/>
        <v>#REF!</v>
      </c>
      <c r="LJ107" s="30" t="e">
        <f t="shared" si="818"/>
        <v>#REF!</v>
      </c>
      <c r="LK107" s="31" t="e">
        <f t="shared" si="819"/>
        <v>#REF!</v>
      </c>
      <c r="LL107" t="e">
        <f t="shared" si="820"/>
        <v>#REF!</v>
      </c>
    </row>
    <row r="108" spans="2:324" ht="15.6" thickTop="1" thickBot="1" x14ac:dyDescent="0.35">
      <c r="B108">
        <v>41</v>
      </c>
      <c r="C108">
        <f t="shared" si="821"/>
        <v>111</v>
      </c>
      <c r="E108">
        <f t="shared" si="610"/>
        <v>1</v>
      </c>
      <c r="G108">
        <f t="shared" si="611"/>
        <v>0.16501514101914139</v>
      </c>
      <c r="H108">
        <f t="shared" si="612"/>
        <v>0</v>
      </c>
      <c r="I108">
        <f t="shared" si="613"/>
        <v>0</v>
      </c>
      <c r="J108">
        <f t="shared" si="614"/>
        <v>0.25713445436768823</v>
      </c>
      <c r="K108" s="19">
        <f t="shared" si="615"/>
        <v>2.7774179821947742E-2</v>
      </c>
      <c r="L108">
        <f t="shared" si="616"/>
        <v>0.22999999999999998</v>
      </c>
      <c r="M108">
        <f t="shared" si="617"/>
        <v>0</v>
      </c>
      <c r="N108">
        <f t="shared" si="618"/>
        <v>0</v>
      </c>
      <c r="O108">
        <f t="shared" si="619"/>
        <v>0.35</v>
      </c>
      <c r="P108">
        <f t="shared" si="620"/>
        <v>4.0000000000000036E-2</v>
      </c>
      <c r="S108" s="35" t="e">
        <f t="shared" si="621"/>
        <v>#REF!</v>
      </c>
      <c r="T108" s="36">
        <v>0</v>
      </c>
      <c r="U108" s="37" t="e">
        <f t="shared" si="622"/>
        <v>#REF!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8">
        <v>0</v>
      </c>
      <c r="AD108" s="35" t="e">
        <f t="shared" si="623"/>
        <v>#REF!</v>
      </c>
      <c r="AE108" s="37" t="e">
        <f t="shared" si="624"/>
        <v>#REF!</v>
      </c>
      <c r="AF108" s="37" t="e">
        <f t="shared" si="625"/>
        <v>#REF!</v>
      </c>
      <c r="AG108" s="37" t="e">
        <f t="shared" si="626"/>
        <v>#REF!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38">
        <v>0</v>
      </c>
      <c r="AO108" s="35" t="e">
        <f t="shared" si="627"/>
        <v>#REF!</v>
      </c>
      <c r="AP108" s="36">
        <v>0</v>
      </c>
      <c r="AQ108" s="37" t="e">
        <f t="shared" si="628"/>
        <v>#REF!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0</v>
      </c>
      <c r="AY108" s="38">
        <v>0</v>
      </c>
      <c r="AZ108" s="35" t="e">
        <f t="shared" si="629"/>
        <v>#REF!</v>
      </c>
      <c r="BA108" s="37" t="e">
        <f t="shared" si="630"/>
        <v>#REF!</v>
      </c>
      <c r="BB108" s="37" t="e">
        <f t="shared" si="631"/>
        <v>#REF!</v>
      </c>
      <c r="BC108" s="37" t="e">
        <f t="shared" si="632"/>
        <v>#REF!</v>
      </c>
      <c r="BD108" s="37" t="e">
        <f t="shared" si="633"/>
        <v>#REF!</v>
      </c>
      <c r="BE108" s="37" t="e">
        <f t="shared" si="634"/>
        <v>#REF!</v>
      </c>
      <c r="BF108" s="36">
        <v>0</v>
      </c>
      <c r="BG108" s="36">
        <v>0</v>
      </c>
      <c r="BH108" s="36">
        <v>0</v>
      </c>
      <c r="BI108" s="36">
        <v>0</v>
      </c>
      <c r="BJ108" s="38">
        <v>0</v>
      </c>
      <c r="BK108" s="35" t="e">
        <f t="shared" si="635"/>
        <v>#REF!</v>
      </c>
      <c r="BL108" s="37" t="e">
        <f t="shared" si="636"/>
        <v>#REF!</v>
      </c>
      <c r="BM108" s="37" t="e">
        <f t="shared" si="637"/>
        <v>#REF!</v>
      </c>
      <c r="BN108" s="37" t="e">
        <f t="shared" si="638"/>
        <v>#REF!</v>
      </c>
      <c r="BO108" s="37" t="e">
        <f t="shared" si="639"/>
        <v>#REF!</v>
      </c>
      <c r="BP108" s="37" t="e">
        <f t="shared" si="640"/>
        <v>#REF!</v>
      </c>
      <c r="BQ108" s="36">
        <v>0</v>
      </c>
      <c r="BR108" s="36">
        <v>0</v>
      </c>
      <c r="BS108" s="36">
        <v>0</v>
      </c>
      <c r="BT108" s="36">
        <v>0</v>
      </c>
      <c r="BU108" s="38">
        <v>0</v>
      </c>
      <c r="BV108" s="35" t="e">
        <f t="shared" si="641"/>
        <v>#REF!</v>
      </c>
      <c r="BW108" s="37" t="e">
        <f t="shared" si="642"/>
        <v>#REF!</v>
      </c>
      <c r="BX108" s="37" t="e">
        <f t="shared" si="643"/>
        <v>#REF!</v>
      </c>
      <c r="BY108" s="37" t="e">
        <f t="shared" si="644"/>
        <v>#REF!</v>
      </c>
      <c r="BZ108" s="37" t="e">
        <f t="shared" si="645"/>
        <v>#REF!</v>
      </c>
      <c r="CA108" s="37" t="e">
        <f t="shared" si="646"/>
        <v>#REF!</v>
      </c>
      <c r="CB108" s="36">
        <v>0</v>
      </c>
      <c r="CC108" s="36">
        <v>0</v>
      </c>
      <c r="CD108" s="36">
        <v>0</v>
      </c>
      <c r="CE108" s="36">
        <v>0</v>
      </c>
      <c r="CF108" s="38">
        <v>0</v>
      </c>
      <c r="CG108" s="37" t="e">
        <f t="shared" si="647"/>
        <v>#REF!</v>
      </c>
      <c r="CH108" s="37" t="e">
        <f t="shared" si="648"/>
        <v>#REF!</v>
      </c>
      <c r="CI108" s="37" t="e">
        <f t="shared" si="649"/>
        <v>#REF!</v>
      </c>
      <c r="CJ108" s="37" t="e">
        <f t="shared" si="650"/>
        <v>#REF!</v>
      </c>
      <c r="CK108" s="36">
        <v>0</v>
      </c>
      <c r="CL108" s="36">
        <v>0</v>
      </c>
      <c r="CM108" s="37" t="e">
        <f t="shared" si="651"/>
        <v>#REF!</v>
      </c>
      <c r="CN108" s="37" t="e">
        <f t="shared" si="652"/>
        <v>#REF!</v>
      </c>
      <c r="CO108" s="36">
        <v>0</v>
      </c>
      <c r="CP108" s="36">
        <v>0</v>
      </c>
      <c r="CQ108" s="38">
        <v>0</v>
      </c>
      <c r="CR108" s="37" t="e">
        <f t="shared" si="653"/>
        <v>#REF!</v>
      </c>
      <c r="CS108" s="37" t="e">
        <f t="shared" si="654"/>
        <v>#REF!</v>
      </c>
      <c r="CT108" s="37" t="e">
        <f t="shared" si="655"/>
        <v>#REF!</v>
      </c>
      <c r="CU108" s="37" t="e">
        <f t="shared" si="656"/>
        <v>#REF!</v>
      </c>
      <c r="CV108" s="37" t="e">
        <f t="shared" si="657"/>
        <v>#REF!</v>
      </c>
      <c r="CW108" s="37" t="e">
        <f t="shared" si="658"/>
        <v>#REF!</v>
      </c>
      <c r="CX108" s="37" t="e">
        <f t="shared" si="659"/>
        <v>#REF!</v>
      </c>
      <c r="CY108" s="37" t="e">
        <f t="shared" si="660"/>
        <v>#REF!</v>
      </c>
      <c r="CZ108" s="37" t="e">
        <f t="shared" si="661"/>
        <v>#REF!</v>
      </c>
      <c r="DA108" s="37" t="e">
        <f t="shared" si="662"/>
        <v>#REF!</v>
      </c>
      <c r="DB108" s="38">
        <v>0</v>
      </c>
      <c r="DC108" s="37" t="e">
        <f t="shared" si="663"/>
        <v>#REF!</v>
      </c>
      <c r="DD108" s="37" t="e">
        <f t="shared" si="664"/>
        <v>#REF!</v>
      </c>
      <c r="DE108" s="37" t="e">
        <f t="shared" si="665"/>
        <v>#REF!</v>
      </c>
      <c r="DF108" s="37" t="e">
        <f t="shared" si="666"/>
        <v>#REF!</v>
      </c>
      <c r="DG108" s="37" t="e">
        <f t="shared" si="667"/>
        <v>#REF!</v>
      </c>
      <c r="DH108" s="37" t="e">
        <f t="shared" si="668"/>
        <v>#REF!</v>
      </c>
      <c r="DI108" s="37" t="e">
        <f t="shared" si="669"/>
        <v>#REF!</v>
      </c>
      <c r="DJ108" s="37" t="e">
        <f t="shared" si="670"/>
        <v>#REF!</v>
      </c>
      <c r="DK108" s="37" t="e">
        <f t="shared" si="671"/>
        <v>#REF!</v>
      </c>
      <c r="DL108" s="37" t="e">
        <f t="shared" si="672"/>
        <v>#REF!</v>
      </c>
      <c r="DM108" s="38">
        <v>0</v>
      </c>
      <c r="DN108" s="37" t="e">
        <f t="shared" si="673"/>
        <v>#REF!</v>
      </c>
      <c r="DO108" s="37" t="e">
        <f t="shared" si="674"/>
        <v>#REF!</v>
      </c>
      <c r="DP108" s="37" t="e">
        <f t="shared" si="675"/>
        <v>#REF!</v>
      </c>
      <c r="DQ108" s="37" t="e">
        <f t="shared" si="676"/>
        <v>#REF!</v>
      </c>
      <c r="DR108" s="37" t="e">
        <f t="shared" si="677"/>
        <v>#REF!</v>
      </c>
      <c r="DS108" s="37" t="e">
        <f t="shared" si="678"/>
        <v>#REF!</v>
      </c>
      <c r="DT108" s="37" t="e">
        <f t="shared" si="679"/>
        <v>#REF!</v>
      </c>
      <c r="DU108" s="37" t="e">
        <f t="shared" si="680"/>
        <v>#REF!</v>
      </c>
      <c r="DV108" s="37" t="e">
        <f t="shared" si="681"/>
        <v>#REF!</v>
      </c>
      <c r="DW108" s="37" t="e">
        <f t="shared" si="682"/>
        <v>#REF!</v>
      </c>
      <c r="DX108" s="38">
        <v>0</v>
      </c>
      <c r="DY108" s="35" t="e">
        <f t="array" ref="DY108">1-EXP(-INDEX(m.r.mortality, C108) * hr.mort_mci)</f>
        <v>#REF!</v>
      </c>
      <c r="DZ108" s="37" t="e">
        <f t="array" ref="DZ108">1-EXP(-INDEX(m.r.mortality, C108) * hr.mort_mci)</f>
        <v>#REF!</v>
      </c>
      <c r="EA108" s="37" t="e">
        <f t="array" ref="EA108">1-EXP(-INDEX(m.r.mortality, C108) * hr.mort_mil)</f>
        <v>#REF!</v>
      </c>
      <c r="EB108" s="37" t="e">
        <f t="array" ref="EB108">1-EXP(-INDEX(m.r.mortality, C108) * hr.mort_mil)</f>
        <v>#REF!</v>
      </c>
      <c r="EC108" s="37" t="e">
        <f t="array" ref="EC108">1-EXP(-INDEX(m.r.mortality, C108) * hr.mort_mod)</f>
        <v>#REF!</v>
      </c>
      <c r="ED108" s="37" t="e">
        <f t="array" ref="ED108">1-EXP(-INDEX(m.r.mortality, C108) * hr.mort_sev)</f>
        <v>#REF!</v>
      </c>
      <c r="EE108" s="37" t="e">
        <f t="array" ref="EE108">1-EXP(-INDEX(m.r.mortality, C108) * hr.mort_mci)</f>
        <v>#REF!</v>
      </c>
      <c r="EF108" s="37" t="e">
        <f t="array" ref="EF108">1-EXP(-INDEX(m.r.mortality, C108) * hr.mort_mil)</f>
        <v>#REF!</v>
      </c>
      <c r="EG108" s="37" t="e">
        <f t="array" ref="EG108">1-EXP(-INDEX(m.r.mortality, C108) * hr.mort_mod)</f>
        <v>#REF!</v>
      </c>
      <c r="EH108" s="37" t="e">
        <f t="array" ref="EH108">1-EXP(-INDEX(m.r.mortality, C108) * hr.mort_sev)</f>
        <v>#REF!</v>
      </c>
      <c r="EI108" s="38">
        <v>1</v>
      </c>
      <c r="EJ108" s="39" t="e">
        <f t="shared" si="683"/>
        <v>#REF!</v>
      </c>
      <c r="EK108" s="39" t="e">
        <f t="shared" si="684"/>
        <v>#REF!</v>
      </c>
      <c r="EL108" s="39" t="e">
        <f t="shared" si="685"/>
        <v>#REF!</v>
      </c>
      <c r="EM108" s="39" t="e">
        <f t="shared" si="686"/>
        <v>#REF!</v>
      </c>
      <c r="EN108" s="39" t="e">
        <f t="shared" si="687"/>
        <v>#REF!</v>
      </c>
      <c r="EO108" s="39" t="e">
        <f t="shared" si="688"/>
        <v>#REF!</v>
      </c>
      <c r="EP108" s="39" t="e">
        <f t="shared" si="689"/>
        <v>#REF!</v>
      </c>
      <c r="EQ108" s="39" t="e">
        <f t="shared" si="690"/>
        <v>#REF!</v>
      </c>
      <c r="ER108" s="39" t="e">
        <f t="shared" si="691"/>
        <v>#REF!</v>
      </c>
      <c r="ES108" s="39" t="e">
        <f t="shared" si="692"/>
        <v>#REF!</v>
      </c>
      <c r="ET108" s="39" t="b">
        <f t="shared" si="693"/>
        <v>1</v>
      </c>
      <c r="EV108">
        <v>41</v>
      </c>
      <c r="EW108" s="7" t="e">
        <f t="array" ref="EW108">MMULT(EW107:FG107,TRANSPOSE(S107:AC107))</f>
        <v>#REF!</v>
      </c>
      <c r="EX108" s="7" t="e">
        <f t="array" ref="EX108">MMULT(EW107:FG107,TRANSPOSE(AD107:AN107))</f>
        <v>#REF!</v>
      </c>
      <c r="EY108" s="7" t="e">
        <f t="array" ref="EY108">MMULT(EW107:FG107,TRANSPOSE(AO107:AY107))</f>
        <v>#REF!</v>
      </c>
      <c r="EZ108" s="7" t="e">
        <f t="array" ref="EZ108">MMULT(EW107:FG107,TRANSPOSE(AZ107:BJ107))</f>
        <v>#REF!</v>
      </c>
      <c r="FA108" s="7" t="e">
        <f t="array" ref="FA108">MMULT(EW107:FG107,TRANSPOSE(BK107:BU107))</f>
        <v>#REF!</v>
      </c>
      <c r="FB108" s="7" t="e">
        <f t="array" ref="FB108">MMULT(EW107:FG107,TRANSPOSE(BV107:CF107))</f>
        <v>#REF!</v>
      </c>
      <c r="FC108" s="7" t="e">
        <f t="array" ref="FC108">MMULT(EW107:FG107,TRANSPOSE(CG107:CQ107))</f>
        <v>#REF!</v>
      </c>
      <c r="FD108" s="7" t="e">
        <f t="array" ref="FD108">MMULT(EW107:FG107,TRANSPOSE(CR107:DB107))</f>
        <v>#REF!</v>
      </c>
      <c r="FE108" s="7" t="e">
        <f t="array" ref="FE108">MMULT(EW107:FG107,TRANSPOSE(DC107:DM107))</f>
        <v>#REF!</v>
      </c>
      <c r="FF108" s="7" t="e">
        <f t="array" ref="FF108">MMULT(EW107:FG107,TRANSPOSE(DN107:DX107))</f>
        <v>#REF!</v>
      </c>
      <c r="FG108" s="7" t="e">
        <f t="array" ref="FG108">MMULT(EW107:FG107,TRANSPOSE(DY107:EI107))</f>
        <v>#REF!</v>
      </c>
      <c r="FH108" s="39" t="e">
        <f t="shared" si="694"/>
        <v>#REF!</v>
      </c>
      <c r="FJ108" s="30" t="e">
        <f t="shared" si="695"/>
        <v>#REF!</v>
      </c>
      <c r="FK108" s="30" t="e">
        <f t="shared" si="696"/>
        <v>#REF!</v>
      </c>
      <c r="FL108" s="30" t="e">
        <f t="shared" si="697"/>
        <v>#REF!</v>
      </c>
      <c r="FM108" s="30" t="e">
        <f t="shared" si="698"/>
        <v>#REF!</v>
      </c>
      <c r="FN108" s="30" t="e">
        <f t="shared" si="699"/>
        <v>#REF!</v>
      </c>
      <c r="FO108" s="30" t="e">
        <f t="shared" si="700"/>
        <v>#REF!</v>
      </c>
      <c r="FP108" s="30" t="e">
        <f t="shared" si="701"/>
        <v>#REF!</v>
      </c>
      <c r="FQ108" s="30" t="e">
        <f t="shared" si="702"/>
        <v>#REF!</v>
      </c>
      <c r="FR108" s="30" t="e">
        <f t="shared" si="703"/>
        <v>#REF!</v>
      </c>
      <c r="FS108" s="30" t="e">
        <f t="shared" si="704"/>
        <v>#REF!</v>
      </c>
      <c r="FT108" s="41">
        <v>0</v>
      </c>
      <c r="FV108" s="30" t="e">
        <f t="shared" si="705"/>
        <v>#REF!</v>
      </c>
      <c r="FW108" s="30" t="e">
        <f t="shared" si="706"/>
        <v>#REF!</v>
      </c>
      <c r="FX108" s="30" t="e">
        <f t="shared" si="707"/>
        <v>#REF!</v>
      </c>
      <c r="FY108" s="30" t="e">
        <f t="shared" si="708"/>
        <v>#REF!</v>
      </c>
      <c r="FZ108" s="30" t="e">
        <f t="shared" si="709"/>
        <v>#REF!</v>
      </c>
      <c r="GA108" s="30" t="e">
        <f t="shared" si="710"/>
        <v>#REF!</v>
      </c>
      <c r="GB108" s="30" t="e">
        <f t="shared" si="711"/>
        <v>#REF!</v>
      </c>
      <c r="GC108" s="30" t="e">
        <f t="shared" si="712"/>
        <v>#REF!</v>
      </c>
      <c r="GD108" s="30" t="e">
        <f t="shared" si="713"/>
        <v>#REF!</v>
      </c>
      <c r="GE108" s="30" t="e">
        <f t="shared" si="714"/>
        <v>#REF!</v>
      </c>
      <c r="GF108" s="41">
        <v>0</v>
      </c>
      <c r="GH108" s="31" t="e">
        <f t="shared" si="715"/>
        <v>#REF!</v>
      </c>
      <c r="GI108" s="31" t="e">
        <f t="shared" si="716"/>
        <v>#REF!</v>
      </c>
      <c r="GJ108" s="18"/>
      <c r="GK108" s="31" t="e">
        <f t="shared" si="717"/>
        <v>#REF!</v>
      </c>
      <c r="GL108" s="31" t="e">
        <f t="shared" si="718"/>
        <v>#REF!</v>
      </c>
      <c r="GM108" s="31" t="e">
        <f t="shared" si="719"/>
        <v>#REF!</v>
      </c>
      <c r="GN108" s="31" t="e">
        <f t="shared" si="720"/>
        <v>#REF!</v>
      </c>
      <c r="GO108" s="31" t="e">
        <f t="shared" si="721"/>
        <v>#REF!</v>
      </c>
      <c r="GP108" s="31" t="e">
        <f t="shared" si="722"/>
        <v>#REF!</v>
      </c>
      <c r="GQ108" s="31" t="e">
        <f t="shared" si="723"/>
        <v>#REF!</v>
      </c>
      <c r="GR108" s="31" t="e">
        <f t="shared" si="724"/>
        <v>#REF!</v>
      </c>
      <c r="GS108" s="31" t="e">
        <f t="shared" si="725"/>
        <v>#REF!</v>
      </c>
      <c r="GT108" s="31" t="e">
        <f t="shared" si="726"/>
        <v>#REF!</v>
      </c>
      <c r="GU108" s="42">
        <v>0</v>
      </c>
      <c r="GV108" s="18"/>
      <c r="GW108" s="31" t="e">
        <f t="shared" si="727"/>
        <v>#REF!</v>
      </c>
      <c r="GX108" s="31" t="e">
        <f t="shared" si="728"/>
        <v>#REF!</v>
      </c>
      <c r="GY108" s="31" t="e">
        <f t="shared" si="729"/>
        <v>#REF!</v>
      </c>
      <c r="GZ108" s="31" t="e">
        <f t="shared" si="730"/>
        <v>#REF!</v>
      </c>
      <c r="HA108" s="31" t="e">
        <f t="shared" si="731"/>
        <v>#REF!</v>
      </c>
      <c r="HB108" s="31" t="e">
        <f t="shared" si="732"/>
        <v>#REF!</v>
      </c>
      <c r="HC108" s="31" t="e">
        <f t="shared" si="733"/>
        <v>#REF!</v>
      </c>
      <c r="HD108" s="31" t="e">
        <f t="shared" si="734"/>
        <v>#REF!</v>
      </c>
      <c r="HE108" s="31" t="e">
        <f t="shared" si="735"/>
        <v>#REF!</v>
      </c>
      <c r="HF108" s="31" t="e">
        <f t="shared" si="736"/>
        <v>#REF!</v>
      </c>
      <c r="HG108" s="42">
        <v>0</v>
      </c>
      <c r="HH108" s="18"/>
      <c r="HI108" s="31" t="e">
        <f t="shared" si="737"/>
        <v>#REF!</v>
      </c>
      <c r="HJ108" s="31" t="e">
        <f t="shared" si="738"/>
        <v>#REF!</v>
      </c>
      <c r="HK108" s="31" t="e">
        <f t="shared" si="739"/>
        <v>#REF!</v>
      </c>
      <c r="HL108" s="31" t="e">
        <f t="shared" si="740"/>
        <v>#REF!</v>
      </c>
      <c r="HM108" s="31" t="e">
        <f t="shared" si="741"/>
        <v>#REF!</v>
      </c>
      <c r="HN108" s="31" t="e">
        <f t="shared" si="742"/>
        <v>#REF!</v>
      </c>
      <c r="HO108" s="31" t="e">
        <f t="shared" si="743"/>
        <v>#REF!</v>
      </c>
      <c r="HP108" s="31" t="e">
        <f t="shared" si="744"/>
        <v>#REF!</v>
      </c>
      <c r="HQ108" s="31" t="e">
        <f t="shared" si="745"/>
        <v>#REF!</v>
      </c>
      <c r="HR108" s="31" t="e">
        <f t="shared" si="746"/>
        <v>#REF!</v>
      </c>
      <c r="HS108" s="42">
        <v>0</v>
      </c>
      <c r="HT108" s="18"/>
      <c r="HU108" s="45" t="e">
        <f t="shared" si="747"/>
        <v>#REF!</v>
      </c>
      <c r="HV108" s="45" t="e">
        <f t="shared" si="748"/>
        <v>#REF!</v>
      </c>
      <c r="HW108" s="45" t="e">
        <f t="shared" si="749"/>
        <v>#REF!</v>
      </c>
      <c r="HX108" s="45" t="e">
        <f t="shared" si="750"/>
        <v>#REF!</v>
      </c>
      <c r="HY108" s="45" t="e">
        <f t="shared" si="751"/>
        <v>#REF!</v>
      </c>
      <c r="HZ108" s="45" t="e">
        <f t="shared" si="752"/>
        <v>#REF!</v>
      </c>
      <c r="IA108" s="45" t="e">
        <f t="shared" si="753"/>
        <v>#REF!</v>
      </c>
      <c r="IB108" s="45" t="e">
        <f t="shared" si="754"/>
        <v>#REF!</v>
      </c>
      <c r="IC108" s="45" t="e">
        <f t="shared" si="755"/>
        <v>#REF!</v>
      </c>
      <c r="ID108" s="45" t="e">
        <f t="shared" si="756"/>
        <v>#REF!</v>
      </c>
      <c r="IE108" s="45">
        <f t="shared" si="757"/>
        <v>0</v>
      </c>
      <c r="IF108" s="45"/>
      <c r="IH108" s="45" t="e">
        <f t="shared" si="758"/>
        <v>#REF!</v>
      </c>
      <c r="II108" s="45" t="e">
        <f t="shared" si="759"/>
        <v>#REF!</v>
      </c>
      <c r="IJ108" s="45" t="e">
        <f t="shared" si="760"/>
        <v>#REF!</v>
      </c>
      <c r="IK108" s="45" t="e">
        <f t="shared" si="761"/>
        <v>#REF!</v>
      </c>
      <c r="IL108" s="45" t="e">
        <f t="shared" si="762"/>
        <v>#REF!</v>
      </c>
      <c r="IM108" s="45" t="e">
        <f t="shared" si="763"/>
        <v>#REF!</v>
      </c>
      <c r="IN108" s="45" t="e">
        <f t="shared" si="764"/>
        <v>#REF!</v>
      </c>
      <c r="IO108" s="45" t="e">
        <f t="shared" si="765"/>
        <v>#REF!</v>
      </c>
      <c r="IP108" s="45" t="e">
        <f t="shared" si="766"/>
        <v>#REF!</v>
      </c>
      <c r="IQ108" s="45" t="e">
        <f t="shared" si="767"/>
        <v>#REF!</v>
      </c>
      <c r="IR108" s="45">
        <f t="shared" si="768"/>
        <v>0</v>
      </c>
      <c r="IT108" s="43" t="e">
        <f t="shared" si="769"/>
        <v>#REF!</v>
      </c>
      <c r="IU108" s="43" t="e">
        <f t="shared" si="770"/>
        <v>#REF!</v>
      </c>
      <c r="IW108" s="43" t="e">
        <f t="shared" si="771"/>
        <v>#REF!</v>
      </c>
      <c r="IX108" s="43" t="e">
        <f t="shared" si="772"/>
        <v>#REF!</v>
      </c>
      <c r="IY108" s="43" t="e">
        <f t="shared" si="773"/>
        <v>#REF!</v>
      </c>
      <c r="IZ108" s="43" t="e">
        <f t="shared" si="774"/>
        <v>#REF!</v>
      </c>
      <c r="JA108" s="43" t="e">
        <f t="shared" si="775"/>
        <v>#REF!</v>
      </c>
      <c r="JB108" s="43" t="e">
        <f t="shared" si="776"/>
        <v>#REF!</v>
      </c>
      <c r="JC108" s="43" t="e">
        <f t="shared" si="777"/>
        <v>#REF!</v>
      </c>
      <c r="JD108" s="43" t="e">
        <f t="shared" si="778"/>
        <v>#REF!</v>
      </c>
      <c r="JE108" s="43" t="e">
        <f t="shared" si="779"/>
        <v>#REF!</v>
      </c>
      <c r="JF108" s="43" t="e">
        <f t="shared" si="780"/>
        <v>#REF!</v>
      </c>
      <c r="JG108" s="43">
        <f t="shared" si="781"/>
        <v>0</v>
      </c>
      <c r="JH108" s="43"/>
      <c r="JJ108" s="43" t="e">
        <f t="shared" si="782"/>
        <v>#REF!</v>
      </c>
      <c r="JK108" s="43" t="e">
        <f t="shared" si="783"/>
        <v>#REF!</v>
      </c>
      <c r="JL108" s="43" t="e">
        <f t="shared" si="784"/>
        <v>#REF!</v>
      </c>
      <c r="JM108" s="43" t="e">
        <f t="shared" si="785"/>
        <v>#REF!</v>
      </c>
      <c r="JN108" s="43" t="e">
        <f t="shared" si="786"/>
        <v>#REF!</v>
      </c>
      <c r="JO108" s="43" t="e">
        <f t="shared" si="787"/>
        <v>#REF!</v>
      </c>
      <c r="JP108" s="43" t="e">
        <f t="shared" si="788"/>
        <v>#REF!</v>
      </c>
      <c r="JQ108" s="43" t="e">
        <f t="shared" si="789"/>
        <v>#REF!</v>
      </c>
      <c r="JR108" s="43" t="e">
        <f t="shared" si="790"/>
        <v>#REF!</v>
      </c>
      <c r="JS108" s="43" t="e">
        <f t="shared" si="791"/>
        <v>#REF!</v>
      </c>
      <c r="JT108" s="43">
        <f t="shared" si="792"/>
        <v>0</v>
      </c>
      <c r="JU108" s="43"/>
      <c r="JW108" s="43" t="e">
        <f t="shared" si="793"/>
        <v>#REF!</v>
      </c>
      <c r="JX108" s="43" t="e">
        <f t="shared" si="794"/>
        <v>#REF!</v>
      </c>
      <c r="JY108" s="43" t="e">
        <f t="shared" si="795"/>
        <v>#REF!</v>
      </c>
      <c r="JZ108" s="43" t="e">
        <f t="shared" si="796"/>
        <v>#REF!</v>
      </c>
      <c r="KA108" s="43" t="e">
        <f t="shared" si="797"/>
        <v>#REF!</v>
      </c>
      <c r="KB108" s="43" t="e">
        <f t="shared" si="798"/>
        <v>#REF!</v>
      </c>
      <c r="KC108" s="43" t="e">
        <f t="shared" si="799"/>
        <v>#REF!</v>
      </c>
      <c r="KD108" s="43" t="e">
        <f t="shared" si="800"/>
        <v>#REF!</v>
      </c>
      <c r="KE108" s="43" t="e">
        <f t="shared" si="801"/>
        <v>#REF!</v>
      </c>
      <c r="KF108" s="43" t="e">
        <f t="shared" si="802"/>
        <v>#REF!</v>
      </c>
      <c r="KG108" s="43">
        <f t="shared" si="803"/>
        <v>0</v>
      </c>
      <c r="KH108" s="43"/>
      <c r="KJ108" s="7" t="e">
        <f t="array" ref="KJ108">AVERAGE(EW108:EW109)/((1+discount_EFFECT)^($B108-1))</f>
        <v>#REF!</v>
      </c>
      <c r="KK108" s="7" t="e">
        <f t="array" ref="KK108">AVERAGE(EX108:EX109)/((1+discount_EFFECT)^($B108-1))</f>
        <v>#REF!</v>
      </c>
      <c r="KL108" s="7" t="e">
        <f t="array" ref="KL108">AVERAGE(EY108:EY109)/((1+discount_EFFECT)^($B108-1))</f>
        <v>#REF!</v>
      </c>
      <c r="KM108" s="7" t="e">
        <f t="array" ref="KM108">AVERAGE(EZ108:EZ109)/((1+discount_EFFECT)^($B108-1))</f>
        <v>#REF!</v>
      </c>
      <c r="KN108" s="7" t="e">
        <f t="array" ref="KN108">AVERAGE(FA108:FA109)/((1+discount_EFFECT)^($B108-1))</f>
        <v>#REF!</v>
      </c>
      <c r="KO108" s="7" t="e">
        <f t="array" ref="KO108">AVERAGE(FB108:FB109)/((1+discount_EFFECT)^($B108-1))</f>
        <v>#REF!</v>
      </c>
      <c r="KP108" s="7" t="e">
        <f t="array" ref="KP108">AVERAGE(FC108:FC109)/((1+discount_EFFECT)^($B108-1))</f>
        <v>#REF!</v>
      </c>
      <c r="KQ108" s="7" t="e">
        <f t="array" ref="KQ108">AVERAGE(FD108:FD109)/((1+discount_EFFECT)^($B108-1))</f>
        <v>#REF!</v>
      </c>
      <c r="KR108" s="7" t="e">
        <f t="array" ref="KR108">AVERAGE(FE108:FE109)/((1+discount_EFFECT)^($B108-1))</f>
        <v>#REF!</v>
      </c>
      <c r="KS108" s="7" t="e">
        <f t="array" ref="KS108">AVERAGE(FF108:FF109)/((1+discount_EFFECT)^($B108-1))</f>
        <v>#REF!</v>
      </c>
      <c r="KT108" s="7" t="e">
        <f t="array" ref="KT108">AVERAGE(FG108:FG109)/((1+discount_EFFECT)^($B108-1))</f>
        <v>#REF!</v>
      </c>
      <c r="KU108" s="51" t="e">
        <f t="shared" si="804"/>
        <v>#REF!</v>
      </c>
      <c r="KV108" s="51" t="e">
        <f t="shared" si="805"/>
        <v>#REF!</v>
      </c>
      <c r="KW108" s="43"/>
      <c r="KX108" s="43" t="e">
        <f t="shared" si="806"/>
        <v>#REF!</v>
      </c>
      <c r="KY108" s="43" t="e">
        <f t="shared" si="807"/>
        <v>#REF!</v>
      </c>
      <c r="KZ108" s="43" t="e">
        <f t="shared" si="808"/>
        <v>#REF!</v>
      </c>
      <c r="LA108" s="43" t="e">
        <f t="shared" si="809"/>
        <v>#REF!</v>
      </c>
      <c r="LB108" s="30" t="e">
        <f t="shared" si="810"/>
        <v>#REF!</v>
      </c>
      <c r="LC108" s="30" t="e">
        <f t="shared" si="811"/>
        <v>#REF!</v>
      </c>
      <c r="LD108" s="30" t="e">
        <f t="shared" si="812"/>
        <v>#REF!</v>
      </c>
      <c r="LE108" s="30" t="e">
        <f t="shared" si="813"/>
        <v>#REF!</v>
      </c>
      <c r="LF108" s="30" t="e">
        <f t="shared" si="814"/>
        <v>#REF!</v>
      </c>
      <c r="LG108" s="30" t="e">
        <f t="shared" si="815"/>
        <v>#REF!</v>
      </c>
      <c r="LH108" s="30" t="e">
        <f t="shared" si="816"/>
        <v>#REF!</v>
      </c>
      <c r="LI108" s="17" t="e">
        <f t="shared" si="817"/>
        <v>#REF!</v>
      </c>
      <c r="LJ108" s="30" t="e">
        <f t="shared" si="818"/>
        <v>#REF!</v>
      </c>
      <c r="LK108" s="31" t="e">
        <f t="shared" si="819"/>
        <v>#REF!</v>
      </c>
      <c r="LL108" t="e">
        <f t="shared" si="820"/>
        <v>#REF!</v>
      </c>
    </row>
    <row r="109" spans="2:324" ht="15.6" thickTop="1" thickBot="1" x14ac:dyDescent="0.35">
      <c r="B109">
        <v>42</v>
      </c>
      <c r="C109">
        <f t="shared" si="821"/>
        <v>112</v>
      </c>
      <c r="E109">
        <f t="shared" si="610"/>
        <v>1</v>
      </c>
      <c r="G109">
        <f t="shared" si="611"/>
        <v>0.16501514101914139</v>
      </c>
      <c r="H109">
        <f t="shared" si="612"/>
        <v>0</v>
      </c>
      <c r="I109">
        <f t="shared" si="613"/>
        <v>0</v>
      </c>
      <c r="J109">
        <f t="shared" si="614"/>
        <v>0.25713445436768823</v>
      </c>
      <c r="K109" s="19">
        <f t="shared" si="615"/>
        <v>2.7774179821947742E-2</v>
      </c>
      <c r="L109">
        <f t="shared" si="616"/>
        <v>0.22999999999999998</v>
      </c>
      <c r="M109">
        <f t="shared" si="617"/>
        <v>0</v>
      </c>
      <c r="N109">
        <f t="shared" si="618"/>
        <v>0</v>
      </c>
      <c r="O109">
        <f t="shared" si="619"/>
        <v>0.35</v>
      </c>
      <c r="P109">
        <f t="shared" si="620"/>
        <v>4.0000000000000036E-2</v>
      </c>
      <c r="S109" s="35" t="e">
        <f t="shared" si="621"/>
        <v>#REF!</v>
      </c>
      <c r="T109" s="36">
        <v>0</v>
      </c>
      <c r="U109" s="37" t="e">
        <f t="shared" si="622"/>
        <v>#REF!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8">
        <v>0</v>
      </c>
      <c r="AD109" s="35" t="e">
        <f t="shared" si="623"/>
        <v>#REF!</v>
      </c>
      <c r="AE109" s="37" t="e">
        <f t="shared" si="624"/>
        <v>#REF!</v>
      </c>
      <c r="AF109" s="37" t="e">
        <f t="shared" si="625"/>
        <v>#REF!</v>
      </c>
      <c r="AG109" s="37" t="e">
        <f t="shared" si="626"/>
        <v>#REF!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8">
        <v>0</v>
      </c>
      <c r="AO109" s="35" t="e">
        <f t="shared" si="627"/>
        <v>#REF!</v>
      </c>
      <c r="AP109" s="36">
        <v>0</v>
      </c>
      <c r="AQ109" s="37" t="e">
        <f t="shared" si="628"/>
        <v>#REF!</v>
      </c>
      <c r="AR109" s="36">
        <v>0</v>
      </c>
      <c r="AS109" s="36">
        <v>0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8">
        <v>0</v>
      </c>
      <c r="AZ109" s="35" t="e">
        <f t="shared" si="629"/>
        <v>#REF!</v>
      </c>
      <c r="BA109" s="37" t="e">
        <f t="shared" si="630"/>
        <v>#REF!</v>
      </c>
      <c r="BB109" s="37" t="e">
        <f t="shared" si="631"/>
        <v>#REF!</v>
      </c>
      <c r="BC109" s="37" t="e">
        <f t="shared" si="632"/>
        <v>#REF!</v>
      </c>
      <c r="BD109" s="37" t="e">
        <f t="shared" si="633"/>
        <v>#REF!</v>
      </c>
      <c r="BE109" s="37" t="e">
        <f t="shared" si="634"/>
        <v>#REF!</v>
      </c>
      <c r="BF109" s="36">
        <v>0</v>
      </c>
      <c r="BG109" s="36">
        <v>0</v>
      </c>
      <c r="BH109" s="36">
        <v>0</v>
      </c>
      <c r="BI109" s="36">
        <v>0</v>
      </c>
      <c r="BJ109" s="38">
        <v>0</v>
      </c>
      <c r="BK109" s="35" t="e">
        <f t="shared" si="635"/>
        <v>#REF!</v>
      </c>
      <c r="BL109" s="37" t="e">
        <f t="shared" si="636"/>
        <v>#REF!</v>
      </c>
      <c r="BM109" s="37" t="e">
        <f t="shared" si="637"/>
        <v>#REF!</v>
      </c>
      <c r="BN109" s="37" t="e">
        <f t="shared" si="638"/>
        <v>#REF!</v>
      </c>
      <c r="BO109" s="37" t="e">
        <f t="shared" si="639"/>
        <v>#REF!</v>
      </c>
      <c r="BP109" s="37" t="e">
        <f t="shared" si="640"/>
        <v>#REF!</v>
      </c>
      <c r="BQ109" s="36">
        <v>0</v>
      </c>
      <c r="BR109" s="36">
        <v>0</v>
      </c>
      <c r="BS109" s="36">
        <v>0</v>
      </c>
      <c r="BT109" s="36">
        <v>0</v>
      </c>
      <c r="BU109" s="38">
        <v>0</v>
      </c>
      <c r="BV109" s="35" t="e">
        <f t="shared" si="641"/>
        <v>#REF!</v>
      </c>
      <c r="BW109" s="37" t="e">
        <f t="shared" si="642"/>
        <v>#REF!</v>
      </c>
      <c r="BX109" s="37" t="e">
        <f t="shared" si="643"/>
        <v>#REF!</v>
      </c>
      <c r="BY109" s="37" t="e">
        <f t="shared" si="644"/>
        <v>#REF!</v>
      </c>
      <c r="BZ109" s="37" t="e">
        <f t="shared" si="645"/>
        <v>#REF!</v>
      </c>
      <c r="CA109" s="37" t="e">
        <f t="shared" si="646"/>
        <v>#REF!</v>
      </c>
      <c r="CB109" s="36">
        <v>0</v>
      </c>
      <c r="CC109" s="36">
        <v>0</v>
      </c>
      <c r="CD109" s="36">
        <v>0</v>
      </c>
      <c r="CE109" s="36">
        <v>0</v>
      </c>
      <c r="CF109" s="38">
        <v>0</v>
      </c>
      <c r="CG109" s="37" t="e">
        <f t="shared" si="647"/>
        <v>#REF!</v>
      </c>
      <c r="CH109" s="37" t="e">
        <f t="shared" si="648"/>
        <v>#REF!</v>
      </c>
      <c r="CI109" s="37" t="e">
        <f t="shared" si="649"/>
        <v>#REF!</v>
      </c>
      <c r="CJ109" s="37" t="e">
        <f t="shared" si="650"/>
        <v>#REF!</v>
      </c>
      <c r="CK109" s="36">
        <v>0</v>
      </c>
      <c r="CL109" s="36">
        <v>0</v>
      </c>
      <c r="CM109" s="37" t="e">
        <f t="shared" si="651"/>
        <v>#REF!</v>
      </c>
      <c r="CN109" s="37" t="e">
        <f t="shared" si="652"/>
        <v>#REF!</v>
      </c>
      <c r="CO109" s="36">
        <v>0</v>
      </c>
      <c r="CP109" s="36">
        <v>0</v>
      </c>
      <c r="CQ109" s="38">
        <v>0</v>
      </c>
      <c r="CR109" s="37" t="e">
        <f t="shared" si="653"/>
        <v>#REF!</v>
      </c>
      <c r="CS109" s="37" t="e">
        <f t="shared" si="654"/>
        <v>#REF!</v>
      </c>
      <c r="CT109" s="37" t="e">
        <f t="shared" si="655"/>
        <v>#REF!</v>
      </c>
      <c r="CU109" s="37" t="e">
        <f t="shared" si="656"/>
        <v>#REF!</v>
      </c>
      <c r="CV109" s="37" t="e">
        <f t="shared" si="657"/>
        <v>#REF!</v>
      </c>
      <c r="CW109" s="37" t="e">
        <f t="shared" si="658"/>
        <v>#REF!</v>
      </c>
      <c r="CX109" s="37" t="e">
        <f t="shared" si="659"/>
        <v>#REF!</v>
      </c>
      <c r="CY109" s="37" t="e">
        <f t="shared" si="660"/>
        <v>#REF!</v>
      </c>
      <c r="CZ109" s="37" t="e">
        <f t="shared" si="661"/>
        <v>#REF!</v>
      </c>
      <c r="DA109" s="37" t="e">
        <f t="shared" si="662"/>
        <v>#REF!</v>
      </c>
      <c r="DB109" s="38">
        <v>0</v>
      </c>
      <c r="DC109" s="37" t="e">
        <f t="shared" si="663"/>
        <v>#REF!</v>
      </c>
      <c r="DD109" s="37" t="e">
        <f t="shared" si="664"/>
        <v>#REF!</v>
      </c>
      <c r="DE109" s="37" t="e">
        <f t="shared" si="665"/>
        <v>#REF!</v>
      </c>
      <c r="DF109" s="37" t="e">
        <f t="shared" si="666"/>
        <v>#REF!</v>
      </c>
      <c r="DG109" s="37" t="e">
        <f t="shared" si="667"/>
        <v>#REF!</v>
      </c>
      <c r="DH109" s="37" t="e">
        <f t="shared" si="668"/>
        <v>#REF!</v>
      </c>
      <c r="DI109" s="37" t="e">
        <f t="shared" si="669"/>
        <v>#REF!</v>
      </c>
      <c r="DJ109" s="37" t="e">
        <f t="shared" si="670"/>
        <v>#REF!</v>
      </c>
      <c r="DK109" s="37" t="e">
        <f t="shared" si="671"/>
        <v>#REF!</v>
      </c>
      <c r="DL109" s="37" t="e">
        <f t="shared" si="672"/>
        <v>#REF!</v>
      </c>
      <c r="DM109" s="38">
        <v>0</v>
      </c>
      <c r="DN109" s="37" t="e">
        <f t="shared" si="673"/>
        <v>#REF!</v>
      </c>
      <c r="DO109" s="37" t="e">
        <f t="shared" si="674"/>
        <v>#REF!</v>
      </c>
      <c r="DP109" s="37" t="e">
        <f t="shared" si="675"/>
        <v>#REF!</v>
      </c>
      <c r="DQ109" s="37" t="e">
        <f t="shared" si="676"/>
        <v>#REF!</v>
      </c>
      <c r="DR109" s="37" t="e">
        <f t="shared" si="677"/>
        <v>#REF!</v>
      </c>
      <c r="DS109" s="37" t="e">
        <f t="shared" si="678"/>
        <v>#REF!</v>
      </c>
      <c r="DT109" s="37" t="e">
        <f t="shared" si="679"/>
        <v>#REF!</v>
      </c>
      <c r="DU109" s="37" t="e">
        <f t="shared" si="680"/>
        <v>#REF!</v>
      </c>
      <c r="DV109" s="37" t="e">
        <f t="shared" si="681"/>
        <v>#REF!</v>
      </c>
      <c r="DW109" s="37" t="e">
        <f t="shared" si="682"/>
        <v>#REF!</v>
      </c>
      <c r="DX109" s="38">
        <v>0</v>
      </c>
      <c r="DY109" s="35" t="e">
        <f t="array" ref="DY109">1-EXP(-INDEX(m.r.mortality, C109) * hr.mort_mci)</f>
        <v>#REF!</v>
      </c>
      <c r="DZ109" s="37" t="e">
        <f t="array" ref="DZ109">1-EXP(-INDEX(m.r.mortality, C109) * hr.mort_mci)</f>
        <v>#REF!</v>
      </c>
      <c r="EA109" s="37" t="e">
        <f t="array" ref="EA109">1-EXP(-INDEX(m.r.mortality, C109) * hr.mort_mil)</f>
        <v>#REF!</v>
      </c>
      <c r="EB109" s="37" t="e">
        <f t="array" ref="EB109">1-EXP(-INDEX(m.r.mortality, C109) * hr.mort_mil)</f>
        <v>#REF!</v>
      </c>
      <c r="EC109" s="37" t="e">
        <f t="array" ref="EC109">1-EXP(-INDEX(m.r.mortality, C109) * hr.mort_mod)</f>
        <v>#REF!</v>
      </c>
      <c r="ED109" s="37" t="e">
        <f t="array" ref="ED109">1-EXP(-INDEX(m.r.mortality, C109) * hr.mort_sev)</f>
        <v>#REF!</v>
      </c>
      <c r="EE109" s="37" t="e">
        <f t="array" ref="EE109">1-EXP(-INDEX(m.r.mortality, C109) * hr.mort_mci)</f>
        <v>#REF!</v>
      </c>
      <c r="EF109" s="37" t="e">
        <f t="array" ref="EF109">1-EXP(-INDEX(m.r.mortality, C109) * hr.mort_mil)</f>
        <v>#REF!</v>
      </c>
      <c r="EG109" s="37" t="e">
        <f t="array" ref="EG109">1-EXP(-INDEX(m.r.mortality, C109) * hr.mort_mod)</f>
        <v>#REF!</v>
      </c>
      <c r="EH109" s="37" t="e">
        <f t="array" ref="EH109">1-EXP(-INDEX(m.r.mortality, C109) * hr.mort_sev)</f>
        <v>#REF!</v>
      </c>
      <c r="EI109" s="38">
        <v>1</v>
      </c>
      <c r="EJ109" s="39" t="e">
        <f t="shared" si="683"/>
        <v>#REF!</v>
      </c>
      <c r="EK109" s="39" t="e">
        <f t="shared" si="684"/>
        <v>#REF!</v>
      </c>
      <c r="EL109" s="39" t="e">
        <f t="shared" si="685"/>
        <v>#REF!</v>
      </c>
      <c r="EM109" s="39" t="e">
        <f t="shared" si="686"/>
        <v>#REF!</v>
      </c>
      <c r="EN109" s="39" t="e">
        <f t="shared" si="687"/>
        <v>#REF!</v>
      </c>
      <c r="EO109" s="39" t="e">
        <f t="shared" si="688"/>
        <v>#REF!</v>
      </c>
      <c r="EP109" s="39" t="e">
        <f t="shared" si="689"/>
        <v>#REF!</v>
      </c>
      <c r="EQ109" s="39" t="e">
        <f t="shared" si="690"/>
        <v>#REF!</v>
      </c>
      <c r="ER109" s="39" t="e">
        <f t="shared" si="691"/>
        <v>#REF!</v>
      </c>
      <c r="ES109" s="39" t="e">
        <f t="shared" si="692"/>
        <v>#REF!</v>
      </c>
      <c r="ET109" s="39" t="b">
        <f t="shared" si="693"/>
        <v>1</v>
      </c>
      <c r="EV109">
        <v>42</v>
      </c>
      <c r="EW109" s="7" t="e">
        <f t="array" ref="EW109">MMULT(EW108:FG108,TRANSPOSE(S108:AC108))</f>
        <v>#REF!</v>
      </c>
      <c r="EX109" s="7" t="e">
        <f t="array" ref="EX109">MMULT(EW108:FG108,TRANSPOSE(AD108:AN108))</f>
        <v>#REF!</v>
      </c>
      <c r="EY109" s="7" t="e">
        <f t="array" ref="EY109">MMULT(EW108:FG108,TRANSPOSE(AO108:AY108))</f>
        <v>#REF!</v>
      </c>
      <c r="EZ109" s="7" t="e">
        <f t="array" ref="EZ109">MMULT(EW108:FG108,TRANSPOSE(AZ108:BJ108))</f>
        <v>#REF!</v>
      </c>
      <c r="FA109" s="7" t="e">
        <f t="array" ref="FA109">MMULT(EW108:FG108,TRANSPOSE(BK108:BU108))</f>
        <v>#REF!</v>
      </c>
      <c r="FB109" s="7" t="e">
        <f t="array" ref="FB109">MMULT(EW108:FG108,TRANSPOSE(BV108:CF108))</f>
        <v>#REF!</v>
      </c>
      <c r="FC109" s="7" t="e">
        <f t="array" ref="FC109">MMULT(EW108:FG108,TRANSPOSE(CG108:CQ108))</f>
        <v>#REF!</v>
      </c>
      <c r="FD109" s="7" t="e">
        <f t="array" ref="FD109">MMULT(EW108:FG108,TRANSPOSE(CR108:DB108))</f>
        <v>#REF!</v>
      </c>
      <c r="FE109" s="7" t="e">
        <f t="array" ref="FE109">MMULT(EW108:FG108,TRANSPOSE(DC108:DM108))</f>
        <v>#REF!</v>
      </c>
      <c r="FF109" s="7" t="e">
        <f t="array" ref="FF109">MMULT(EW108:FG108,TRANSPOSE(DN108:DX108))</f>
        <v>#REF!</v>
      </c>
      <c r="FG109" s="7" t="e">
        <f t="array" ref="FG109">MMULT(EW108:FG108,TRANSPOSE(DY108:EI108))</f>
        <v>#REF!</v>
      </c>
      <c r="FH109" s="39" t="e">
        <f t="shared" si="694"/>
        <v>#REF!</v>
      </c>
      <c r="FJ109" s="30" t="e">
        <f t="shared" si="695"/>
        <v>#REF!</v>
      </c>
      <c r="FK109" s="30" t="e">
        <f t="shared" si="696"/>
        <v>#REF!</v>
      </c>
      <c r="FL109" s="30" t="e">
        <f t="shared" si="697"/>
        <v>#REF!</v>
      </c>
      <c r="FM109" s="30" t="e">
        <f t="shared" si="698"/>
        <v>#REF!</v>
      </c>
      <c r="FN109" s="30" t="e">
        <f t="shared" si="699"/>
        <v>#REF!</v>
      </c>
      <c r="FO109" s="30" t="e">
        <f t="shared" si="700"/>
        <v>#REF!</v>
      </c>
      <c r="FP109" s="30" t="e">
        <f t="shared" si="701"/>
        <v>#REF!</v>
      </c>
      <c r="FQ109" s="30" t="e">
        <f t="shared" si="702"/>
        <v>#REF!</v>
      </c>
      <c r="FR109" s="30" t="e">
        <f t="shared" si="703"/>
        <v>#REF!</v>
      </c>
      <c r="FS109" s="30" t="e">
        <f t="shared" si="704"/>
        <v>#REF!</v>
      </c>
      <c r="FT109" s="41">
        <v>0</v>
      </c>
      <c r="FV109" s="30" t="e">
        <f t="shared" si="705"/>
        <v>#REF!</v>
      </c>
      <c r="FW109" s="30" t="e">
        <f t="shared" si="706"/>
        <v>#REF!</v>
      </c>
      <c r="FX109" s="30" t="e">
        <f t="shared" si="707"/>
        <v>#REF!</v>
      </c>
      <c r="FY109" s="30" t="e">
        <f t="shared" si="708"/>
        <v>#REF!</v>
      </c>
      <c r="FZ109" s="30" t="e">
        <f t="shared" si="709"/>
        <v>#REF!</v>
      </c>
      <c r="GA109" s="30" t="e">
        <f t="shared" si="710"/>
        <v>#REF!</v>
      </c>
      <c r="GB109" s="30" t="e">
        <f t="shared" si="711"/>
        <v>#REF!</v>
      </c>
      <c r="GC109" s="30" t="e">
        <f t="shared" si="712"/>
        <v>#REF!</v>
      </c>
      <c r="GD109" s="30" t="e">
        <f t="shared" si="713"/>
        <v>#REF!</v>
      </c>
      <c r="GE109" s="30" t="e">
        <f t="shared" si="714"/>
        <v>#REF!</v>
      </c>
      <c r="GF109" s="41">
        <v>0</v>
      </c>
      <c r="GH109" s="31" t="e">
        <f t="shared" si="715"/>
        <v>#REF!</v>
      </c>
      <c r="GI109" s="31" t="e">
        <f t="shared" si="716"/>
        <v>#REF!</v>
      </c>
      <c r="GJ109" s="18"/>
      <c r="GK109" s="31" t="e">
        <f t="shared" si="717"/>
        <v>#REF!</v>
      </c>
      <c r="GL109" s="31" t="e">
        <f t="shared" si="718"/>
        <v>#REF!</v>
      </c>
      <c r="GM109" s="31" t="e">
        <f t="shared" si="719"/>
        <v>#REF!</v>
      </c>
      <c r="GN109" s="31" t="e">
        <f t="shared" si="720"/>
        <v>#REF!</v>
      </c>
      <c r="GO109" s="31" t="e">
        <f t="shared" si="721"/>
        <v>#REF!</v>
      </c>
      <c r="GP109" s="31" t="e">
        <f t="shared" si="722"/>
        <v>#REF!</v>
      </c>
      <c r="GQ109" s="31" t="e">
        <f t="shared" si="723"/>
        <v>#REF!</v>
      </c>
      <c r="GR109" s="31" t="e">
        <f t="shared" si="724"/>
        <v>#REF!</v>
      </c>
      <c r="GS109" s="31" t="e">
        <f t="shared" si="725"/>
        <v>#REF!</v>
      </c>
      <c r="GT109" s="31" t="e">
        <f t="shared" si="726"/>
        <v>#REF!</v>
      </c>
      <c r="GU109" s="42">
        <v>0</v>
      </c>
      <c r="GV109" s="18"/>
      <c r="GW109" s="31" t="e">
        <f t="shared" si="727"/>
        <v>#REF!</v>
      </c>
      <c r="GX109" s="31" t="e">
        <f t="shared" si="728"/>
        <v>#REF!</v>
      </c>
      <c r="GY109" s="31" t="e">
        <f t="shared" si="729"/>
        <v>#REF!</v>
      </c>
      <c r="GZ109" s="31" t="e">
        <f t="shared" si="730"/>
        <v>#REF!</v>
      </c>
      <c r="HA109" s="31" t="e">
        <f t="shared" si="731"/>
        <v>#REF!</v>
      </c>
      <c r="HB109" s="31" t="e">
        <f t="shared" si="732"/>
        <v>#REF!</v>
      </c>
      <c r="HC109" s="31" t="e">
        <f t="shared" si="733"/>
        <v>#REF!</v>
      </c>
      <c r="HD109" s="31" t="e">
        <f t="shared" si="734"/>
        <v>#REF!</v>
      </c>
      <c r="HE109" s="31" t="e">
        <f t="shared" si="735"/>
        <v>#REF!</v>
      </c>
      <c r="HF109" s="31" t="e">
        <f t="shared" si="736"/>
        <v>#REF!</v>
      </c>
      <c r="HG109" s="42">
        <v>0</v>
      </c>
      <c r="HH109" s="18"/>
      <c r="HI109" s="31" t="e">
        <f t="shared" si="737"/>
        <v>#REF!</v>
      </c>
      <c r="HJ109" s="31" t="e">
        <f t="shared" si="738"/>
        <v>#REF!</v>
      </c>
      <c r="HK109" s="31" t="e">
        <f t="shared" si="739"/>
        <v>#REF!</v>
      </c>
      <c r="HL109" s="31" t="e">
        <f t="shared" si="740"/>
        <v>#REF!</v>
      </c>
      <c r="HM109" s="31" t="e">
        <f t="shared" si="741"/>
        <v>#REF!</v>
      </c>
      <c r="HN109" s="31" t="e">
        <f t="shared" si="742"/>
        <v>#REF!</v>
      </c>
      <c r="HO109" s="31" t="e">
        <f t="shared" si="743"/>
        <v>#REF!</v>
      </c>
      <c r="HP109" s="31" t="e">
        <f t="shared" si="744"/>
        <v>#REF!</v>
      </c>
      <c r="HQ109" s="31" t="e">
        <f t="shared" si="745"/>
        <v>#REF!</v>
      </c>
      <c r="HR109" s="31" t="e">
        <f t="shared" si="746"/>
        <v>#REF!</v>
      </c>
      <c r="HS109" s="42">
        <v>0</v>
      </c>
      <c r="HT109" s="18"/>
      <c r="HU109" s="45" t="e">
        <f t="shared" si="747"/>
        <v>#REF!</v>
      </c>
      <c r="HV109" s="45" t="e">
        <f t="shared" si="748"/>
        <v>#REF!</v>
      </c>
      <c r="HW109" s="45" t="e">
        <f t="shared" si="749"/>
        <v>#REF!</v>
      </c>
      <c r="HX109" s="45" t="e">
        <f t="shared" si="750"/>
        <v>#REF!</v>
      </c>
      <c r="HY109" s="45" t="e">
        <f t="shared" si="751"/>
        <v>#REF!</v>
      </c>
      <c r="HZ109" s="45" t="e">
        <f t="shared" si="752"/>
        <v>#REF!</v>
      </c>
      <c r="IA109" s="45" t="e">
        <f t="shared" si="753"/>
        <v>#REF!</v>
      </c>
      <c r="IB109" s="45" t="e">
        <f t="shared" si="754"/>
        <v>#REF!</v>
      </c>
      <c r="IC109" s="45" t="e">
        <f t="shared" si="755"/>
        <v>#REF!</v>
      </c>
      <c r="ID109" s="45" t="e">
        <f t="shared" si="756"/>
        <v>#REF!</v>
      </c>
      <c r="IE109" s="45">
        <f t="shared" si="757"/>
        <v>0</v>
      </c>
      <c r="IF109" s="45"/>
      <c r="IH109" s="45" t="e">
        <f t="shared" si="758"/>
        <v>#REF!</v>
      </c>
      <c r="II109" s="45" t="e">
        <f t="shared" si="759"/>
        <v>#REF!</v>
      </c>
      <c r="IJ109" s="45" t="e">
        <f t="shared" si="760"/>
        <v>#REF!</v>
      </c>
      <c r="IK109" s="45" t="e">
        <f t="shared" si="761"/>
        <v>#REF!</v>
      </c>
      <c r="IL109" s="45" t="e">
        <f t="shared" si="762"/>
        <v>#REF!</v>
      </c>
      <c r="IM109" s="45" t="e">
        <f t="shared" si="763"/>
        <v>#REF!</v>
      </c>
      <c r="IN109" s="45" t="e">
        <f t="shared" si="764"/>
        <v>#REF!</v>
      </c>
      <c r="IO109" s="45" t="e">
        <f t="shared" si="765"/>
        <v>#REF!</v>
      </c>
      <c r="IP109" s="45" t="e">
        <f t="shared" si="766"/>
        <v>#REF!</v>
      </c>
      <c r="IQ109" s="45" t="e">
        <f t="shared" si="767"/>
        <v>#REF!</v>
      </c>
      <c r="IR109" s="45">
        <f t="shared" si="768"/>
        <v>0</v>
      </c>
      <c r="IT109" s="43" t="e">
        <f t="shared" si="769"/>
        <v>#REF!</v>
      </c>
      <c r="IU109" s="43" t="e">
        <f t="shared" si="770"/>
        <v>#REF!</v>
      </c>
      <c r="IW109" s="43" t="e">
        <f t="shared" si="771"/>
        <v>#REF!</v>
      </c>
      <c r="IX109" s="43" t="e">
        <f t="shared" si="772"/>
        <v>#REF!</v>
      </c>
      <c r="IY109" s="43" t="e">
        <f t="shared" si="773"/>
        <v>#REF!</v>
      </c>
      <c r="IZ109" s="43" t="e">
        <f t="shared" si="774"/>
        <v>#REF!</v>
      </c>
      <c r="JA109" s="43" t="e">
        <f t="shared" si="775"/>
        <v>#REF!</v>
      </c>
      <c r="JB109" s="43" t="e">
        <f t="shared" si="776"/>
        <v>#REF!</v>
      </c>
      <c r="JC109" s="43" t="e">
        <f t="shared" si="777"/>
        <v>#REF!</v>
      </c>
      <c r="JD109" s="43" t="e">
        <f t="shared" si="778"/>
        <v>#REF!</v>
      </c>
      <c r="JE109" s="43" t="e">
        <f t="shared" si="779"/>
        <v>#REF!</v>
      </c>
      <c r="JF109" s="43" t="e">
        <f t="shared" si="780"/>
        <v>#REF!</v>
      </c>
      <c r="JG109" s="43">
        <f t="shared" si="781"/>
        <v>0</v>
      </c>
      <c r="JH109" s="43"/>
      <c r="JJ109" s="43" t="e">
        <f t="shared" si="782"/>
        <v>#REF!</v>
      </c>
      <c r="JK109" s="43" t="e">
        <f t="shared" si="783"/>
        <v>#REF!</v>
      </c>
      <c r="JL109" s="43" t="e">
        <f t="shared" si="784"/>
        <v>#REF!</v>
      </c>
      <c r="JM109" s="43" t="e">
        <f t="shared" si="785"/>
        <v>#REF!</v>
      </c>
      <c r="JN109" s="43" t="e">
        <f t="shared" si="786"/>
        <v>#REF!</v>
      </c>
      <c r="JO109" s="43" t="e">
        <f t="shared" si="787"/>
        <v>#REF!</v>
      </c>
      <c r="JP109" s="43" t="e">
        <f t="shared" si="788"/>
        <v>#REF!</v>
      </c>
      <c r="JQ109" s="43" t="e">
        <f t="shared" si="789"/>
        <v>#REF!</v>
      </c>
      <c r="JR109" s="43" t="e">
        <f t="shared" si="790"/>
        <v>#REF!</v>
      </c>
      <c r="JS109" s="43" t="e">
        <f t="shared" si="791"/>
        <v>#REF!</v>
      </c>
      <c r="JT109" s="43">
        <f t="shared" si="792"/>
        <v>0</v>
      </c>
      <c r="JU109" s="43"/>
      <c r="JW109" s="43" t="e">
        <f t="shared" si="793"/>
        <v>#REF!</v>
      </c>
      <c r="JX109" s="43" t="e">
        <f t="shared" si="794"/>
        <v>#REF!</v>
      </c>
      <c r="JY109" s="43" t="e">
        <f t="shared" si="795"/>
        <v>#REF!</v>
      </c>
      <c r="JZ109" s="43" t="e">
        <f t="shared" si="796"/>
        <v>#REF!</v>
      </c>
      <c r="KA109" s="43" t="e">
        <f t="shared" si="797"/>
        <v>#REF!</v>
      </c>
      <c r="KB109" s="43" t="e">
        <f t="shared" si="798"/>
        <v>#REF!</v>
      </c>
      <c r="KC109" s="43" t="e">
        <f t="shared" si="799"/>
        <v>#REF!</v>
      </c>
      <c r="KD109" s="43" t="e">
        <f t="shared" si="800"/>
        <v>#REF!</v>
      </c>
      <c r="KE109" s="43" t="e">
        <f t="shared" si="801"/>
        <v>#REF!</v>
      </c>
      <c r="KF109" s="43" t="e">
        <f t="shared" si="802"/>
        <v>#REF!</v>
      </c>
      <c r="KG109" s="43">
        <f t="shared" si="803"/>
        <v>0</v>
      </c>
      <c r="KH109" s="43"/>
      <c r="KJ109" s="7" t="e">
        <f t="array" ref="KJ109">AVERAGE(EW109:EW110)/((1+discount_EFFECT)^($B109-1))</f>
        <v>#REF!</v>
      </c>
      <c r="KK109" s="7" t="e">
        <f t="array" ref="KK109">AVERAGE(EX109:EX110)/((1+discount_EFFECT)^($B109-1))</f>
        <v>#REF!</v>
      </c>
      <c r="KL109" s="7" t="e">
        <f t="array" ref="KL109">AVERAGE(EY109:EY110)/((1+discount_EFFECT)^($B109-1))</f>
        <v>#REF!</v>
      </c>
      <c r="KM109" s="7" t="e">
        <f t="array" ref="KM109">AVERAGE(EZ109:EZ110)/((1+discount_EFFECT)^($B109-1))</f>
        <v>#REF!</v>
      </c>
      <c r="KN109" s="7" t="e">
        <f t="array" ref="KN109">AVERAGE(FA109:FA110)/((1+discount_EFFECT)^($B109-1))</f>
        <v>#REF!</v>
      </c>
      <c r="KO109" s="7" t="e">
        <f t="array" ref="KO109">AVERAGE(FB109:FB110)/((1+discount_EFFECT)^($B109-1))</f>
        <v>#REF!</v>
      </c>
      <c r="KP109" s="7" t="e">
        <f t="array" ref="KP109">AVERAGE(FC109:FC110)/((1+discount_EFFECT)^($B109-1))</f>
        <v>#REF!</v>
      </c>
      <c r="KQ109" s="7" t="e">
        <f t="array" ref="KQ109">AVERAGE(FD109:FD110)/((1+discount_EFFECT)^($B109-1))</f>
        <v>#REF!</v>
      </c>
      <c r="KR109" s="7" t="e">
        <f t="array" ref="KR109">AVERAGE(FE109:FE110)/((1+discount_EFFECT)^($B109-1))</f>
        <v>#REF!</v>
      </c>
      <c r="KS109" s="7" t="e">
        <f t="array" ref="KS109">AVERAGE(FF109:FF110)/((1+discount_EFFECT)^($B109-1))</f>
        <v>#REF!</v>
      </c>
      <c r="KT109" s="7" t="e">
        <f t="array" ref="KT109">AVERAGE(FG109:FG110)/((1+discount_EFFECT)^($B109-1))</f>
        <v>#REF!</v>
      </c>
      <c r="KU109" s="51" t="e">
        <f t="shared" si="804"/>
        <v>#REF!</v>
      </c>
      <c r="KV109" s="51" t="e">
        <f t="shared" si="805"/>
        <v>#REF!</v>
      </c>
      <c r="KW109" s="43"/>
      <c r="KX109" s="43" t="e">
        <f t="shared" si="806"/>
        <v>#REF!</v>
      </c>
      <c r="KY109" s="43" t="e">
        <f t="shared" si="807"/>
        <v>#REF!</v>
      </c>
      <c r="KZ109" s="43" t="e">
        <f t="shared" si="808"/>
        <v>#REF!</v>
      </c>
      <c r="LA109" s="43" t="e">
        <f t="shared" si="809"/>
        <v>#REF!</v>
      </c>
      <c r="LB109" s="30" t="e">
        <f t="shared" si="810"/>
        <v>#REF!</v>
      </c>
      <c r="LC109" s="30" t="e">
        <f t="shared" si="811"/>
        <v>#REF!</v>
      </c>
      <c r="LD109" s="30" t="e">
        <f t="shared" si="812"/>
        <v>#REF!</v>
      </c>
      <c r="LE109" s="30" t="e">
        <f t="shared" si="813"/>
        <v>#REF!</v>
      </c>
      <c r="LF109" s="30" t="e">
        <f t="shared" si="814"/>
        <v>#REF!</v>
      </c>
      <c r="LG109" s="30" t="e">
        <f t="shared" si="815"/>
        <v>#REF!</v>
      </c>
      <c r="LH109" s="30" t="e">
        <f t="shared" si="816"/>
        <v>#REF!</v>
      </c>
      <c r="LI109" s="17" t="e">
        <f t="shared" si="817"/>
        <v>#REF!</v>
      </c>
      <c r="LJ109" s="30" t="e">
        <f t="shared" si="818"/>
        <v>#REF!</v>
      </c>
      <c r="LK109" s="31" t="e">
        <f t="shared" si="819"/>
        <v>#REF!</v>
      </c>
      <c r="LL109" t="e">
        <f t="shared" si="820"/>
        <v>#REF!</v>
      </c>
    </row>
    <row r="110" spans="2:324" ht="15.6" thickTop="1" thickBot="1" x14ac:dyDescent="0.35">
      <c r="B110">
        <v>43</v>
      </c>
      <c r="C110">
        <f t="shared" si="821"/>
        <v>113</v>
      </c>
      <c r="E110">
        <f t="shared" si="610"/>
        <v>1</v>
      </c>
      <c r="G110">
        <f t="shared" si="611"/>
        <v>0.16501514101914139</v>
      </c>
      <c r="H110">
        <f t="shared" si="612"/>
        <v>0</v>
      </c>
      <c r="I110">
        <f t="shared" si="613"/>
        <v>0</v>
      </c>
      <c r="J110">
        <f t="shared" si="614"/>
        <v>0.25713445436768823</v>
      </c>
      <c r="K110" s="19">
        <f t="shared" si="615"/>
        <v>2.7774179821947742E-2</v>
      </c>
      <c r="L110">
        <f t="shared" si="616"/>
        <v>0.22999999999999998</v>
      </c>
      <c r="M110">
        <f t="shared" si="617"/>
        <v>0</v>
      </c>
      <c r="N110">
        <f t="shared" si="618"/>
        <v>0</v>
      </c>
      <c r="O110">
        <f t="shared" si="619"/>
        <v>0.35</v>
      </c>
      <c r="P110">
        <f t="shared" si="620"/>
        <v>4.0000000000000036E-2</v>
      </c>
      <c r="S110" s="35" t="e">
        <f t="shared" si="621"/>
        <v>#REF!</v>
      </c>
      <c r="T110" s="36">
        <v>0</v>
      </c>
      <c r="U110" s="37" t="e">
        <f t="shared" si="622"/>
        <v>#REF!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8">
        <v>0</v>
      </c>
      <c r="AD110" s="35" t="e">
        <f t="shared" si="623"/>
        <v>#REF!</v>
      </c>
      <c r="AE110" s="37" t="e">
        <f t="shared" si="624"/>
        <v>#REF!</v>
      </c>
      <c r="AF110" s="37" t="e">
        <f t="shared" si="625"/>
        <v>#REF!</v>
      </c>
      <c r="AG110" s="37" t="e">
        <f t="shared" si="626"/>
        <v>#REF!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8">
        <v>0</v>
      </c>
      <c r="AO110" s="35" t="e">
        <f t="shared" si="627"/>
        <v>#REF!</v>
      </c>
      <c r="AP110" s="36">
        <v>0</v>
      </c>
      <c r="AQ110" s="37" t="e">
        <f t="shared" si="628"/>
        <v>#REF!</v>
      </c>
      <c r="AR110" s="36">
        <v>0</v>
      </c>
      <c r="AS110" s="36">
        <v>0</v>
      </c>
      <c r="AT110" s="36">
        <v>0</v>
      </c>
      <c r="AU110" s="36">
        <v>0</v>
      </c>
      <c r="AV110" s="36">
        <v>0</v>
      </c>
      <c r="AW110" s="36">
        <v>0</v>
      </c>
      <c r="AX110" s="36">
        <v>0</v>
      </c>
      <c r="AY110" s="38">
        <v>0</v>
      </c>
      <c r="AZ110" s="35" t="e">
        <f t="shared" si="629"/>
        <v>#REF!</v>
      </c>
      <c r="BA110" s="37" t="e">
        <f t="shared" si="630"/>
        <v>#REF!</v>
      </c>
      <c r="BB110" s="37" t="e">
        <f t="shared" si="631"/>
        <v>#REF!</v>
      </c>
      <c r="BC110" s="37" t="e">
        <f t="shared" si="632"/>
        <v>#REF!</v>
      </c>
      <c r="BD110" s="37" t="e">
        <f t="shared" si="633"/>
        <v>#REF!</v>
      </c>
      <c r="BE110" s="37" t="e">
        <f t="shared" si="634"/>
        <v>#REF!</v>
      </c>
      <c r="BF110" s="36">
        <v>0</v>
      </c>
      <c r="BG110" s="36">
        <v>0</v>
      </c>
      <c r="BH110" s="36">
        <v>0</v>
      </c>
      <c r="BI110" s="36">
        <v>0</v>
      </c>
      <c r="BJ110" s="38">
        <v>0</v>
      </c>
      <c r="BK110" s="35" t="e">
        <f t="shared" si="635"/>
        <v>#REF!</v>
      </c>
      <c r="BL110" s="37" t="e">
        <f t="shared" si="636"/>
        <v>#REF!</v>
      </c>
      <c r="BM110" s="37" t="e">
        <f t="shared" si="637"/>
        <v>#REF!</v>
      </c>
      <c r="BN110" s="37" t="e">
        <f t="shared" si="638"/>
        <v>#REF!</v>
      </c>
      <c r="BO110" s="37" t="e">
        <f t="shared" si="639"/>
        <v>#REF!</v>
      </c>
      <c r="BP110" s="37" t="e">
        <f t="shared" si="640"/>
        <v>#REF!</v>
      </c>
      <c r="BQ110" s="36">
        <v>0</v>
      </c>
      <c r="BR110" s="36">
        <v>0</v>
      </c>
      <c r="BS110" s="36">
        <v>0</v>
      </c>
      <c r="BT110" s="36">
        <v>0</v>
      </c>
      <c r="BU110" s="38">
        <v>0</v>
      </c>
      <c r="BV110" s="35" t="e">
        <f t="shared" si="641"/>
        <v>#REF!</v>
      </c>
      <c r="BW110" s="37" t="e">
        <f t="shared" si="642"/>
        <v>#REF!</v>
      </c>
      <c r="BX110" s="37" t="e">
        <f t="shared" si="643"/>
        <v>#REF!</v>
      </c>
      <c r="BY110" s="37" t="e">
        <f t="shared" si="644"/>
        <v>#REF!</v>
      </c>
      <c r="BZ110" s="37" t="e">
        <f t="shared" si="645"/>
        <v>#REF!</v>
      </c>
      <c r="CA110" s="37" t="e">
        <f t="shared" si="646"/>
        <v>#REF!</v>
      </c>
      <c r="CB110" s="36">
        <v>0</v>
      </c>
      <c r="CC110" s="36">
        <v>0</v>
      </c>
      <c r="CD110" s="36">
        <v>0</v>
      </c>
      <c r="CE110" s="36">
        <v>0</v>
      </c>
      <c r="CF110" s="38">
        <v>0</v>
      </c>
      <c r="CG110" s="37" t="e">
        <f t="shared" si="647"/>
        <v>#REF!</v>
      </c>
      <c r="CH110" s="37" t="e">
        <f t="shared" si="648"/>
        <v>#REF!</v>
      </c>
      <c r="CI110" s="37" t="e">
        <f t="shared" si="649"/>
        <v>#REF!</v>
      </c>
      <c r="CJ110" s="37" t="e">
        <f t="shared" si="650"/>
        <v>#REF!</v>
      </c>
      <c r="CK110" s="36">
        <v>0</v>
      </c>
      <c r="CL110" s="36">
        <v>0</v>
      </c>
      <c r="CM110" s="37" t="e">
        <f t="shared" si="651"/>
        <v>#REF!</v>
      </c>
      <c r="CN110" s="37" t="e">
        <f t="shared" si="652"/>
        <v>#REF!</v>
      </c>
      <c r="CO110" s="36">
        <v>0</v>
      </c>
      <c r="CP110" s="36">
        <v>0</v>
      </c>
      <c r="CQ110" s="38">
        <v>0</v>
      </c>
      <c r="CR110" s="37" t="e">
        <f t="shared" si="653"/>
        <v>#REF!</v>
      </c>
      <c r="CS110" s="37" t="e">
        <f t="shared" si="654"/>
        <v>#REF!</v>
      </c>
      <c r="CT110" s="37" t="e">
        <f t="shared" si="655"/>
        <v>#REF!</v>
      </c>
      <c r="CU110" s="37" t="e">
        <f t="shared" si="656"/>
        <v>#REF!</v>
      </c>
      <c r="CV110" s="37" t="e">
        <f t="shared" si="657"/>
        <v>#REF!</v>
      </c>
      <c r="CW110" s="37" t="e">
        <f t="shared" si="658"/>
        <v>#REF!</v>
      </c>
      <c r="CX110" s="37" t="e">
        <f t="shared" si="659"/>
        <v>#REF!</v>
      </c>
      <c r="CY110" s="37" t="e">
        <f t="shared" si="660"/>
        <v>#REF!</v>
      </c>
      <c r="CZ110" s="37" t="e">
        <f t="shared" si="661"/>
        <v>#REF!</v>
      </c>
      <c r="DA110" s="37" t="e">
        <f t="shared" si="662"/>
        <v>#REF!</v>
      </c>
      <c r="DB110" s="38">
        <v>0</v>
      </c>
      <c r="DC110" s="37" t="e">
        <f t="shared" si="663"/>
        <v>#REF!</v>
      </c>
      <c r="DD110" s="37" t="e">
        <f t="shared" si="664"/>
        <v>#REF!</v>
      </c>
      <c r="DE110" s="37" t="e">
        <f t="shared" si="665"/>
        <v>#REF!</v>
      </c>
      <c r="DF110" s="37" t="e">
        <f t="shared" si="666"/>
        <v>#REF!</v>
      </c>
      <c r="DG110" s="37" t="e">
        <f t="shared" si="667"/>
        <v>#REF!</v>
      </c>
      <c r="DH110" s="37" t="e">
        <f t="shared" si="668"/>
        <v>#REF!</v>
      </c>
      <c r="DI110" s="37" t="e">
        <f t="shared" si="669"/>
        <v>#REF!</v>
      </c>
      <c r="DJ110" s="37" t="e">
        <f t="shared" si="670"/>
        <v>#REF!</v>
      </c>
      <c r="DK110" s="37" t="e">
        <f t="shared" si="671"/>
        <v>#REF!</v>
      </c>
      <c r="DL110" s="37" t="e">
        <f t="shared" si="672"/>
        <v>#REF!</v>
      </c>
      <c r="DM110" s="38">
        <v>0</v>
      </c>
      <c r="DN110" s="37" t="e">
        <f t="shared" si="673"/>
        <v>#REF!</v>
      </c>
      <c r="DO110" s="37" t="e">
        <f t="shared" si="674"/>
        <v>#REF!</v>
      </c>
      <c r="DP110" s="37" t="e">
        <f t="shared" si="675"/>
        <v>#REF!</v>
      </c>
      <c r="DQ110" s="37" t="e">
        <f t="shared" si="676"/>
        <v>#REF!</v>
      </c>
      <c r="DR110" s="37" t="e">
        <f t="shared" si="677"/>
        <v>#REF!</v>
      </c>
      <c r="DS110" s="37" t="e">
        <f t="shared" si="678"/>
        <v>#REF!</v>
      </c>
      <c r="DT110" s="37" t="e">
        <f t="shared" si="679"/>
        <v>#REF!</v>
      </c>
      <c r="DU110" s="37" t="e">
        <f t="shared" si="680"/>
        <v>#REF!</v>
      </c>
      <c r="DV110" s="37" t="e">
        <f t="shared" si="681"/>
        <v>#REF!</v>
      </c>
      <c r="DW110" s="37" t="e">
        <f t="shared" si="682"/>
        <v>#REF!</v>
      </c>
      <c r="DX110" s="38">
        <v>0</v>
      </c>
      <c r="DY110" s="35" t="e">
        <f t="array" ref="DY110">1-EXP(-INDEX(m.r.mortality, C110) * hr.mort_mci)</f>
        <v>#REF!</v>
      </c>
      <c r="DZ110" s="37" t="e">
        <f t="array" ref="DZ110">1-EXP(-INDEX(m.r.mortality, C110) * hr.mort_mci)</f>
        <v>#REF!</v>
      </c>
      <c r="EA110" s="37" t="e">
        <f t="array" ref="EA110">1-EXP(-INDEX(m.r.mortality, C110) * hr.mort_mil)</f>
        <v>#REF!</v>
      </c>
      <c r="EB110" s="37" t="e">
        <f t="array" ref="EB110">1-EXP(-INDEX(m.r.mortality, C110) * hr.mort_mil)</f>
        <v>#REF!</v>
      </c>
      <c r="EC110" s="37" t="e">
        <f t="array" ref="EC110">1-EXP(-INDEX(m.r.mortality, C110) * hr.mort_mod)</f>
        <v>#REF!</v>
      </c>
      <c r="ED110" s="37" t="e">
        <f t="array" ref="ED110">1-EXP(-INDEX(m.r.mortality, C110) * hr.mort_sev)</f>
        <v>#REF!</v>
      </c>
      <c r="EE110" s="37" t="e">
        <f t="array" ref="EE110">1-EXP(-INDEX(m.r.mortality, C110) * hr.mort_mci)</f>
        <v>#REF!</v>
      </c>
      <c r="EF110" s="37" t="e">
        <f t="array" ref="EF110">1-EXP(-INDEX(m.r.mortality, C110) * hr.mort_mil)</f>
        <v>#REF!</v>
      </c>
      <c r="EG110" s="37" t="e">
        <f t="array" ref="EG110">1-EXP(-INDEX(m.r.mortality, C110) * hr.mort_mod)</f>
        <v>#REF!</v>
      </c>
      <c r="EH110" s="37" t="e">
        <f t="array" ref="EH110">1-EXP(-INDEX(m.r.mortality, C110) * hr.mort_sev)</f>
        <v>#REF!</v>
      </c>
      <c r="EI110" s="38">
        <v>1</v>
      </c>
      <c r="EJ110" s="39" t="e">
        <f t="shared" si="683"/>
        <v>#REF!</v>
      </c>
      <c r="EK110" s="39" t="e">
        <f t="shared" si="684"/>
        <v>#REF!</v>
      </c>
      <c r="EL110" s="39" t="e">
        <f t="shared" si="685"/>
        <v>#REF!</v>
      </c>
      <c r="EM110" s="39" t="e">
        <f t="shared" si="686"/>
        <v>#REF!</v>
      </c>
      <c r="EN110" s="39" t="e">
        <f t="shared" si="687"/>
        <v>#REF!</v>
      </c>
      <c r="EO110" s="39" t="e">
        <f t="shared" si="688"/>
        <v>#REF!</v>
      </c>
      <c r="EP110" s="39" t="e">
        <f t="shared" si="689"/>
        <v>#REF!</v>
      </c>
      <c r="EQ110" s="39" t="e">
        <f t="shared" si="690"/>
        <v>#REF!</v>
      </c>
      <c r="ER110" s="39" t="e">
        <f t="shared" si="691"/>
        <v>#REF!</v>
      </c>
      <c r="ES110" s="39" t="e">
        <f t="shared" si="692"/>
        <v>#REF!</v>
      </c>
      <c r="ET110" s="39" t="b">
        <f t="shared" si="693"/>
        <v>1</v>
      </c>
      <c r="EV110">
        <v>43</v>
      </c>
      <c r="EW110" s="7" t="e">
        <f t="array" ref="EW110">MMULT(EW109:FG109,TRANSPOSE(S109:AC109))</f>
        <v>#REF!</v>
      </c>
      <c r="EX110" s="7" t="e">
        <f t="array" ref="EX110">MMULT(EW109:FG109,TRANSPOSE(AD109:AN109))</f>
        <v>#REF!</v>
      </c>
      <c r="EY110" s="7" t="e">
        <f t="array" ref="EY110">MMULT(EW109:FG109,TRANSPOSE(AO109:AY109))</f>
        <v>#REF!</v>
      </c>
      <c r="EZ110" s="7" t="e">
        <f t="array" ref="EZ110">MMULT(EW109:FG109,TRANSPOSE(AZ109:BJ109))</f>
        <v>#REF!</v>
      </c>
      <c r="FA110" s="7" t="e">
        <f t="array" ref="FA110">MMULT(EW109:FG109,TRANSPOSE(BK109:BU109))</f>
        <v>#REF!</v>
      </c>
      <c r="FB110" s="7" t="e">
        <f t="array" ref="FB110">MMULT(EW109:FG109,TRANSPOSE(BV109:CF109))</f>
        <v>#REF!</v>
      </c>
      <c r="FC110" s="7" t="e">
        <f t="array" ref="FC110">MMULT(EW109:FG109,TRANSPOSE(CG109:CQ109))</f>
        <v>#REF!</v>
      </c>
      <c r="FD110" s="7" t="e">
        <f t="array" ref="FD110">MMULT(EW109:FG109,TRANSPOSE(CR109:DB109))</f>
        <v>#REF!</v>
      </c>
      <c r="FE110" s="7" t="e">
        <f t="array" ref="FE110">MMULT(EW109:FG109,TRANSPOSE(DC109:DM109))</f>
        <v>#REF!</v>
      </c>
      <c r="FF110" s="7" t="e">
        <f t="array" ref="FF110">MMULT(EW109:FG109,TRANSPOSE(DN109:DX109))</f>
        <v>#REF!</v>
      </c>
      <c r="FG110" s="7" t="e">
        <f t="array" ref="FG110">MMULT(EW109:FG109,TRANSPOSE(DY109:EI109))</f>
        <v>#REF!</v>
      </c>
      <c r="FH110" s="39" t="e">
        <f t="shared" si="694"/>
        <v>#REF!</v>
      </c>
      <c r="FJ110" s="30" t="e">
        <f t="shared" si="695"/>
        <v>#REF!</v>
      </c>
      <c r="FK110" s="30" t="e">
        <f t="shared" si="696"/>
        <v>#REF!</v>
      </c>
      <c r="FL110" s="30" t="e">
        <f t="shared" si="697"/>
        <v>#REF!</v>
      </c>
      <c r="FM110" s="30" t="e">
        <f t="shared" si="698"/>
        <v>#REF!</v>
      </c>
      <c r="FN110" s="30" t="e">
        <f t="shared" si="699"/>
        <v>#REF!</v>
      </c>
      <c r="FO110" s="30" t="e">
        <f t="shared" si="700"/>
        <v>#REF!</v>
      </c>
      <c r="FP110" s="30" t="e">
        <f t="shared" si="701"/>
        <v>#REF!</v>
      </c>
      <c r="FQ110" s="30" t="e">
        <f t="shared" si="702"/>
        <v>#REF!</v>
      </c>
      <c r="FR110" s="30" t="e">
        <f t="shared" si="703"/>
        <v>#REF!</v>
      </c>
      <c r="FS110" s="30" t="e">
        <f t="shared" si="704"/>
        <v>#REF!</v>
      </c>
      <c r="FT110" s="41">
        <v>0</v>
      </c>
      <c r="FV110" s="30" t="e">
        <f t="shared" si="705"/>
        <v>#REF!</v>
      </c>
      <c r="FW110" s="30" t="e">
        <f t="shared" si="706"/>
        <v>#REF!</v>
      </c>
      <c r="FX110" s="30" t="e">
        <f t="shared" si="707"/>
        <v>#REF!</v>
      </c>
      <c r="FY110" s="30" t="e">
        <f t="shared" si="708"/>
        <v>#REF!</v>
      </c>
      <c r="FZ110" s="30" t="e">
        <f t="shared" si="709"/>
        <v>#REF!</v>
      </c>
      <c r="GA110" s="30" t="e">
        <f t="shared" si="710"/>
        <v>#REF!</v>
      </c>
      <c r="GB110" s="30" t="e">
        <f t="shared" si="711"/>
        <v>#REF!</v>
      </c>
      <c r="GC110" s="30" t="e">
        <f t="shared" si="712"/>
        <v>#REF!</v>
      </c>
      <c r="GD110" s="30" t="e">
        <f t="shared" si="713"/>
        <v>#REF!</v>
      </c>
      <c r="GE110" s="30" t="e">
        <f t="shared" si="714"/>
        <v>#REF!</v>
      </c>
      <c r="GF110" s="41">
        <v>0</v>
      </c>
      <c r="GH110" s="31" t="e">
        <f t="shared" si="715"/>
        <v>#REF!</v>
      </c>
      <c r="GI110" s="31" t="e">
        <f t="shared" si="716"/>
        <v>#REF!</v>
      </c>
      <c r="GJ110" s="18"/>
      <c r="GK110" s="31" t="e">
        <f t="shared" si="717"/>
        <v>#REF!</v>
      </c>
      <c r="GL110" s="31" t="e">
        <f t="shared" si="718"/>
        <v>#REF!</v>
      </c>
      <c r="GM110" s="31" t="e">
        <f t="shared" si="719"/>
        <v>#REF!</v>
      </c>
      <c r="GN110" s="31" t="e">
        <f t="shared" si="720"/>
        <v>#REF!</v>
      </c>
      <c r="GO110" s="31" t="e">
        <f t="shared" si="721"/>
        <v>#REF!</v>
      </c>
      <c r="GP110" s="31" t="e">
        <f t="shared" si="722"/>
        <v>#REF!</v>
      </c>
      <c r="GQ110" s="31" t="e">
        <f t="shared" si="723"/>
        <v>#REF!</v>
      </c>
      <c r="GR110" s="31" t="e">
        <f t="shared" si="724"/>
        <v>#REF!</v>
      </c>
      <c r="GS110" s="31" t="e">
        <f t="shared" si="725"/>
        <v>#REF!</v>
      </c>
      <c r="GT110" s="31" t="e">
        <f t="shared" si="726"/>
        <v>#REF!</v>
      </c>
      <c r="GU110" s="42">
        <v>0</v>
      </c>
      <c r="GV110" s="18"/>
      <c r="GW110" s="31" t="e">
        <f t="shared" si="727"/>
        <v>#REF!</v>
      </c>
      <c r="GX110" s="31" t="e">
        <f t="shared" si="728"/>
        <v>#REF!</v>
      </c>
      <c r="GY110" s="31" t="e">
        <f t="shared" si="729"/>
        <v>#REF!</v>
      </c>
      <c r="GZ110" s="31" t="e">
        <f t="shared" si="730"/>
        <v>#REF!</v>
      </c>
      <c r="HA110" s="31" t="e">
        <f t="shared" si="731"/>
        <v>#REF!</v>
      </c>
      <c r="HB110" s="31" t="e">
        <f t="shared" si="732"/>
        <v>#REF!</v>
      </c>
      <c r="HC110" s="31" t="e">
        <f t="shared" si="733"/>
        <v>#REF!</v>
      </c>
      <c r="HD110" s="31" t="e">
        <f t="shared" si="734"/>
        <v>#REF!</v>
      </c>
      <c r="HE110" s="31" t="e">
        <f t="shared" si="735"/>
        <v>#REF!</v>
      </c>
      <c r="HF110" s="31" t="e">
        <f t="shared" si="736"/>
        <v>#REF!</v>
      </c>
      <c r="HG110" s="42">
        <v>0</v>
      </c>
      <c r="HH110" s="18"/>
      <c r="HI110" s="31" t="e">
        <f t="shared" si="737"/>
        <v>#REF!</v>
      </c>
      <c r="HJ110" s="31" t="e">
        <f t="shared" si="738"/>
        <v>#REF!</v>
      </c>
      <c r="HK110" s="31" t="e">
        <f t="shared" si="739"/>
        <v>#REF!</v>
      </c>
      <c r="HL110" s="31" t="e">
        <f t="shared" si="740"/>
        <v>#REF!</v>
      </c>
      <c r="HM110" s="31" t="e">
        <f t="shared" si="741"/>
        <v>#REF!</v>
      </c>
      <c r="HN110" s="31" t="e">
        <f t="shared" si="742"/>
        <v>#REF!</v>
      </c>
      <c r="HO110" s="31" t="e">
        <f t="shared" si="743"/>
        <v>#REF!</v>
      </c>
      <c r="HP110" s="31" t="e">
        <f t="shared" si="744"/>
        <v>#REF!</v>
      </c>
      <c r="HQ110" s="31" t="e">
        <f t="shared" si="745"/>
        <v>#REF!</v>
      </c>
      <c r="HR110" s="31" t="e">
        <f t="shared" si="746"/>
        <v>#REF!</v>
      </c>
      <c r="HS110" s="42">
        <v>0</v>
      </c>
      <c r="HT110" s="18"/>
      <c r="HU110" s="45" t="e">
        <f t="shared" si="747"/>
        <v>#REF!</v>
      </c>
      <c r="HV110" s="45" t="e">
        <f t="shared" si="748"/>
        <v>#REF!</v>
      </c>
      <c r="HW110" s="45" t="e">
        <f t="shared" si="749"/>
        <v>#REF!</v>
      </c>
      <c r="HX110" s="45" t="e">
        <f t="shared" si="750"/>
        <v>#REF!</v>
      </c>
      <c r="HY110" s="45" t="e">
        <f t="shared" si="751"/>
        <v>#REF!</v>
      </c>
      <c r="HZ110" s="45" t="e">
        <f t="shared" si="752"/>
        <v>#REF!</v>
      </c>
      <c r="IA110" s="45" t="e">
        <f t="shared" si="753"/>
        <v>#REF!</v>
      </c>
      <c r="IB110" s="45" t="e">
        <f t="shared" si="754"/>
        <v>#REF!</v>
      </c>
      <c r="IC110" s="45" t="e">
        <f t="shared" si="755"/>
        <v>#REF!</v>
      </c>
      <c r="ID110" s="45" t="e">
        <f t="shared" si="756"/>
        <v>#REF!</v>
      </c>
      <c r="IE110" s="45">
        <f t="shared" si="757"/>
        <v>0</v>
      </c>
      <c r="IF110" s="45"/>
      <c r="IH110" s="45" t="e">
        <f t="shared" si="758"/>
        <v>#REF!</v>
      </c>
      <c r="II110" s="45" t="e">
        <f t="shared" si="759"/>
        <v>#REF!</v>
      </c>
      <c r="IJ110" s="45" t="e">
        <f t="shared" si="760"/>
        <v>#REF!</v>
      </c>
      <c r="IK110" s="45" t="e">
        <f t="shared" si="761"/>
        <v>#REF!</v>
      </c>
      <c r="IL110" s="45" t="e">
        <f t="shared" si="762"/>
        <v>#REF!</v>
      </c>
      <c r="IM110" s="45" t="e">
        <f t="shared" si="763"/>
        <v>#REF!</v>
      </c>
      <c r="IN110" s="45" t="e">
        <f t="shared" si="764"/>
        <v>#REF!</v>
      </c>
      <c r="IO110" s="45" t="e">
        <f t="shared" si="765"/>
        <v>#REF!</v>
      </c>
      <c r="IP110" s="45" t="e">
        <f t="shared" si="766"/>
        <v>#REF!</v>
      </c>
      <c r="IQ110" s="45" t="e">
        <f t="shared" si="767"/>
        <v>#REF!</v>
      </c>
      <c r="IR110" s="45">
        <f t="shared" si="768"/>
        <v>0</v>
      </c>
      <c r="IT110" s="43" t="e">
        <f t="shared" si="769"/>
        <v>#REF!</v>
      </c>
      <c r="IU110" s="43" t="e">
        <f t="shared" si="770"/>
        <v>#REF!</v>
      </c>
      <c r="IW110" s="43" t="e">
        <f t="shared" si="771"/>
        <v>#REF!</v>
      </c>
      <c r="IX110" s="43" t="e">
        <f t="shared" si="772"/>
        <v>#REF!</v>
      </c>
      <c r="IY110" s="43" t="e">
        <f t="shared" si="773"/>
        <v>#REF!</v>
      </c>
      <c r="IZ110" s="43" t="e">
        <f t="shared" si="774"/>
        <v>#REF!</v>
      </c>
      <c r="JA110" s="43" t="e">
        <f t="shared" si="775"/>
        <v>#REF!</v>
      </c>
      <c r="JB110" s="43" t="e">
        <f t="shared" si="776"/>
        <v>#REF!</v>
      </c>
      <c r="JC110" s="43" t="e">
        <f t="shared" si="777"/>
        <v>#REF!</v>
      </c>
      <c r="JD110" s="43" t="e">
        <f t="shared" si="778"/>
        <v>#REF!</v>
      </c>
      <c r="JE110" s="43" t="e">
        <f t="shared" si="779"/>
        <v>#REF!</v>
      </c>
      <c r="JF110" s="43" t="e">
        <f t="shared" si="780"/>
        <v>#REF!</v>
      </c>
      <c r="JG110" s="43">
        <f t="shared" si="781"/>
        <v>0</v>
      </c>
      <c r="JH110" s="43"/>
      <c r="JJ110" s="43" t="e">
        <f t="shared" si="782"/>
        <v>#REF!</v>
      </c>
      <c r="JK110" s="43" t="e">
        <f t="shared" si="783"/>
        <v>#REF!</v>
      </c>
      <c r="JL110" s="43" t="e">
        <f t="shared" si="784"/>
        <v>#REF!</v>
      </c>
      <c r="JM110" s="43" t="e">
        <f t="shared" si="785"/>
        <v>#REF!</v>
      </c>
      <c r="JN110" s="43" t="e">
        <f t="shared" si="786"/>
        <v>#REF!</v>
      </c>
      <c r="JO110" s="43" t="e">
        <f t="shared" si="787"/>
        <v>#REF!</v>
      </c>
      <c r="JP110" s="43" t="e">
        <f t="shared" si="788"/>
        <v>#REF!</v>
      </c>
      <c r="JQ110" s="43" t="e">
        <f t="shared" si="789"/>
        <v>#REF!</v>
      </c>
      <c r="JR110" s="43" t="e">
        <f t="shared" si="790"/>
        <v>#REF!</v>
      </c>
      <c r="JS110" s="43" t="e">
        <f t="shared" si="791"/>
        <v>#REF!</v>
      </c>
      <c r="JT110" s="43">
        <f t="shared" si="792"/>
        <v>0</v>
      </c>
      <c r="JU110" s="43"/>
      <c r="JW110" s="43" t="e">
        <f t="shared" si="793"/>
        <v>#REF!</v>
      </c>
      <c r="JX110" s="43" t="e">
        <f t="shared" si="794"/>
        <v>#REF!</v>
      </c>
      <c r="JY110" s="43" t="e">
        <f t="shared" si="795"/>
        <v>#REF!</v>
      </c>
      <c r="JZ110" s="43" t="e">
        <f t="shared" si="796"/>
        <v>#REF!</v>
      </c>
      <c r="KA110" s="43" t="e">
        <f t="shared" si="797"/>
        <v>#REF!</v>
      </c>
      <c r="KB110" s="43" t="e">
        <f t="shared" si="798"/>
        <v>#REF!</v>
      </c>
      <c r="KC110" s="43" t="e">
        <f t="shared" si="799"/>
        <v>#REF!</v>
      </c>
      <c r="KD110" s="43" t="e">
        <f t="shared" si="800"/>
        <v>#REF!</v>
      </c>
      <c r="KE110" s="43" t="e">
        <f t="shared" si="801"/>
        <v>#REF!</v>
      </c>
      <c r="KF110" s="43" t="e">
        <f t="shared" si="802"/>
        <v>#REF!</v>
      </c>
      <c r="KG110" s="43">
        <f t="shared" si="803"/>
        <v>0</v>
      </c>
      <c r="KH110" s="43"/>
      <c r="KJ110" s="7" t="e">
        <f t="array" ref="KJ110">AVERAGE(EW110:EW111)/((1+discount_EFFECT)^($B110-1))</f>
        <v>#REF!</v>
      </c>
      <c r="KK110" s="7" t="e">
        <f t="array" ref="KK110">AVERAGE(EX110:EX111)/((1+discount_EFFECT)^($B110-1))</f>
        <v>#REF!</v>
      </c>
      <c r="KL110" s="7" t="e">
        <f t="array" ref="KL110">AVERAGE(EY110:EY111)/((1+discount_EFFECT)^($B110-1))</f>
        <v>#REF!</v>
      </c>
      <c r="KM110" s="7" t="e">
        <f t="array" ref="KM110">AVERAGE(EZ110:EZ111)/((1+discount_EFFECT)^($B110-1))</f>
        <v>#REF!</v>
      </c>
      <c r="KN110" s="7" t="e">
        <f t="array" ref="KN110">AVERAGE(FA110:FA111)/((1+discount_EFFECT)^($B110-1))</f>
        <v>#REF!</v>
      </c>
      <c r="KO110" s="7" t="e">
        <f t="array" ref="KO110">AVERAGE(FB110:FB111)/((1+discount_EFFECT)^($B110-1))</f>
        <v>#REF!</v>
      </c>
      <c r="KP110" s="7" t="e">
        <f t="array" ref="KP110">AVERAGE(FC110:FC111)/((1+discount_EFFECT)^($B110-1))</f>
        <v>#REF!</v>
      </c>
      <c r="KQ110" s="7" t="e">
        <f t="array" ref="KQ110">AVERAGE(FD110:FD111)/((1+discount_EFFECT)^($B110-1))</f>
        <v>#REF!</v>
      </c>
      <c r="KR110" s="7" t="e">
        <f t="array" ref="KR110">AVERAGE(FE110:FE111)/((1+discount_EFFECT)^($B110-1))</f>
        <v>#REF!</v>
      </c>
      <c r="KS110" s="7" t="e">
        <f t="array" ref="KS110">AVERAGE(FF110:FF111)/((1+discount_EFFECT)^($B110-1))</f>
        <v>#REF!</v>
      </c>
      <c r="KT110" s="7" t="e">
        <f t="array" ref="KT110">AVERAGE(FG110:FG111)/((1+discount_EFFECT)^($B110-1))</f>
        <v>#REF!</v>
      </c>
      <c r="KU110" s="51" t="e">
        <f t="shared" si="804"/>
        <v>#REF!</v>
      </c>
      <c r="KV110" s="51" t="e">
        <f t="shared" si="805"/>
        <v>#REF!</v>
      </c>
      <c r="KW110" s="43"/>
      <c r="KX110" s="43" t="e">
        <f t="shared" si="806"/>
        <v>#REF!</v>
      </c>
      <c r="KY110" s="43" t="e">
        <f t="shared" si="807"/>
        <v>#REF!</v>
      </c>
      <c r="KZ110" s="43" t="e">
        <f t="shared" si="808"/>
        <v>#REF!</v>
      </c>
      <c r="LA110" s="43" t="e">
        <f t="shared" si="809"/>
        <v>#REF!</v>
      </c>
      <c r="LB110" s="30" t="e">
        <f t="shared" si="810"/>
        <v>#REF!</v>
      </c>
      <c r="LC110" s="30" t="e">
        <f t="shared" si="811"/>
        <v>#REF!</v>
      </c>
      <c r="LD110" s="30" t="e">
        <f t="shared" si="812"/>
        <v>#REF!</v>
      </c>
      <c r="LE110" s="30" t="e">
        <f t="shared" si="813"/>
        <v>#REF!</v>
      </c>
      <c r="LF110" s="30" t="e">
        <f t="shared" si="814"/>
        <v>#REF!</v>
      </c>
      <c r="LG110" s="30" t="e">
        <f t="shared" si="815"/>
        <v>#REF!</v>
      </c>
      <c r="LH110" s="30" t="e">
        <f t="shared" si="816"/>
        <v>#REF!</v>
      </c>
      <c r="LI110" s="17" t="e">
        <f t="shared" si="817"/>
        <v>#REF!</v>
      </c>
      <c r="LJ110" s="30" t="e">
        <f t="shared" si="818"/>
        <v>#REF!</v>
      </c>
      <c r="LK110" s="31" t="e">
        <f t="shared" si="819"/>
        <v>#REF!</v>
      </c>
      <c r="LL110" t="e">
        <f t="shared" si="820"/>
        <v>#REF!</v>
      </c>
    </row>
    <row r="111" spans="2:324" ht="15.6" thickTop="1" thickBot="1" x14ac:dyDescent="0.35">
      <c r="B111">
        <v>44</v>
      </c>
      <c r="C111">
        <f t="shared" si="821"/>
        <v>114</v>
      </c>
      <c r="E111">
        <f t="shared" si="610"/>
        <v>1</v>
      </c>
      <c r="G111">
        <f t="shared" si="611"/>
        <v>0.16501514101914139</v>
      </c>
      <c r="H111">
        <f t="shared" si="612"/>
        <v>0</v>
      </c>
      <c r="I111">
        <f t="shared" si="613"/>
        <v>0</v>
      </c>
      <c r="J111">
        <f t="shared" si="614"/>
        <v>0.25713445436768823</v>
      </c>
      <c r="K111" s="19">
        <f t="shared" si="615"/>
        <v>2.7774179821947742E-2</v>
      </c>
      <c r="L111">
        <f t="shared" si="616"/>
        <v>0.22999999999999998</v>
      </c>
      <c r="M111">
        <f t="shared" si="617"/>
        <v>0</v>
      </c>
      <c r="N111">
        <f t="shared" si="618"/>
        <v>0</v>
      </c>
      <c r="O111">
        <f t="shared" si="619"/>
        <v>0.35</v>
      </c>
      <c r="P111">
        <f t="shared" si="620"/>
        <v>4.0000000000000036E-2</v>
      </c>
      <c r="S111" s="35" t="e">
        <f t="shared" si="621"/>
        <v>#REF!</v>
      </c>
      <c r="T111" s="36">
        <v>0</v>
      </c>
      <c r="U111" s="37" t="e">
        <f t="shared" si="622"/>
        <v>#REF!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8">
        <v>0</v>
      </c>
      <c r="AD111" s="35" t="e">
        <f t="shared" si="623"/>
        <v>#REF!</v>
      </c>
      <c r="AE111" s="37" t="e">
        <f t="shared" si="624"/>
        <v>#REF!</v>
      </c>
      <c r="AF111" s="37" t="e">
        <f t="shared" si="625"/>
        <v>#REF!</v>
      </c>
      <c r="AG111" s="37" t="e">
        <f t="shared" si="626"/>
        <v>#REF!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8">
        <v>0</v>
      </c>
      <c r="AO111" s="35" t="e">
        <f t="shared" si="627"/>
        <v>#REF!</v>
      </c>
      <c r="AP111" s="36">
        <v>0</v>
      </c>
      <c r="AQ111" s="37" t="e">
        <f t="shared" si="628"/>
        <v>#REF!</v>
      </c>
      <c r="AR111" s="36">
        <v>0</v>
      </c>
      <c r="AS111" s="36">
        <v>0</v>
      </c>
      <c r="AT111" s="36">
        <v>0</v>
      </c>
      <c r="AU111" s="36">
        <v>0</v>
      </c>
      <c r="AV111" s="36">
        <v>0</v>
      </c>
      <c r="AW111" s="36">
        <v>0</v>
      </c>
      <c r="AX111" s="36">
        <v>0</v>
      </c>
      <c r="AY111" s="38">
        <v>0</v>
      </c>
      <c r="AZ111" s="35" t="e">
        <f t="shared" si="629"/>
        <v>#REF!</v>
      </c>
      <c r="BA111" s="37" t="e">
        <f t="shared" si="630"/>
        <v>#REF!</v>
      </c>
      <c r="BB111" s="37" t="e">
        <f t="shared" si="631"/>
        <v>#REF!</v>
      </c>
      <c r="BC111" s="37" t="e">
        <f t="shared" si="632"/>
        <v>#REF!</v>
      </c>
      <c r="BD111" s="37" t="e">
        <f t="shared" si="633"/>
        <v>#REF!</v>
      </c>
      <c r="BE111" s="37" t="e">
        <f t="shared" si="634"/>
        <v>#REF!</v>
      </c>
      <c r="BF111" s="36">
        <v>0</v>
      </c>
      <c r="BG111" s="36">
        <v>0</v>
      </c>
      <c r="BH111" s="36">
        <v>0</v>
      </c>
      <c r="BI111" s="36">
        <v>0</v>
      </c>
      <c r="BJ111" s="38">
        <v>0</v>
      </c>
      <c r="BK111" s="35" t="e">
        <f t="shared" si="635"/>
        <v>#REF!</v>
      </c>
      <c r="BL111" s="37" t="e">
        <f t="shared" si="636"/>
        <v>#REF!</v>
      </c>
      <c r="BM111" s="37" t="e">
        <f t="shared" si="637"/>
        <v>#REF!</v>
      </c>
      <c r="BN111" s="37" t="e">
        <f t="shared" si="638"/>
        <v>#REF!</v>
      </c>
      <c r="BO111" s="37" t="e">
        <f t="shared" si="639"/>
        <v>#REF!</v>
      </c>
      <c r="BP111" s="37" t="e">
        <f t="shared" si="640"/>
        <v>#REF!</v>
      </c>
      <c r="BQ111" s="36">
        <v>0</v>
      </c>
      <c r="BR111" s="36">
        <v>0</v>
      </c>
      <c r="BS111" s="36">
        <v>0</v>
      </c>
      <c r="BT111" s="36">
        <v>0</v>
      </c>
      <c r="BU111" s="38">
        <v>0</v>
      </c>
      <c r="BV111" s="35" t="e">
        <f t="shared" si="641"/>
        <v>#REF!</v>
      </c>
      <c r="BW111" s="37" t="e">
        <f t="shared" si="642"/>
        <v>#REF!</v>
      </c>
      <c r="BX111" s="37" t="e">
        <f t="shared" si="643"/>
        <v>#REF!</v>
      </c>
      <c r="BY111" s="37" t="e">
        <f t="shared" si="644"/>
        <v>#REF!</v>
      </c>
      <c r="BZ111" s="37" t="e">
        <f t="shared" si="645"/>
        <v>#REF!</v>
      </c>
      <c r="CA111" s="37" t="e">
        <f t="shared" si="646"/>
        <v>#REF!</v>
      </c>
      <c r="CB111" s="36">
        <v>0</v>
      </c>
      <c r="CC111" s="36">
        <v>0</v>
      </c>
      <c r="CD111" s="36">
        <v>0</v>
      </c>
      <c r="CE111" s="36">
        <v>0</v>
      </c>
      <c r="CF111" s="38">
        <v>0</v>
      </c>
      <c r="CG111" s="37" t="e">
        <f t="shared" si="647"/>
        <v>#REF!</v>
      </c>
      <c r="CH111" s="37" t="e">
        <f t="shared" si="648"/>
        <v>#REF!</v>
      </c>
      <c r="CI111" s="37" t="e">
        <f t="shared" si="649"/>
        <v>#REF!</v>
      </c>
      <c r="CJ111" s="37" t="e">
        <f t="shared" si="650"/>
        <v>#REF!</v>
      </c>
      <c r="CK111" s="36">
        <v>0</v>
      </c>
      <c r="CL111" s="36">
        <v>0</v>
      </c>
      <c r="CM111" s="37" t="e">
        <f t="shared" si="651"/>
        <v>#REF!</v>
      </c>
      <c r="CN111" s="37" t="e">
        <f t="shared" si="652"/>
        <v>#REF!</v>
      </c>
      <c r="CO111" s="36">
        <v>0</v>
      </c>
      <c r="CP111" s="36">
        <v>0</v>
      </c>
      <c r="CQ111" s="38">
        <v>0</v>
      </c>
      <c r="CR111" s="37" t="e">
        <f t="shared" si="653"/>
        <v>#REF!</v>
      </c>
      <c r="CS111" s="37" t="e">
        <f t="shared" si="654"/>
        <v>#REF!</v>
      </c>
      <c r="CT111" s="37" t="e">
        <f t="shared" si="655"/>
        <v>#REF!</v>
      </c>
      <c r="CU111" s="37" t="e">
        <f t="shared" si="656"/>
        <v>#REF!</v>
      </c>
      <c r="CV111" s="37" t="e">
        <f t="shared" si="657"/>
        <v>#REF!</v>
      </c>
      <c r="CW111" s="37" t="e">
        <f t="shared" si="658"/>
        <v>#REF!</v>
      </c>
      <c r="CX111" s="37" t="e">
        <f t="shared" si="659"/>
        <v>#REF!</v>
      </c>
      <c r="CY111" s="37" t="e">
        <f t="shared" si="660"/>
        <v>#REF!</v>
      </c>
      <c r="CZ111" s="37" t="e">
        <f t="shared" si="661"/>
        <v>#REF!</v>
      </c>
      <c r="DA111" s="37" t="e">
        <f t="shared" si="662"/>
        <v>#REF!</v>
      </c>
      <c r="DB111" s="38">
        <v>0</v>
      </c>
      <c r="DC111" s="37" t="e">
        <f t="shared" si="663"/>
        <v>#REF!</v>
      </c>
      <c r="DD111" s="37" t="e">
        <f t="shared" si="664"/>
        <v>#REF!</v>
      </c>
      <c r="DE111" s="37" t="e">
        <f t="shared" si="665"/>
        <v>#REF!</v>
      </c>
      <c r="DF111" s="37" t="e">
        <f t="shared" si="666"/>
        <v>#REF!</v>
      </c>
      <c r="DG111" s="37" t="e">
        <f t="shared" si="667"/>
        <v>#REF!</v>
      </c>
      <c r="DH111" s="37" t="e">
        <f t="shared" si="668"/>
        <v>#REF!</v>
      </c>
      <c r="DI111" s="37" t="e">
        <f t="shared" si="669"/>
        <v>#REF!</v>
      </c>
      <c r="DJ111" s="37" t="e">
        <f t="shared" si="670"/>
        <v>#REF!</v>
      </c>
      <c r="DK111" s="37" t="e">
        <f t="shared" si="671"/>
        <v>#REF!</v>
      </c>
      <c r="DL111" s="37" t="e">
        <f t="shared" si="672"/>
        <v>#REF!</v>
      </c>
      <c r="DM111" s="38">
        <v>0</v>
      </c>
      <c r="DN111" s="37" t="e">
        <f t="shared" si="673"/>
        <v>#REF!</v>
      </c>
      <c r="DO111" s="37" t="e">
        <f t="shared" si="674"/>
        <v>#REF!</v>
      </c>
      <c r="DP111" s="37" t="e">
        <f t="shared" si="675"/>
        <v>#REF!</v>
      </c>
      <c r="DQ111" s="37" t="e">
        <f t="shared" si="676"/>
        <v>#REF!</v>
      </c>
      <c r="DR111" s="37" t="e">
        <f t="shared" si="677"/>
        <v>#REF!</v>
      </c>
      <c r="DS111" s="37" t="e">
        <f t="shared" si="678"/>
        <v>#REF!</v>
      </c>
      <c r="DT111" s="37" t="e">
        <f t="shared" si="679"/>
        <v>#REF!</v>
      </c>
      <c r="DU111" s="37" t="e">
        <f t="shared" si="680"/>
        <v>#REF!</v>
      </c>
      <c r="DV111" s="37" t="e">
        <f t="shared" si="681"/>
        <v>#REF!</v>
      </c>
      <c r="DW111" s="37" t="e">
        <f t="shared" si="682"/>
        <v>#REF!</v>
      </c>
      <c r="DX111" s="38">
        <v>0</v>
      </c>
      <c r="DY111" s="35" t="e">
        <f t="array" ref="DY111">1-EXP(-INDEX(m.r.mortality, C111) * hr.mort_mci)</f>
        <v>#REF!</v>
      </c>
      <c r="DZ111" s="37" t="e">
        <f t="array" ref="DZ111">1-EXP(-INDEX(m.r.mortality, C111) * hr.mort_mci)</f>
        <v>#REF!</v>
      </c>
      <c r="EA111" s="37" t="e">
        <f t="array" ref="EA111">1-EXP(-INDEX(m.r.mortality, C111) * hr.mort_mil)</f>
        <v>#REF!</v>
      </c>
      <c r="EB111" s="37" t="e">
        <f t="array" ref="EB111">1-EXP(-INDEX(m.r.mortality, C111) * hr.mort_mil)</f>
        <v>#REF!</v>
      </c>
      <c r="EC111" s="37" t="e">
        <f t="array" ref="EC111">1-EXP(-INDEX(m.r.mortality, C111) * hr.mort_mod)</f>
        <v>#REF!</v>
      </c>
      <c r="ED111" s="37" t="e">
        <f t="array" ref="ED111">1-EXP(-INDEX(m.r.mortality, C111) * hr.mort_sev)</f>
        <v>#REF!</v>
      </c>
      <c r="EE111" s="37" t="e">
        <f t="array" ref="EE111">1-EXP(-INDEX(m.r.mortality, C111) * hr.mort_mci)</f>
        <v>#REF!</v>
      </c>
      <c r="EF111" s="37" t="e">
        <f t="array" ref="EF111">1-EXP(-INDEX(m.r.mortality, C111) * hr.mort_mil)</f>
        <v>#REF!</v>
      </c>
      <c r="EG111" s="37" t="e">
        <f t="array" ref="EG111">1-EXP(-INDEX(m.r.mortality, C111) * hr.mort_mod)</f>
        <v>#REF!</v>
      </c>
      <c r="EH111" s="37" t="e">
        <f t="array" ref="EH111">1-EXP(-INDEX(m.r.mortality, C111) * hr.mort_sev)</f>
        <v>#REF!</v>
      </c>
      <c r="EI111" s="38">
        <v>1</v>
      </c>
      <c r="EJ111" s="39" t="e">
        <f t="shared" si="683"/>
        <v>#REF!</v>
      </c>
      <c r="EK111" s="39" t="e">
        <f t="shared" si="684"/>
        <v>#REF!</v>
      </c>
      <c r="EL111" s="39" t="e">
        <f t="shared" si="685"/>
        <v>#REF!</v>
      </c>
      <c r="EM111" s="39" t="e">
        <f t="shared" si="686"/>
        <v>#REF!</v>
      </c>
      <c r="EN111" s="39" t="e">
        <f t="shared" si="687"/>
        <v>#REF!</v>
      </c>
      <c r="EO111" s="39" t="e">
        <f t="shared" si="688"/>
        <v>#REF!</v>
      </c>
      <c r="EP111" s="39" t="e">
        <f t="shared" si="689"/>
        <v>#REF!</v>
      </c>
      <c r="EQ111" s="39" t="e">
        <f t="shared" si="690"/>
        <v>#REF!</v>
      </c>
      <c r="ER111" s="39" t="e">
        <f t="shared" si="691"/>
        <v>#REF!</v>
      </c>
      <c r="ES111" s="39" t="e">
        <f t="shared" si="692"/>
        <v>#REF!</v>
      </c>
      <c r="ET111" s="39" t="b">
        <f t="shared" si="693"/>
        <v>1</v>
      </c>
      <c r="EV111">
        <v>44</v>
      </c>
      <c r="EW111" s="7" t="e">
        <f t="array" ref="EW111">MMULT(EW110:FG110,TRANSPOSE(S110:AC110))</f>
        <v>#REF!</v>
      </c>
      <c r="EX111" s="7" t="e">
        <f t="array" ref="EX111">MMULT(EW110:FG110,TRANSPOSE(AD110:AN110))</f>
        <v>#REF!</v>
      </c>
      <c r="EY111" s="7" t="e">
        <f t="array" ref="EY111">MMULT(EW110:FG110,TRANSPOSE(AO110:AY110))</f>
        <v>#REF!</v>
      </c>
      <c r="EZ111" s="7" t="e">
        <f t="array" ref="EZ111">MMULT(EW110:FG110,TRANSPOSE(AZ110:BJ110))</f>
        <v>#REF!</v>
      </c>
      <c r="FA111" s="7" t="e">
        <f t="array" ref="FA111">MMULT(EW110:FG110,TRANSPOSE(BK110:BU110))</f>
        <v>#REF!</v>
      </c>
      <c r="FB111" s="7" t="e">
        <f t="array" ref="FB111">MMULT(EW110:FG110,TRANSPOSE(BV110:CF110))</f>
        <v>#REF!</v>
      </c>
      <c r="FC111" s="7" t="e">
        <f t="array" ref="FC111">MMULT(EW110:FG110,TRANSPOSE(CG110:CQ110))</f>
        <v>#REF!</v>
      </c>
      <c r="FD111" s="7" t="e">
        <f t="array" ref="FD111">MMULT(EW110:FG110,TRANSPOSE(CR110:DB110))</f>
        <v>#REF!</v>
      </c>
      <c r="FE111" s="7" t="e">
        <f t="array" ref="FE111">MMULT(EW110:FG110,TRANSPOSE(DC110:DM110))</f>
        <v>#REF!</v>
      </c>
      <c r="FF111" s="7" t="e">
        <f t="array" ref="FF111">MMULT(EW110:FG110,TRANSPOSE(DN110:DX110))</f>
        <v>#REF!</v>
      </c>
      <c r="FG111" s="7" t="e">
        <f t="array" ref="FG111">MMULT(EW110:FG110,TRANSPOSE(DY110:EI110))</f>
        <v>#REF!</v>
      </c>
      <c r="FH111" s="39" t="e">
        <f t="shared" si="694"/>
        <v>#REF!</v>
      </c>
      <c r="FJ111" s="30" t="e">
        <f t="shared" si="695"/>
        <v>#REF!</v>
      </c>
      <c r="FK111" s="30" t="e">
        <f t="shared" si="696"/>
        <v>#REF!</v>
      </c>
      <c r="FL111" s="30" t="e">
        <f t="shared" si="697"/>
        <v>#REF!</v>
      </c>
      <c r="FM111" s="30" t="e">
        <f t="shared" si="698"/>
        <v>#REF!</v>
      </c>
      <c r="FN111" s="30" t="e">
        <f t="shared" si="699"/>
        <v>#REF!</v>
      </c>
      <c r="FO111" s="30" t="e">
        <f t="shared" si="700"/>
        <v>#REF!</v>
      </c>
      <c r="FP111" s="30" t="e">
        <f t="shared" si="701"/>
        <v>#REF!</v>
      </c>
      <c r="FQ111" s="30" t="e">
        <f t="shared" si="702"/>
        <v>#REF!</v>
      </c>
      <c r="FR111" s="30" t="e">
        <f t="shared" si="703"/>
        <v>#REF!</v>
      </c>
      <c r="FS111" s="30" t="e">
        <f t="shared" si="704"/>
        <v>#REF!</v>
      </c>
      <c r="FT111" s="41">
        <v>0</v>
      </c>
      <c r="FV111" s="30" t="e">
        <f t="shared" si="705"/>
        <v>#REF!</v>
      </c>
      <c r="FW111" s="30" t="e">
        <f t="shared" si="706"/>
        <v>#REF!</v>
      </c>
      <c r="FX111" s="30" t="e">
        <f t="shared" si="707"/>
        <v>#REF!</v>
      </c>
      <c r="FY111" s="30" t="e">
        <f t="shared" si="708"/>
        <v>#REF!</v>
      </c>
      <c r="FZ111" s="30" t="e">
        <f t="shared" si="709"/>
        <v>#REF!</v>
      </c>
      <c r="GA111" s="30" t="e">
        <f t="shared" si="710"/>
        <v>#REF!</v>
      </c>
      <c r="GB111" s="30" t="e">
        <f t="shared" si="711"/>
        <v>#REF!</v>
      </c>
      <c r="GC111" s="30" t="e">
        <f t="shared" si="712"/>
        <v>#REF!</v>
      </c>
      <c r="GD111" s="30" t="e">
        <f t="shared" si="713"/>
        <v>#REF!</v>
      </c>
      <c r="GE111" s="30" t="e">
        <f t="shared" si="714"/>
        <v>#REF!</v>
      </c>
      <c r="GF111" s="41">
        <v>0</v>
      </c>
      <c r="GH111" s="31" t="e">
        <f t="shared" si="715"/>
        <v>#REF!</v>
      </c>
      <c r="GI111" s="31" t="e">
        <f t="shared" si="716"/>
        <v>#REF!</v>
      </c>
      <c r="GJ111" s="18"/>
      <c r="GK111" s="31" t="e">
        <f t="shared" si="717"/>
        <v>#REF!</v>
      </c>
      <c r="GL111" s="31" t="e">
        <f t="shared" si="718"/>
        <v>#REF!</v>
      </c>
      <c r="GM111" s="31" t="e">
        <f t="shared" si="719"/>
        <v>#REF!</v>
      </c>
      <c r="GN111" s="31" t="e">
        <f t="shared" si="720"/>
        <v>#REF!</v>
      </c>
      <c r="GO111" s="31" t="e">
        <f t="shared" si="721"/>
        <v>#REF!</v>
      </c>
      <c r="GP111" s="31" t="e">
        <f t="shared" si="722"/>
        <v>#REF!</v>
      </c>
      <c r="GQ111" s="31" t="e">
        <f t="shared" si="723"/>
        <v>#REF!</v>
      </c>
      <c r="GR111" s="31" t="e">
        <f t="shared" si="724"/>
        <v>#REF!</v>
      </c>
      <c r="GS111" s="31" t="e">
        <f t="shared" si="725"/>
        <v>#REF!</v>
      </c>
      <c r="GT111" s="31" t="e">
        <f t="shared" si="726"/>
        <v>#REF!</v>
      </c>
      <c r="GU111" s="42">
        <v>0</v>
      </c>
      <c r="GV111" s="18"/>
      <c r="GW111" s="31" t="e">
        <f t="shared" si="727"/>
        <v>#REF!</v>
      </c>
      <c r="GX111" s="31" t="e">
        <f t="shared" si="728"/>
        <v>#REF!</v>
      </c>
      <c r="GY111" s="31" t="e">
        <f t="shared" si="729"/>
        <v>#REF!</v>
      </c>
      <c r="GZ111" s="31" t="e">
        <f t="shared" si="730"/>
        <v>#REF!</v>
      </c>
      <c r="HA111" s="31" t="e">
        <f t="shared" si="731"/>
        <v>#REF!</v>
      </c>
      <c r="HB111" s="31" t="e">
        <f t="shared" si="732"/>
        <v>#REF!</v>
      </c>
      <c r="HC111" s="31" t="e">
        <f t="shared" si="733"/>
        <v>#REF!</v>
      </c>
      <c r="HD111" s="31" t="e">
        <f t="shared" si="734"/>
        <v>#REF!</v>
      </c>
      <c r="HE111" s="31" t="e">
        <f t="shared" si="735"/>
        <v>#REF!</v>
      </c>
      <c r="HF111" s="31" t="e">
        <f t="shared" si="736"/>
        <v>#REF!</v>
      </c>
      <c r="HG111" s="42">
        <v>0</v>
      </c>
      <c r="HH111" s="18"/>
      <c r="HI111" s="31" t="e">
        <f t="shared" si="737"/>
        <v>#REF!</v>
      </c>
      <c r="HJ111" s="31" t="e">
        <f t="shared" si="738"/>
        <v>#REF!</v>
      </c>
      <c r="HK111" s="31" t="e">
        <f t="shared" si="739"/>
        <v>#REF!</v>
      </c>
      <c r="HL111" s="31" t="e">
        <f t="shared" si="740"/>
        <v>#REF!</v>
      </c>
      <c r="HM111" s="31" t="e">
        <f t="shared" si="741"/>
        <v>#REF!</v>
      </c>
      <c r="HN111" s="31" t="e">
        <f t="shared" si="742"/>
        <v>#REF!</v>
      </c>
      <c r="HO111" s="31" t="e">
        <f t="shared" si="743"/>
        <v>#REF!</v>
      </c>
      <c r="HP111" s="31" t="e">
        <f t="shared" si="744"/>
        <v>#REF!</v>
      </c>
      <c r="HQ111" s="31" t="e">
        <f t="shared" si="745"/>
        <v>#REF!</v>
      </c>
      <c r="HR111" s="31" t="e">
        <f t="shared" si="746"/>
        <v>#REF!</v>
      </c>
      <c r="HS111" s="42">
        <v>0</v>
      </c>
      <c r="HT111" s="18"/>
      <c r="HU111" s="45" t="e">
        <f t="shared" si="747"/>
        <v>#REF!</v>
      </c>
      <c r="HV111" s="45" t="e">
        <f t="shared" si="748"/>
        <v>#REF!</v>
      </c>
      <c r="HW111" s="45" t="e">
        <f t="shared" si="749"/>
        <v>#REF!</v>
      </c>
      <c r="HX111" s="45" t="e">
        <f t="shared" si="750"/>
        <v>#REF!</v>
      </c>
      <c r="HY111" s="45" t="e">
        <f t="shared" si="751"/>
        <v>#REF!</v>
      </c>
      <c r="HZ111" s="45" t="e">
        <f t="shared" si="752"/>
        <v>#REF!</v>
      </c>
      <c r="IA111" s="45" t="e">
        <f t="shared" si="753"/>
        <v>#REF!</v>
      </c>
      <c r="IB111" s="45" t="e">
        <f t="shared" si="754"/>
        <v>#REF!</v>
      </c>
      <c r="IC111" s="45" t="e">
        <f t="shared" si="755"/>
        <v>#REF!</v>
      </c>
      <c r="ID111" s="45" t="e">
        <f t="shared" si="756"/>
        <v>#REF!</v>
      </c>
      <c r="IE111" s="45">
        <f t="shared" si="757"/>
        <v>0</v>
      </c>
      <c r="IF111" s="45"/>
      <c r="IH111" s="45" t="e">
        <f t="shared" si="758"/>
        <v>#REF!</v>
      </c>
      <c r="II111" s="45" t="e">
        <f t="shared" si="759"/>
        <v>#REF!</v>
      </c>
      <c r="IJ111" s="45" t="e">
        <f t="shared" si="760"/>
        <v>#REF!</v>
      </c>
      <c r="IK111" s="45" t="e">
        <f t="shared" si="761"/>
        <v>#REF!</v>
      </c>
      <c r="IL111" s="45" t="e">
        <f t="shared" si="762"/>
        <v>#REF!</v>
      </c>
      <c r="IM111" s="45" t="e">
        <f t="shared" si="763"/>
        <v>#REF!</v>
      </c>
      <c r="IN111" s="45" t="e">
        <f t="shared" si="764"/>
        <v>#REF!</v>
      </c>
      <c r="IO111" s="45" t="e">
        <f t="shared" si="765"/>
        <v>#REF!</v>
      </c>
      <c r="IP111" s="45" t="e">
        <f t="shared" si="766"/>
        <v>#REF!</v>
      </c>
      <c r="IQ111" s="45" t="e">
        <f t="shared" si="767"/>
        <v>#REF!</v>
      </c>
      <c r="IR111" s="45">
        <f t="shared" si="768"/>
        <v>0</v>
      </c>
      <c r="IT111" s="43" t="e">
        <f t="shared" si="769"/>
        <v>#REF!</v>
      </c>
      <c r="IU111" s="43" t="e">
        <f t="shared" si="770"/>
        <v>#REF!</v>
      </c>
      <c r="IW111" s="43" t="e">
        <f t="shared" si="771"/>
        <v>#REF!</v>
      </c>
      <c r="IX111" s="43" t="e">
        <f t="shared" si="772"/>
        <v>#REF!</v>
      </c>
      <c r="IY111" s="43" t="e">
        <f t="shared" si="773"/>
        <v>#REF!</v>
      </c>
      <c r="IZ111" s="43" t="e">
        <f t="shared" si="774"/>
        <v>#REF!</v>
      </c>
      <c r="JA111" s="43" t="e">
        <f t="shared" si="775"/>
        <v>#REF!</v>
      </c>
      <c r="JB111" s="43" t="e">
        <f t="shared" si="776"/>
        <v>#REF!</v>
      </c>
      <c r="JC111" s="43" t="e">
        <f t="shared" si="777"/>
        <v>#REF!</v>
      </c>
      <c r="JD111" s="43" t="e">
        <f t="shared" si="778"/>
        <v>#REF!</v>
      </c>
      <c r="JE111" s="43" t="e">
        <f t="shared" si="779"/>
        <v>#REF!</v>
      </c>
      <c r="JF111" s="43" t="e">
        <f t="shared" si="780"/>
        <v>#REF!</v>
      </c>
      <c r="JG111" s="43">
        <f t="shared" si="781"/>
        <v>0</v>
      </c>
      <c r="JH111" s="43"/>
      <c r="JJ111" s="43" t="e">
        <f t="shared" si="782"/>
        <v>#REF!</v>
      </c>
      <c r="JK111" s="43" t="e">
        <f t="shared" si="783"/>
        <v>#REF!</v>
      </c>
      <c r="JL111" s="43" t="e">
        <f t="shared" si="784"/>
        <v>#REF!</v>
      </c>
      <c r="JM111" s="43" t="e">
        <f t="shared" si="785"/>
        <v>#REF!</v>
      </c>
      <c r="JN111" s="43" t="e">
        <f t="shared" si="786"/>
        <v>#REF!</v>
      </c>
      <c r="JO111" s="43" t="e">
        <f t="shared" si="787"/>
        <v>#REF!</v>
      </c>
      <c r="JP111" s="43" t="e">
        <f t="shared" si="788"/>
        <v>#REF!</v>
      </c>
      <c r="JQ111" s="43" t="e">
        <f t="shared" si="789"/>
        <v>#REF!</v>
      </c>
      <c r="JR111" s="43" t="e">
        <f t="shared" si="790"/>
        <v>#REF!</v>
      </c>
      <c r="JS111" s="43" t="e">
        <f t="shared" si="791"/>
        <v>#REF!</v>
      </c>
      <c r="JT111" s="43">
        <f t="shared" si="792"/>
        <v>0</v>
      </c>
      <c r="JU111" s="43"/>
      <c r="JW111" s="43" t="e">
        <f t="shared" si="793"/>
        <v>#REF!</v>
      </c>
      <c r="JX111" s="43" t="e">
        <f t="shared" si="794"/>
        <v>#REF!</v>
      </c>
      <c r="JY111" s="43" t="e">
        <f t="shared" si="795"/>
        <v>#REF!</v>
      </c>
      <c r="JZ111" s="43" t="e">
        <f t="shared" si="796"/>
        <v>#REF!</v>
      </c>
      <c r="KA111" s="43" t="e">
        <f t="shared" si="797"/>
        <v>#REF!</v>
      </c>
      <c r="KB111" s="43" t="e">
        <f t="shared" si="798"/>
        <v>#REF!</v>
      </c>
      <c r="KC111" s="43" t="e">
        <f t="shared" si="799"/>
        <v>#REF!</v>
      </c>
      <c r="KD111" s="43" t="e">
        <f t="shared" si="800"/>
        <v>#REF!</v>
      </c>
      <c r="KE111" s="43" t="e">
        <f t="shared" si="801"/>
        <v>#REF!</v>
      </c>
      <c r="KF111" s="43" t="e">
        <f t="shared" si="802"/>
        <v>#REF!</v>
      </c>
      <c r="KG111" s="43">
        <f t="shared" si="803"/>
        <v>0</v>
      </c>
      <c r="KH111" s="43"/>
      <c r="KJ111" s="7" t="e">
        <f t="array" ref="KJ111">AVERAGE(EW111:EW112)/((1+discount_EFFECT)^($B111-1))</f>
        <v>#REF!</v>
      </c>
      <c r="KK111" s="7" t="e">
        <f t="array" ref="KK111">AVERAGE(EX111:EX112)/((1+discount_EFFECT)^($B111-1))</f>
        <v>#REF!</v>
      </c>
      <c r="KL111" s="7" t="e">
        <f t="array" ref="KL111">AVERAGE(EY111:EY112)/((1+discount_EFFECT)^($B111-1))</f>
        <v>#REF!</v>
      </c>
      <c r="KM111" s="7" t="e">
        <f t="array" ref="KM111">AVERAGE(EZ111:EZ112)/((1+discount_EFFECT)^($B111-1))</f>
        <v>#REF!</v>
      </c>
      <c r="KN111" s="7" t="e">
        <f t="array" ref="KN111">AVERAGE(FA111:FA112)/((1+discount_EFFECT)^($B111-1))</f>
        <v>#REF!</v>
      </c>
      <c r="KO111" s="7" t="e">
        <f t="array" ref="KO111">AVERAGE(FB111:FB112)/((1+discount_EFFECT)^($B111-1))</f>
        <v>#REF!</v>
      </c>
      <c r="KP111" s="7" t="e">
        <f t="array" ref="KP111">AVERAGE(FC111:FC112)/((1+discount_EFFECT)^($B111-1))</f>
        <v>#REF!</v>
      </c>
      <c r="KQ111" s="7" t="e">
        <f t="array" ref="KQ111">AVERAGE(FD111:FD112)/((1+discount_EFFECT)^($B111-1))</f>
        <v>#REF!</v>
      </c>
      <c r="KR111" s="7" t="e">
        <f t="array" ref="KR111">AVERAGE(FE111:FE112)/((1+discount_EFFECT)^($B111-1))</f>
        <v>#REF!</v>
      </c>
      <c r="KS111" s="7" t="e">
        <f t="array" ref="KS111">AVERAGE(FF111:FF112)/((1+discount_EFFECT)^($B111-1))</f>
        <v>#REF!</v>
      </c>
      <c r="KT111" s="7" t="e">
        <f t="array" ref="KT111">AVERAGE(FG111:FG112)/((1+discount_EFFECT)^($B111-1))</f>
        <v>#REF!</v>
      </c>
      <c r="KU111" s="51" t="e">
        <f t="shared" si="804"/>
        <v>#REF!</v>
      </c>
      <c r="KV111" s="51" t="e">
        <f t="shared" si="805"/>
        <v>#REF!</v>
      </c>
      <c r="KW111" s="43"/>
      <c r="KX111" s="43" t="e">
        <f t="shared" si="806"/>
        <v>#REF!</v>
      </c>
      <c r="KY111" s="43" t="e">
        <f t="shared" si="807"/>
        <v>#REF!</v>
      </c>
      <c r="KZ111" s="43" t="e">
        <f t="shared" si="808"/>
        <v>#REF!</v>
      </c>
      <c r="LA111" s="43" t="e">
        <f t="shared" si="809"/>
        <v>#REF!</v>
      </c>
      <c r="LB111" s="30" t="e">
        <f t="shared" si="810"/>
        <v>#REF!</v>
      </c>
      <c r="LC111" s="30" t="e">
        <f t="shared" si="811"/>
        <v>#REF!</v>
      </c>
      <c r="LD111" s="30" t="e">
        <f t="shared" si="812"/>
        <v>#REF!</v>
      </c>
      <c r="LE111" s="30" t="e">
        <f t="shared" si="813"/>
        <v>#REF!</v>
      </c>
      <c r="LF111" s="30" t="e">
        <f t="shared" si="814"/>
        <v>#REF!</v>
      </c>
      <c r="LG111" s="30" t="e">
        <f t="shared" si="815"/>
        <v>#REF!</v>
      </c>
      <c r="LH111" s="30" t="e">
        <f t="shared" si="816"/>
        <v>#REF!</v>
      </c>
      <c r="LI111" s="17" t="e">
        <f t="shared" si="817"/>
        <v>#REF!</v>
      </c>
      <c r="LJ111" s="30" t="e">
        <f t="shared" si="818"/>
        <v>#REF!</v>
      </c>
      <c r="LK111" s="31" t="e">
        <f t="shared" si="819"/>
        <v>#REF!</v>
      </c>
      <c r="LL111" t="e">
        <f t="shared" si="820"/>
        <v>#REF!</v>
      </c>
    </row>
    <row r="112" spans="2:324" ht="15.6" thickTop="1" thickBot="1" x14ac:dyDescent="0.35">
      <c r="B112">
        <v>45</v>
      </c>
      <c r="C112">
        <f t="shared" si="821"/>
        <v>115</v>
      </c>
      <c r="E112">
        <f t="shared" si="610"/>
        <v>1</v>
      </c>
      <c r="G112">
        <f t="shared" si="611"/>
        <v>0.16501514101914139</v>
      </c>
      <c r="H112">
        <f t="shared" si="612"/>
        <v>0</v>
      </c>
      <c r="I112">
        <f t="shared" si="613"/>
        <v>0</v>
      </c>
      <c r="J112">
        <f t="shared" si="614"/>
        <v>0.25713445436768823</v>
      </c>
      <c r="K112" s="19">
        <f t="shared" si="615"/>
        <v>2.7774179821947742E-2</v>
      </c>
      <c r="L112">
        <f t="shared" si="616"/>
        <v>0.22999999999999998</v>
      </c>
      <c r="M112">
        <f t="shared" si="617"/>
        <v>0</v>
      </c>
      <c r="N112">
        <f t="shared" si="618"/>
        <v>0</v>
      </c>
      <c r="O112">
        <f t="shared" si="619"/>
        <v>0.35</v>
      </c>
      <c r="P112">
        <f t="shared" si="620"/>
        <v>4.0000000000000036E-2</v>
      </c>
      <c r="S112" s="35" t="e">
        <f t="shared" si="621"/>
        <v>#REF!</v>
      </c>
      <c r="T112" s="36">
        <v>0</v>
      </c>
      <c r="U112" s="37" t="e">
        <f t="shared" si="622"/>
        <v>#REF!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8">
        <v>0</v>
      </c>
      <c r="AD112" s="35" t="e">
        <f t="shared" si="623"/>
        <v>#REF!</v>
      </c>
      <c r="AE112" s="37" t="e">
        <f t="shared" si="624"/>
        <v>#REF!</v>
      </c>
      <c r="AF112" s="37" t="e">
        <f t="shared" si="625"/>
        <v>#REF!</v>
      </c>
      <c r="AG112" s="37" t="e">
        <f t="shared" si="626"/>
        <v>#REF!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8">
        <v>0</v>
      </c>
      <c r="AO112" s="35" t="e">
        <f t="shared" si="627"/>
        <v>#REF!</v>
      </c>
      <c r="AP112" s="36">
        <v>0</v>
      </c>
      <c r="AQ112" s="37" t="e">
        <f t="shared" si="628"/>
        <v>#REF!</v>
      </c>
      <c r="AR112" s="36">
        <v>0</v>
      </c>
      <c r="AS112" s="36">
        <v>0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8">
        <v>0</v>
      </c>
      <c r="AZ112" s="35" t="e">
        <f t="shared" si="629"/>
        <v>#REF!</v>
      </c>
      <c r="BA112" s="37" t="e">
        <f t="shared" si="630"/>
        <v>#REF!</v>
      </c>
      <c r="BB112" s="37" t="e">
        <f t="shared" si="631"/>
        <v>#REF!</v>
      </c>
      <c r="BC112" s="37" t="e">
        <f t="shared" si="632"/>
        <v>#REF!</v>
      </c>
      <c r="BD112" s="37" t="e">
        <f t="shared" si="633"/>
        <v>#REF!</v>
      </c>
      <c r="BE112" s="37" t="e">
        <f t="shared" si="634"/>
        <v>#REF!</v>
      </c>
      <c r="BF112" s="36">
        <v>0</v>
      </c>
      <c r="BG112" s="36">
        <v>0</v>
      </c>
      <c r="BH112" s="36">
        <v>0</v>
      </c>
      <c r="BI112" s="36">
        <v>0</v>
      </c>
      <c r="BJ112" s="38">
        <v>0</v>
      </c>
      <c r="BK112" s="35" t="e">
        <f t="shared" si="635"/>
        <v>#REF!</v>
      </c>
      <c r="BL112" s="37" t="e">
        <f t="shared" si="636"/>
        <v>#REF!</v>
      </c>
      <c r="BM112" s="37" t="e">
        <f t="shared" si="637"/>
        <v>#REF!</v>
      </c>
      <c r="BN112" s="37" t="e">
        <f t="shared" si="638"/>
        <v>#REF!</v>
      </c>
      <c r="BO112" s="37" t="e">
        <f t="shared" si="639"/>
        <v>#REF!</v>
      </c>
      <c r="BP112" s="37" t="e">
        <f t="shared" si="640"/>
        <v>#REF!</v>
      </c>
      <c r="BQ112" s="36">
        <v>0</v>
      </c>
      <c r="BR112" s="36">
        <v>0</v>
      </c>
      <c r="BS112" s="36">
        <v>0</v>
      </c>
      <c r="BT112" s="36">
        <v>0</v>
      </c>
      <c r="BU112" s="38">
        <v>0</v>
      </c>
      <c r="BV112" s="35" t="e">
        <f t="shared" si="641"/>
        <v>#REF!</v>
      </c>
      <c r="BW112" s="37" t="e">
        <f t="shared" si="642"/>
        <v>#REF!</v>
      </c>
      <c r="BX112" s="37" t="e">
        <f t="shared" si="643"/>
        <v>#REF!</v>
      </c>
      <c r="BY112" s="37" t="e">
        <f t="shared" si="644"/>
        <v>#REF!</v>
      </c>
      <c r="BZ112" s="37" t="e">
        <f t="shared" si="645"/>
        <v>#REF!</v>
      </c>
      <c r="CA112" s="37" t="e">
        <f t="shared" si="646"/>
        <v>#REF!</v>
      </c>
      <c r="CB112" s="36">
        <v>0</v>
      </c>
      <c r="CC112" s="36">
        <v>0</v>
      </c>
      <c r="CD112" s="36">
        <v>0</v>
      </c>
      <c r="CE112" s="36">
        <v>0</v>
      </c>
      <c r="CF112" s="38">
        <v>0</v>
      </c>
      <c r="CG112" s="37" t="e">
        <f t="shared" si="647"/>
        <v>#REF!</v>
      </c>
      <c r="CH112" s="37" t="e">
        <f t="shared" si="648"/>
        <v>#REF!</v>
      </c>
      <c r="CI112" s="37" t="e">
        <f t="shared" si="649"/>
        <v>#REF!</v>
      </c>
      <c r="CJ112" s="37" t="e">
        <f t="shared" si="650"/>
        <v>#REF!</v>
      </c>
      <c r="CK112" s="36">
        <v>0</v>
      </c>
      <c r="CL112" s="36">
        <v>0</v>
      </c>
      <c r="CM112" s="37" t="e">
        <f t="shared" si="651"/>
        <v>#REF!</v>
      </c>
      <c r="CN112" s="37" t="e">
        <f t="shared" si="652"/>
        <v>#REF!</v>
      </c>
      <c r="CO112" s="36">
        <v>0</v>
      </c>
      <c r="CP112" s="36">
        <v>0</v>
      </c>
      <c r="CQ112" s="38">
        <v>0</v>
      </c>
      <c r="CR112" s="37" t="e">
        <f t="shared" si="653"/>
        <v>#REF!</v>
      </c>
      <c r="CS112" s="37" t="e">
        <f t="shared" si="654"/>
        <v>#REF!</v>
      </c>
      <c r="CT112" s="37" t="e">
        <f t="shared" si="655"/>
        <v>#REF!</v>
      </c>
      <c r="CU112" s="37" t="e">
        <f t="shared" si="656"/>
        <v>#REF!</v>
      </c>
      <c r="CV112" s="37" t="e">
        <f t="shared" si="657"/>
        <v>#REF!</v>
      </c>
      <c r="CW112" s="37" t="e">
        <f t="shared" si="658"/>
        <v>#REF!</v>
      </c>
      <c r="CX112" s="37" t="e">
        <f t="shared" si="659"/>
        <v>#REF!</v>
      </c>
      <c r="CY112" s="37" t="e">
        <f t="shared" si="660"/>
        <v>#REF!</v>
      </c>
      <c r="CZ112" s="37" t="e">
        <f t="shared" si="661"/>
        <v>#REF!</v>
      </c>
      <c r="DA112" s="37" t="e">
        <f t="shared" si="662"/>
        <v>#REF!</v>
      </c>
      <c r="DB112" s="38">
        <v>0</v>
      </c>
      <c r="DC112" s="37" t="e">
        <f t="shared" si="663"/>
        <v>#REF!</v>
      </c>
      <c r="DD112" s="37" t="e">
        <f t="shared" si="664"/>
        <v>#REF!</v>
      </c>
      <c r="DE112" s="37" t="e">
        <f t="shared" si="665"/>
        <v>#REF!</v>
      </c>
      <c r="DF112" s="37" t="e">
        <f t="shared" si="666"/>
        <v>#REF!</v>
      </c>
      <c r="DG112" s="37" t="e">
        <f t="shared" si="667"/>
        <v>#REF!</v>
      </c>
      <c r="DH112" s="37" t="e">
        <f t="shared" si="668"/>
        <v>#REF!</v>
      </c>
      <c r="DI112" s="37" t="e">
        <f t="shared" si="669"/>
        <v>#REF!</v>
      </c>
      <c r="DJ112" s="37" t="e">
        <f t="shared" si="670"/>
        <v>#REF!</v>
      </c>
      <c r="DK112" s="37" t="e">
        <f t="shared" si="671"/>
        <v>#REF!</v>
      </c>
      <c r="DL112" s="37" t="e">
        <f t="shared" si="672"/>
        <v>#REF!</v>
      </c>
      <c r="DM112" s="38">
        <v>0</v>
      </c>
      <c r="DN112" s="37" t="e">
        <f t="shared" si="673"/>
        <v>#REF!</v>
      </c>
      <c r="DO112" s="37" t="e">
        <f t="shared" si="674"/>
        <v>#REF!</v>
      </c>
      <c r="DP112" s="37" t="e">
        <f t="shared" si="675"/>
        <v>#REF!</v>
      </c>
      <c r="DQ112" s="37" t="e">
        <f t="shared" si="676"/>
        <v>#REF!</v>
      </c>
      <c r="DR112" s="37" t="e">
        <f t="shared" si="677"/>
        <v>#REF!</v>
      </c>
      <c r="DS112" s="37" t="e">
        <f t="shared" si="678"/>
        <v>#REF!</v>
      </c>
      <c r="DT112" s="37" t="e">
        <f t="shared" si="679"/>
        <v>#REF!</v>
      </c>
      <c r="DU112" s="37" t="e">
        <f t="shared" si="680"/>
        <v>#REF!</v>
      </c>
      <c r="DV112" s="37" t="e">
        <f t="shared" si="681"/>
        <v>#REF!</v>
      </c>
      <c r="DW112" s="37" t="e">
        <f t="shared" si="682"/>
        <v>#REF!</v>
      </c>
      <c r="DX112" s="38">
        <v>0</v>
      </c>
      <c r="DY112" s="35" t="e">
        <f t="array" ref="DY112">1-EXP(-INDEX(m.r.mortality, C112) * hr.mort_mci)</f>
        <v>#REF!</v>
      </c>
      <c r="DZ112" s="37" t="e">
        <f t="array" ref="DZ112">1-EXP(-INDEX(m.r.mortality, C112) * hr.mort_mci)</f>
        <v>#REF!</v>
      </c>
      <c r="EA112" s="37" t="e">
        <f t="array" ref="EA112">1-EXP(-INDEX(m.r.mortality, C112) * hr.mort_mil)</f>
        <v>#REF!</v>
      </c>
      <c r="EB112" s="37" t="e">
        <f t="array" ref="EB112">1-EXP(-INDEX(m.r.mortality, C112) * hr.mort_mil)</f>
        <v>#REF!</v>
      </c>
      <c r="EC112" s="37" t="e">
        <f t="array" ref="EC112">1-EXP(-INDEX(m.r.mortality, C112) * hr.mort_mod)</f>
        <v>#REF!</v>
      </c>
      <c r="ED112" s="37" t="e">
        <f t="array" ref="ED112">1-EXP(-INDEX(m.r.mortality, C112) * hr.mort_sev)</f>
        <v>#REF!</v>
      </c>
      <c r="EE112" s="37" t="e">
        <f t="array" ref="EE112">1-EXP(-INDEX(m.r.mortality, C112) * hr.mort_mci)</f>
        <v>#REF!</v>
      </c>
      <c r="EF112" s="37" t="e">
        <f t="array" ref="EF112">1-EXP(-INDEX(m.r.mortality, C112) * hr.mort_mil)</f>
        <v>#REF!</v>
      </c>
      <c r="EG112" s="37" t="e">
        <f t="array" ref="EG112">1-EXP(-INDEX(m.r.mortality, C112) * hr.mort_mod)</f>
        <v>#REF!</v>
      </c>
      <c r="EH112" s="37" t="e">
        <f t="array" ref="EH112">1-EXP(-INDEX(m.r.mortality, C112) * hr.mort_sev)</f>
        <v>#REF!</v>
      </c>
      <c r="EI112" s="38">
        <v>1</v>
      </c>
      <c r="EJ112" s="39" t="e">
        <f t="shared" si="683"/>
        <v>#REF!</v>
      </c>
      <c r="EK112" s="39" t="e">
        <f t="shared" si="684"/>
        <v>#REF!</v>
      </c>
      <c r="EL112" s="39" t="e">
        <f t="shared" si="685"/>
        <v>#REF!</v>
      </c>
      <c r="EM112" s="39" t="e">
        <f t="shared" si="686"/>
        <v>#REF!</v>
      </c>
      <c r="EN112" s="39" t="e">
        <f t="shared" si="687"/>
        <v>#REF!</v>
      </c>
      <c r="EO112" s="39" t="e">
        <f t="shared" si="688"/>
        <v>#REF!</v>
      </c>
      <c r="EP112" s="39" t="e">
        <f t="shared" si="689"/>
        <v>#REF!</v>
      </c>
      <c r="EQ112" s="39" t="e">
        <f t="shared" si="690"/>
        <v>#REF!</v>
      </c>
      <c r="ER112" s="39" t="e">
        <f t="shared" si="691"/>
        <v>#REF!</v>
      </c>
      <c r="ES112" s="39" t="e">
        <f t="shared" si="692"/>
        <v>#REF!</v>
      </c>
      <c r="ET112" s="39" t="b">
        <f t="shared" si="693"/>
        <v>1</v>
      </c>
      <c r="EV112">
        <v>45</v>
      </c>
      <c r="EW112" s="7" t="e">
        <f t="array" ref="EW112">MMULT(EW111:FG111,TRANSPOSE(S111:AC111))</f>
        <v>#REF!</v>
      </c>
      <c r="EX112" s="7" t="e">
        <f t="array" ref="EX112">MMULT(EW111:FG111,TRANSPOSE(AD111:AN111))</f>
        <v>#REF!</v>
      </c>
      <c r="EY112" s="7" t="e">
        <f t="array" ref="EY112">MMULT(EW111:FG111,TRANSPOSE(AO111:AY111))</f>
        <v>#REF!</v>
      </c>
      <c r="EZ112" s="7" t="e">
        <f t="array" ref="EZ112">MMULT(EW111:FG111,TRANSPOSE(AZ111:BJ111))</f>
        <v>#REF!</v>
      </c>
      <c r="FA112" s="7" t="e">
        <f t="array" ref="FA112">MMULT(EW111:FG111,TRANSPOSE(BK111:BU111))</f>
        <v>#REF!</v>
      </c>
      <c r="FB112" s="7" t="e">
        <f t="array" ref="FB112">MMULT(EW111:FG111,TRANSPOSE(BV111:CF111))</f>
        <v>#REF!</v>
      </c>
      <c r="FC112" s="7" t="e">
        <f t="array" ref="FC112">MMULT(EW111:FG111,TRANSPOSE(CG111:CQ111))</f>
        <v>#REF!</v>
      </c>
      <c r="FD112" s="7" t="e">
        <f t="array" ref="FD112">MMULT(EW111:FG111,TRANSPOSE(CR111:DB111))</f>
        <v>#REF!</v>
      </c>
      <c r="FE112" s="7" t="e">
        <f t="array" ref="FE112">MMULT(EW111:FG111,TRANSPOSE(DC111:DM111))</f>
        <v>#REF!</v>
      </c>
      <c r="FF112" s="7" t="e">
        <f t="array" ref="FF112">MMULT(EW111:FG111,TRANSPOSE(DN111:DX111))</f>
        <v>#REF!</v>
      </c>
      <c r="FG112" s="7" t="e">
        <f t="array" ref="FG112">MMULT(EW111:FG111,TRANSPOSE(DY111:EI111))</f>
        <v>#REF!</v>
      </c>
      <c r="FH112" s="39" t="e">
        <f t="shared" si="694"/>
        <v>#REF!</v>
      </c>
      <c r="FJ112" s="30" t="e">
        <f t="shared" si="695"/>
        <v>#REF!</v>
      </c>
      <c r="FK112" s="30" t="e">
        <f t="shared" si="696"/>
        <v>#REF!</v>
      </c>
      <c r="FL112" s="30" t="e">
        <f t="shared" si="697"/>
        <v>#REF!</v>
      </c>
      <c r="FM112" s="30" t="e">
        <f t="shared" si="698"/>
        <v>#REF!</v>
      </c>
      <c r="FN112" s="30" t="e">
        <f t="shared" si="699"/>
        <v>#REF!</v>
      </c>
      <c r="FO112" s="30" t="e">
        <f t="shared" si="700"/>
        <v>#REF!</v>
      </c>
      <c r="FP112" s="30" t="e">
        <f t="shared" si="701"/>
        <v>#REF!</v>
      </c>
      <c r="FQ112" s="30" t="e">
        <f t="shared" si="702"/>
        <v>#REF!</v>
      </c>
      <c r="FR112" s="30" t="e">
        <f t="shared" si="703"/>
        <v>#REF!</v>
      </c>
      <c r="FS112" s="30" t="e">
        <f t="shared" si="704"/>
        <v>#REF!</v>
      </c>
      <c r="FT112" s="41">
        <v>0</v>
      </c>
      <c r="FV112" s="30" t="e">
        <f t="shared" si="705"/>
        <v>#REF!</v>
      </c>
      <c r="FW112" s="30" t="e">
        <f t="shared" si="706"/>
        <v>#REF!</v>
      </c>
      <c r="FX112" s="30" t="e">
        <f t="shared" si="707"/>
        <v>#REF!</v>
      </c>
      <c r="FY112" s="30" t="e">
        <f t="shared" si="708"/>
        <v>#REF!</v>
      </c>
      <c r="FZ112" s="30" t="e">
        <f t="shared" si="709"/>
        <v>#REF!</v>
      </c>
      <c r="GA112" s="30" t="e">
        <f t="shared" si="710"/>
        <v>#REF!</v>
      </c>
      <c r="GB112" s="30" t="e">
        <f t="shared" si="711"/>
        <v>#REF!</v>
      </c>
      <c r="GC112" s="30" t="e">
        <f t="shared" si="712"/>
        <v>#REF!</v>
      </c>
      <c r="GD112" s="30" t="e">
        <f t="shared" si="713"/>
        <v>#REF!</v>
      </c>
      <c r="GE112" s="30" t="e">
        <f t="shared" si="714"/>
        <v>#REF!</v>
      </c>
      <c r="GF112" s="41">
        <v>0</v>
      </c>
      <c r="GH112" s="31" t="e">
        <f t="shared" si="715"/>
        <v>#REF!</v>
      </c>
      <c r="GI112" s="31" t="e">
        <f t="shared" si="716"/>
        <v>#REF!</v>
      </c>
      <c r="GJ112" s="18"/>
      <c r="GK112" s="31" t="e">
        <f t="shared" si="717"/>
        <v>#REF!</v>
      </c>
      <c r="GL112" s="31" t="e">
        <f t="shared" si="718"/>
        <v>#REF!</v>
      </c>
      <c r="GM112" s="31" t="e">
        <f t="shared" si="719"/>
        <v>#REF!</v>
      </c>
      <c r="GN112" s="31" t="e">
        <f t="shared" si="720"/>
        <v>#REF!</v>
      </c>
      <c r="GO112" s="31" t="e">
        <f t="shared" si="721"/>
        <v>#REF!</v>
      </c>
      <c r="GP112" s="31" t="e">
        <f t="shared" si="722"/>
        <v>#REF!</v>
      </c>
      <c r="GQ112" s="31" t="e">
        <f t="shared" si="723"/>
        <v>#REF!</v>
      </c>
      <c r="GR112" s="31" t="e">
        <f t="shared" si="724"/>
        <v>#REF!</v>
      </c>
      <c r="GS112" s="31" t="e">
        <f t="shared" si="725"/>
        <v>#REF!</v>
      </c>
      <c r="GT112" s="31" t="e">
        <f t="shared" si="726"/>
        <v>#REF!</v>
      </c>
      <c r="GU112" s="42">
        <v>0</v>
      </c>
      <c r="GV112" s="18"/>
      <c r="GW112" s="31" t="e">
        <f t="shared" si="727"/>
        <v>#REF!</v>
      </c>
      <c r="GX112" s="31" t="e">
        <f t="shared" si="728"/>
        <v>#REF!</v>
      </c>
      <c r="GY112" s="31" t="e">
        <f t="shared" si="729"/>
        <v>#REF!</v>
      </c>
      <c r="GZ112" s="31" t="e">
        <f t="shared" si="730"/>
        <v>#REF!</v>
      </c>
      <c r="HA112" s="31" t="e">
        <f t="shared" si="731"/>
        <v>#REF!</v>
      </c>
      <c r="HB112" s="31" t="e">
        <f t="shared" si="732"/>
        <v>#REF!</v>
      </c>
      <c r="HC112" s="31" t="e">
        <f t="shared" si="733"/>
        <v>#REF!</v>
      </c>
      <c r="HD112" s="31" t="e">
        <f t="shared" si="734"/>
        <v>#REF!</v>
      </c>
      <c r="HE112" s="31" t="e">
        <f t="shared" si="735"/>
        <v>#REF!</v>
      </c>
      <c r="HF112" s="31" t="e">
        <f t="shared" si="736"/>
        <v>#REF!</v>
      </c>
      <c r="HG112" s="42">
        <v>0</v>
      </c>
      <c r="HH112" s="18"/>
      <c r="HI112" s="31" t="e">
        <f t="shared" si="737"/>
        <v>#REF!</v>
      </c>
      <c r="HJ112" s="31" t="e">
        <f t="shared" si="738"/>
        <v>#REF!</v>
      </c>
      <c r="HK112" s="31" t="e">
        <f t="shared" si="739"/>
        <v>#REF!</v>
      </c>
      <c r="HL112" s="31" t="e">
        <f t="shared" si="740"/>
        <v>#REF!</v>
      </c>
      <c r="HM112" s="31" t="e">
        <f t="shared" si="741"/>
        <v>#REF!</v>
      </c>
      <c r="HN112" s="31" t="e">
        <f t="shared" si="742"/>
        <v>#REF!</v>
      </c>
      <c r="HO112" s="31" t="e">
        <f t="shared" si="743"/>
        <v>#REF!</v>
      </c>
      <c r="HP112" s="31" t="e">
        <f t="shared" si="744"/>
        <v>#REF!</v>
      </c>
      <c r="HQ112" s="31" t="e">
        <f t="shared" si="745"/>
        <v>#REF!</v>
      </c>
      <c r="HR112" s="31" t="e">
        <f t="shared" si="746"/>
        <v>#REF!</v>
      </c>
      <c r="HS112" s="42">
        <v>0</v>
      </c>
      <c r="HT112" s="18"/>
      <c r="HU112" s="45" t="e">
        <f t="shared" si="747"/>
        <v>#REF!</v>
      </c>
      <c r="HV112" s="45" t="e">
        <f t="shared" si="748"/>
        <v>#REF!</v>
      </c>
      <c r="HW112" s="45" t="e">
        <f t="shared" si="749"/>
        <v>#REF!</v>
      </c>
      <c r="HX112" s="45" t="e">
        <f t="shared" si="750"/>
        <v>#REF!</v>
      </c>
      <c r="HY112" s="45" t="e">
        <f t="shared" si="751"/>
        <v>#REF!</v>
      </c>
      <c r="HZ112" s="45" t="e">
        <f t="shared" si="752"/>
        <v>#REF!</v>
      </c>
      <c r="IA112" s="45" t="e">
        <f t="shared" si="753"/>
        <v>#REF!</v>
      </c>
      <c r="IB112" s="45" t="e">
        <f t="shared" si="754"/>
        <v>#REF!</v>
      </c>
      <c r="IC112" s="45" t="e">
        <f t="shared" si="755"/>
        <v>#REF!</v>
      </c>
      <c r="ID112" s="45" t="e">
        <f t="shared" si="756"/>
        <v>#REF!</v>
      </c>
      <c r="IE112" s="45">
        <f t="shared" si="757"/>
        <v>0</v>
      </c>
      <c r="IF112" s="45"/>
      <c r="IH112" s="45" t="e">
        <f t="shared" si="758"/>
        <v>#REF!</v>
      </c>
      <c r="II112" s="45" t="e">
        <f t="shared" si="759"/>
        <v>#REF!</v>
      </c>
      <c r="IJ112" s="45" t="e">
        <f t="shared" si="760"/>
        <v>#REF!</v>
      </c>
      <c r="IK112" s="45" t="e">
        <f t="shared" si="761"/>
        <v>#REF!</v>
      </c>
      <c r="IL112" s="45" t="e">
        <f t="shared" si="762"/>
        <v>#REF!</v>
      </c>
      <c r="IM112" s="45" t="e">
        <f t="shared" si="763"/>
        <v>#REF!</v>
      </c>
      <c r="IN112" s="45" t="e">
        <f t="shared" si="764"/>
        <v>#REF!</v>
      </c>
      <c r="IO112" s="45" t="e">
        <f t="shared" si="765"/>
        <v>#REF!</v>
      </c>
      <c r="IP112" s="45" t="e">
        <f t="shared" si="766"/>
        <v>#REF!</v>
      </c>
      <c r="IQ112" s="45" t="e">
        <f t="shared" si="767"/>
        <v>#REF!</v>
      </c>
      <c r="IR112" s="45">
        <f t="shared" si="768"/>
        <v>0</v>
      </c>
      <c r="IT112" s="43" t="e">
        <f t="shared" si="769"/>
        <v>#REF!</v>
      </c>
      <c r="IU112" s="43" t="e">
        <f t="shared" si="770"/>
        <v>#REF!</v>
      </c>
      <c r="IW112" s="43" t="e">
        <f t="shared" si="771"/>
        <v>#REF!</v>
      </c>
      <c r="IX112" s="43" t="e">
        <f t="shared" si="772"/>
        <v>#REF!</v>
      </c>
      <c r="IY112" s="43" t="e">
        <f t="shared" si="773"/>
        <v>#REF!</v>
      </c>
      <c r="IZ112" s="43" t="e">
        <f t="shared" si="774"/>
        <v>#REF!</v>
      </c>
      <c r="JA112" s="43" t="e">
        <f t="shared" si="775"/>
        <v>#REF!</v>
      </c>
      <c r="JB112" s="43" t="e">
        <f t="shared" si="776"/>
        <v>#REF!</v>
      </c>
      <c r="JC112" s="43" t="e">
        <f t="shared" si="777"/>
        <v>#REF!</v>
      </c>
      <c r="JD112" s="43" t="e">
        <f t="shared" si="778"/>
        <v>#REF!</v>
      </c>
      <c r="JE112" s="43" t="e">
        <f t="shared" si="779"/>
        <v>#REF!</v>
      </c>
      <c r="JF112" s="43" t="e">
        <f t="shared" si="780"/>
        <v>#REF!</v>
      </c>
      <c r="JG112" s="43">
        <f t="shared" si="781"/>
        <v>0</v>
      </c>
      <c r="JH112" s="43"/>
      <c r="JJ112" s="43" t="e">
        <f t="shared" si="782"/>
        <v>#REF!</v>
      </c>
      <c r="JK112" s="43" t="e">
        <f t="shared" si="783"/>
        <v>#REF!</v>
      </c>
      <c r="JL112" s="43" t="e">
        <f t="shared" si="784"/>
        <v>#REF!</v>
      </c>
      <c r="JM112" s="43" t="e">
        <f t="shared" si="785"/>
        <v>#REF!</v>
      </c>
      <c r="JN112" s="43" t="e">
        <f t="shared" si="786"/>
        <v>#REF!</v>
      </c>
      <c r="JO112" s="43" t="e">
        <f t="shared" si="787"/>
        <v>#REF!</v>
      </c>
      <c r="JP112" s="43" t="e">
        <f t="shared" si="788"/>
        <v>#REF!</v>
      </c>
      <c r="JQ112" s="43" t="e">
        <f t="shared" si="789"/>
        <v>#REF!</v>
      </c>
      <c r="JR112" s="43" t="e">
        <f t="shared" si="790"/>
        <v>#REF!</v>
      </c>
      <c r="JS112" s="43" t="e">
        <f t="shared" si="791"/>
        <v>#REF!</v>
      </c>
      <c r="JT112" s="43">
        <f t="shared" si="792"/>
        <v>0</v>
      </c>
      <c r="JU112" s="43"/>
      <c r="JW112" s="43" t="e">
        <f t="shared" si="793"/>
        <v>#REF!</v>
      </c>
      <c r="JX112" s="43" t="e">
        <f t="shared" si="794"/>
        <v>#REF!</v>
      </c>
      <c r="JY112" s="43" t="e">
        <f t="shared" si="795"/>
        <v>#REF!</v>
      </c>
      <c r="JZ112" s="43" t="e">
        <f t="shared" si="796"/>
        <v>#REF!</v>
      </c>
      <c r="KA112" s="43" t="e">
        <f t="shared" si="797"/>
        <v>#REF!</v>
      </c>
      <c r="KB112" s="43" t="e">
        <f t="shared" si="798"/>
        <v>#REF!</v>
      </c>
      <c r="KC112" s="43" t="e">
        <f t="shared" si="799"/>
        <v>#REF!</v>
      </c>
      <c r="KD112" s="43" t="e">
        <f t="shared" si="800"/>
        <v>#REF!</v>
      </c>
      <c r="KE112" s="43" t="e">
        <f t="shared" si="801"/>
        <v>#REF!</v>
      </c>
      <c r="KF112" s="43" t="e">
        <f t="shared" si="802"/>
        <v>#REF!</v>
      </c>
      <c r="KG112" s="43">
        <f t="shared" si="803"/>
        <v>0</v>
      </c>
      <c r="KH112" s="43"/>
      <c r="KJ112" s="7" t="e">
        <f t="array" ref="KJ112">AVERAGE(EW112:EW113)/((1+discount_EFFECT)^($B112-1))</f>
        <v>#REF!</v>
      </c>
      <c r="KK112" s="7" t="e">
        <f t="array" ref="KK112">AVERAGE(EX112:EX113)/((1+discount_EFFECT)^($B112-1))</f>
        <v>#REF!</v>
      </c>
      <c r="KL112" s="7" t="e">
        <f t="array" ref="KL112">AVERAGE(EY112:EY113)/((1+discount_EFFECT)^($B112-1))</f>
        <v>#REF!</v>
      </c>
      <c r="KM112" s="7" t="e">
        <f t="array" ref="KM112">AVERAGE(EZ112:EZ113)/((1+discount_EFFECT)^($B112-1))</f>
        <v>#REF!</v>
      </c>
      <c r="KN112" s="7" t="e">
        <f t="array" ref="KN112">AVERAGE(FA112:FA113)/((1+discount_EFFECT)^($B112-1))</f>
        <v>#REF!</v>
      </c>
      <c r="KO112" s="7" t="e">
        <f t="array" ref="KO112">AVERAGE(FB112:FB113)/((1+discount_EFFECT)^($B112-1))</f>
        <v>#REF!</v>
      </c>
      <c r="KP112" s="7" t="e">
        <f t="array" ref="KP112">AVERAGE(FC112:FC113)/((1+discount_EFFECT)^($B112-1))</f>
        <v>#REF!</v>
      </c>
      <c r="KQ112" s="7" t="e">
        <f t="array" ref="KQ112">AVERAGE(FD112:FD113)/((1+discount_EFFECT)^($B112-1))</f>
        <v>#REF!</v>
      </c>
      <c r="KR112" s="7" t="e">
        <f t="array" ref="KR112">AVERAGE(FE112:FE113)/((1+discount_EFFECT)^($B112-1))</f>
        <v>#REF!</v>
      </c>
      <c r="KS112" s="7" t="e">
        <f t="array" ref="KS112">AVERAGE(FF112:FF113)/((1+discount_EFFECT)^($B112-1))</f>
        <v>#REF!</v>
      </c>
      <c r="KT112" s="7" t="e">
        <f t="array" ref="KT112">AVERAGE(FG112:FG113)/((1+discount_EFFECT)^($B112-1))</f>
        <v>#REF!</v>
      </c>
      <c r="KU112" s="51" t="e">
        <f t="shared" si="804"/>
        <v>#REF!</v>
      </c>
      <c r="KV112" s="51" t="e">
        <f t="shared" si="805"/>
        <v>#REF!</v>
      </c>
      <c r="KW112" s="43"/>
      <c r="KX112" s="43" t="e">
        <f t="shared" si="806"/>
        <v>#REF!</v>
      </c>
      <c r="KY112" s="43" t="e">
        <f t="shared" si="807"/>
        <v>#REF!</v>
      </c>
      <c r="KZ112" s="43" t="e">
        <f t="shared" si="808"/>
        <v>#REF!</v>
      </c>
      <c r="LA112" s="43" t="e">
        <f t="shared" si="809"/>
        <v>#REF!</v>
      </c>
      <c r="LB112" s="30" t="e">
        <f t="shared" si="810"/>
        <v>#REF!</v>
      </c>
      <c r="LC112" s="30" t="e">
        <f t="shared" si="811"/>
        <v>#REF!</v>
      </c>
      <c r="LD112" s="30" t="e">
        <f t="shared" si="812"/>
        <v>#REF!</v>
      </c>
      <c r="LE112" s="30" t="e">
        <f t="shared" si="813"/>
        <v>#REF!</v>
      </c>
      <c r="LF112" s="30" t="e">
        <f t="shared" si="814"/>
        <v>#REF!</v>
      </c>
      <c r="LG112" s="30" t="e">
        <f t="shared" si="815"/>
        <v>#REF!</v>
      </c>
      <c r="LH112" s="30" t="e">
        <f t="shared" si="816"/>
        <v>#REF!</v>
      </c>
      <c r="LI112" s="17" t="e">
        <f t="shared" si="817"/>
        <v>#REF!</v>
      </c>
      <c r="LJ112" s="30" t="e">
        <f t="shared" si="818"/>
        <v>#REF!</v>
      </c>
      <c r="LK112" s="31" t="e">
        <f t="shared" si="819"/>
        <v>#REF!</v>
      </c>
      <c r="LL112" t="e">
        <f t="shared" si="820"/>
        <v>#REF!</v>
      </c>
    </row>
    <row r="113" spans="2:324" ht="15.6" thickTop="1" thickBot="1" x14ac:dyDescent="0.35">
      <c r="B113">
        <v>46</v>
      </c>
      <c r="C113">
        <f t="shared" si="821"/>
        <v>116</v>
      </c>
      <c r="E113">
        <f t="shared" si="610"/>
        <v>1</v>
      </c>
      <c r="G113">
        <f t="shared" si="611"/>
        <v>0.16501514101914139</v>
      </c>
      <c r="H113">
        <f t="shared" si="612"/>
        <v>0</v>
      </c>
      <c r="I113">
        <f t="shared" si="613"/>
        <v>0</v>
      </c>
      <c r="J113">
        <f t="shared" si="614"/>
        <v>0.25713445436768823</v>
      </c>
      <c r="K113" s="19">
        <f t="shared" si="615"/>
        <v>2.7774179821947742E-2</v>
      </c>
      <c r="L113">
        <f t="shared" si="616"/>
        <v>0.22999999999999998</v>
      </c>
      <c r="M113">
        <f t="shared" si="617"/>
        <v>0</v>
      </c>
      <c r="N113">
        <f t="shared" si="618"/>
        <v>0</v>
      </c>
      <c r="O113">
        <f t="shared" si="619"/>
        <v>0.35</v>
      </c>
      <c r="P113">
        <f t="shared" si="620"/>
        <v>4.0000000000000036E-2</v>
      </c>
      <c r="S113" s="35" t="e">
        <f t="shared" si="621"/>
        <v>#REF!</v>
      </c>
      <c r="T113" s="36">
        <v>0</v>
      </c>
      <c r="U113" s="37" t="e">
        <f t="shared" si="622"/>
        <v>#REF!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8">
        <v>0</v>
      </c>
      <c r="AD113" s="35" t="e">
        <f t="shared" si="623"/>
        <v>#REF!</v>
      </c>
      <c r="AE113" s="37" t="e">
        <f t="shared" si="624"/>
        <v>#REF!</v>
      </c>
      <c r="AF113" s="37" t="e">
        <f t="shared" si="625"/>
        <v>#REF!</v>
      </c>
      <c r="AG113" s="37" t="e">
        <f t="shared" si="626"/>
        <v>#REF!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8">
        <v>0</v>
      </c>
      <c r="AO113" s="35" t="e">
        <f t="shared" si="627"/>
        <v>#REF!</v>
      </c>
      <c r="AP113" s="36">
        <v>0</v>
      </c>
      <c r="AQ113" s="37" t="e">
        <f t="shared" si="628"/>
        <v>#REF!</v>
      </c>
      <c r="AR113" s="36">
        <v>0</v>
      </c>
      <c r="AS113" s="36">
        <v>0</v>
      </c>
      <c r="AT113" s="36">
        <v>0</v>
      </c>
      <c r="AU113" s="36">
        <v>0</v>
      </c>
      <c r="AV113" s="36">
        <v>0</v>
      </c>
      <c r="AW113" s="36">
        <v>0</v>
      </c>
      <c r="AX113" s="36">
        <v>0</v>
      </c>
      <c r="AY113" s="38">
        <v>0</v>
      </c>
      <c r="AZ113" s="35" t="e">
        <f t="shared" si="629"/>
        <v>#REF!</v>
      </c>
      <c r="BA113" s="37" t="e">
        <f t="shared" si="630"/>
        <v>#REF!</v>
      </c>
      <c r="BB113" s="37" t="e">
        <f t="shared" si="631"/>
        <v>#REF!</v>
      </c>
      <c r="BC113" s="37" t="e">
        <f t="shared" si="632"/>
        <v>#REF!</v>
      </c>
      <c r="BD113" s="37" t="e">
        <f t="shared" si="633"/>
        <v>#REF!</v>
      </c>
      <c r="BE113" s="37" t="e">
        <f t="shared" si="634"/>
        <v>#REF!</v>
      </c>
      <c r="BF113" s="36">
        <v>0</v>
      </c>
      <c r="BG113" s="36">
        <v>0</v>
      </c>
      <c r="BH113" s="36">
        <v>0</v>
      </c>
      <c r="BI113" s="36">
        <v>0</v>
      </c>
      <c r="BJ113" s="38">
        <v>0</v>
      </c>
      <c r="BK113" s="35" t="e">
        <f t="shared" si="635"/>
        <v>#REF!</v>
      </c>
      <c r="BL113" s="37" t="e">
        <f t="shared" si="636"/>
        <v>#REF!</v>
      </c>
      <c r="BM113" s="37" t="e">
        <f t="shared" si="637"/>
        <v>#REF!</v>
      </c>
      <c r="BN113" s="37" t="e">
        <f t="shared" si="638"/>
        <v>#REF!</v>
      </c>
      <c r="BO113" s="37" t="e">
        <f t="shared" si="639"/>
        <v>#REF!</v>
      </c>
      <c r="BP113" s="37" t="e">
        <f t="shared" si="640"/>
        <v>#REF!</v>
      </c>
      <c r="BQ113" s="36">
        <v>0</v>
      </c>
      <c r="BR113" s="36">
        <v>0</v>
      </c>
      <c r="BS113" s="36">
        <v>0</v>
      </c>
      <c r="BT113" s="36">
        <v>0</v>
      </c>
      <c r="BU113" s="38">
        <v>0</v>
      </c>
      <c r="BV113" s="35" t="e">
        <f t="shared" si="641"/>
        <v>#REF!</v>
      </c>
      <c r="BW113" s="37" t="e">
        <f t="shared" si="642"/>
        <v>#REF!</v>
      </c>
      <c r="BX113" s="37" t="e">
        <f t="shared" si="643"/>
        <v>#REF!</v>
      </c>
      <c r="BY113" s="37" t="e">
        <f t="shared" si="644"/>
        <v>#REF!</v>
      </c>
      <c r="BZ113" s="37" t="e">
        <f t="shared" si="645"/>
        <v>#REF!</v>
      </c>
      <c r="CA113" s="37" t="e">
        <f t="shared" si="646"/>
        <v>#REF!</v>
      </c>
      <c r="CB113" s="36">
        <v>0</v>
      </c>
      <c r="CC113" s="36">
        <v>0</v>
      </c>
      <c r="CD113" s="36">
        <v>0</v>
      </c>
      <c r="CE113" s="36">
        <v>0</v>
      </c>
      <c r="CF113" s="38">
        <v>0</v>
      </c>
      <c r="CG113" s="37" t="e">
        <f t="shared" si="647"/>
        <v>#REF!</v>
      </c>
      <c r="CH113" s="37" t="e">
        <f t="shared" si="648"/>
        <v>#REF!</v>
      </c>
      <c r="CI113" s="37" t="e">
        <f t="shared" si="649"/>
        <v>#REF!</v>
      </c>
      <c r="CJ113" s="37" t="e">
        <f t="shared" si="650"/>
        <v>#REF!</v>
      </c>
      <c r="CK113" s="36">
        <v>0</v>
      </c>
      <c r="CL113" s="36">
        <v>0</v>
      </c>
      <c r="CM113" s="37" t="e">
        <f t="shared" si="651"/>
        <v>#REF!</v>
      </c>
      <c r="CN113" s="37" t="e">
        <f t="shared" si="652"/>
        <v>#REF!</v>
      </c>
      <c r="CO113" s="36">
        <v>0</v>
      </c>
      <c r="CP113" s="36">
        <v>0</v>
      </c>
      <c r="CQ113" s="38">
        <v>0</v>
      </c>
      <c r="CR113" s="37" t="e">
        <f t="shared" si="653"/>
        <v>#REF!</v>
      </c>
      <c r="CS113" s="37" t="e">
        <f t="shared" si="654"/>
        <v>#REF!</v>
      </c>
      <c r="CT113" s="37" t="e">
        <f t="shared" si="655"/>
        <v>#REF!</v>
      </c>
      <c r="CU113" s="37" t="e">
        <f t="shared" si="656"/>
        <v>#REF!</v>
      </c>
      <c r="CV113" s="37" t="e">
        <f t="shared" si="657"/>
        <v>#REF!</v>
      </c>
      <c r="CW113" s="37" t="e">
        <f t="shared" si="658"/>
        <v>#REF!</v>
      </c>
      <c r="CX113" s="37" t="e">
        <f t="shared" si="659"/>
        <v>#REF!</v>
      </c>
      <c r="CY113" s="37" t="e">
        <f t="shared" si="660"/>
        <v>#REF!</v>
      </c>
      <c r="CZ113" s="37" t="e">
        <f t="shared" si="661"/>
        <v>#REF!</v>
      </c>
      <c r="DA113" s="37" t="e">
        <f t="shared" si="662"/>
        <v>#REF!</v>
      </c>
      <c r="DB113" s="38">
        <v>0</v>
      </c>
      <c r="DC113" s="37" t="e">
        <f t="shared" si="663"/>
        <v>#REF!</v>
      </c>
      <c r="DD113" s="37" t="e">
        <f t="shared" si="664"/>
        <v>#REF!</v>
      </c>
      <c r="DE113" s="37" t="e">
        <f t="shared" si="665"/>
        <v>#REF!</v>
      </c>
      <c r="DF113" s="37" t="e">
        <f t="shared" si="666"/>
        <v>#REF!</v>
      </c>
      <c r="DG113" s="37" t="e">
        <f t="shared" si="667"/>
        <v>#REF!</v>
      </c>
      <c r="DH113" s="37" t="e">
        <f t="shared" si="668"/>
        <v>#REF!</v>
      </c>
      <c r="DI113" s="37" t="e">
        <f t="shared" si="669"/>
        <v>#REF!</v>
      </c>
      <c r="DJ113" s="37" t="e">
        <f t="shared" si="670"/>
        <v>#REF!</v>
      </c>
      <c r="DK113" s="37" t="e">
        <f t="shared" si="671"/>
        <v>#REF!</v>
      </c>
      <c r="DL113" s="37" t="e">
        <f t="shared" si="672"/>
        <v>#REF!</v>
      </c>
      <c r="DM113" s="38">
        <v>0</v>
      </c>
      <c r="DN113" s="37" t="e">
        <f t="shared" si="673"/>
        <v>#REF!</v>
      </c>
      <c r="DO113" s="37" t="e">
        <f t="shared" si="674"/>
        <v>#REF!</v>
      </c>
      <c r="DP113" s="37" t="e">
        <f t="shared" si="675"/>
        <v>#REF!</v>
      </c>
      <c r="DQ113" s="37" t="e">
        <f t="shared" si="676"/>
        <v>#REF!</v>
      </c>
      <c r="DR113" s="37" t="e">
        <f t="shared" si="677"/>
        <v>#REF!</v>
      </c>
      <c r="DS113" s="37" t="e">
        <f t="shared" si="678"/>
        <v>#REF!</v>
      </c>
      <c r="DT113" s="37" t="e">
        <f t="shared" si="679"/>
        <v>#REF!</v>
      </c>
      <c r="DU113" s="37" t="e">
        <f t="shared" si="680"/>
        <v>#REF!</v>
      </c>
      <c r="DV113" s="37" t="e">
        <f t="shared" si="681"/>
        <v>#REF!</v>
      </c>
      <c r="DW113" s="37" t="e">
        <f t="shared" si="682"/>
        <v>#REF!</v>
      </c>
      <c r="DX113" s="38">
        <v>0</v>
      </c>
      <c r="DY113" s="35" t="e">
        <f t="array" ref="DY113">1-EXP(-INDEX(m.r.mortality, C113) * hr.mort_mci)</f>
        <v>#REF!</v>
      </c>
      <c r="DZ113" s="37" t="e">
        <f t="array" ref="DZ113">1-EXP(-INDEX(m.r.mortality, C113) * hr.mort_mci)</f>
        <v>#REF!</v>
      </c>
      <c r="EA113" s="37" t="e">
        <f t="array" ref="EA113">1-EXP(-INDEX(m.r.mortality, C113) * hr.mort_mil)</f>
        <v>#REF!</v>
      </c>
      <c r="EB113" s="37" t="e">
        <f t="array" ref="EB113">1-EXP(-INDEX(m.r.mortality, C113) * hr.mort_mil)</f>
        <v>#REF!</v>
      </c>
      <c r="EC113" s="37" t="e">
        <f t="array" ref="EC113">1-EXP(-INDEX(m.r.mortality, C113) * hr.mort_mod)</f>
        <v>#REF!</v>
      </c>
      <c r="ED113" s="37" t="e">
        <f t="array" ref="ED113">1-EXP(-INDEX(m.r.mortality, C113) * hr.mort_sev)</f>
        <v>#REF!</v>
      </c>
      <c r="EE113" s="37" t="e">
        <f t="array" ref="EE113">1-EXP(-INDEX(m.r.mortality, C113) * hr.mort_mci)</f>
        <v>#REF!</v>
      </c>
      <c r="EF113" s="37" t="e">
        <f t="array" ref="EF113">1-EXP(-INDEX(m.r.mortality, C113) * hr.mort_mil)</f>
        <v>#REF!</v>
      </c>
      <c r="EG113" s="37" t="e">
        <f t="array" ref="EG113">1-EXP(-INDEX(m.r.mortality, C113) * hr.mort_mod)</f>
        <v>#REF!</v>
      </c>
      <c r="EH113" s="37" t="e">
        <f t="array" ref="EH113">1-EXP(-INDEX(m.r.mortality, C113) * hr.mort_sev)</f>
        <v>#REF!</v>
      </c>
      <c r="EI113" s="38">
        <v>1</v>
      </c>
      <c r="EJ113" s="39" t="e">
        <f t="shared" si="683"/>
        <v>#REF!</v>
      </c>
      <c r="EK113" s="39" t="e">
        <f t="shared" si="684"/>
        <v>#REF!</v>
      </c>
      <c r="EL113" s="39" t="e">
        <f t="shared" si="685"/>
        <v>#REF!</v>
      </c>
      <c r="EM113" s="39" t="e">
        <f t="shared" si="686"/>
        <v>#REF!</v>
      </c>
      <c r="EN113" s="39" t="e">
        <f t="shared" si="687"/>
        <v>#REF!</v>
      </c>
      <c r="EO113" s="39" t="e">
        <f t="shared" si="688"/>
        <v>#REF!</v>
      </c>
      <c r="EP113" s="39" t="e">
        <f t="shared" si="689"/>
        <v>#REF!</v>
      </c>
      <c r="EQ113" s="39" t="e">
        <f t="shared" si="690"/>
        <v>#REF!</v>
      </c>
      <c r="ER113" s="39" t="e">
        <f t="shared" si="691"/>
        <v>#REF!</v>
      </c>
      <c r="ES113" s="39" t="e">
        <f t="shared" si="692"/>
        <v>#REF!</v>
      </c>
      <c r="ET113" s="39" t="b">
        <f t="shared" si="693"/>
        <v>1</v>
      </c>
      <c r="EV113">
        <v>46</v>
      </c>
      <c r="EW113" s="7" t="e">
        <f t="array" ref="EW113">MMULT(EW112:FG112,TRANSPOSE(S112:AC112))</f>
        <v>#REF!</v>
      </c>
      <c r="EX113" s="7" t="e">
        <f t="array" ref="EX113">MMULT(EW112:FG112,TRANSPOSE(AD112:AN112))</f>
        <v>#REF!</v>
      </c>
      <c r="EY113" s="7" t="e">
        <f t="array" ref="EY113">MMULT(EW112:FG112,TRANSPOSE(AO112:AY112))</f>
        <v>#REF!</v>
      </c>
      <c r="EZ113" s="7" t="e">
        <f t="array" ref="EZ113">MMULT(EW112:FG112,TRANSPOSE(AZ112:BJ112))</f>
        <v>#REF!</v>
      </c>
      <c r="FA113" s="7" t="e">
        <f t="array" ref="FA113">MMULT(EW112:FG112,TRANSPOSE(BK112:BU112))</f>
        <v>#REF!</v>
      </c>
      <c r="FB113" s="7" t="e">
        <f t="array" ref="FB113">MMULT(EW112:FG112,TRANSPOSE(BV112:CF112))</f>
        <v>#REF!</v>
      </c>
      <c r="FC113" s="7" t="e">
        <f t="array" ref="FC113">MMULT(EW112:FG112,TRANSPOSE(CG112:CQ112))</f>
        <v>#REF!</v>
      </c>
      <c r="FD113" s="7" t="e">
        <f t="array" ref="FD113">MMULT(EW112:FG112,TRANSPOSE(CR112:DB112))</f>
        <v>#REF!</v>
      </c>
      <c r="FE113" s="7" t="e">
        <f t="array" ref="FE113">MMULT(EW112:FG112,TRANSPOSE(DC112:DM112))</f>
        <v>#REF!</v>
      </c>
      <c r="FF113" s="7" t="e">
        <f t="array" ref="FF113">MMULT(EW112:FG112,TRANSPOSE(DN112:DX112))</f>
        <v>#REF!</v>
      </c>
      <c r="FG113" s="7" t="e">
        <f t="array" ref="FG113">MMULT(EW112:FG112,TRANSPOSE(DY112:EI112))</f>
        <v>#REF!</v>
      </c>
      <c r="FH113" s="39" t="e">
        <f t="shared" si="694"/>
        <v>#REF!</v>
      </c>
      <c r="FJ113" s="30" t="e">
        <f t="shared" si="695"/>
        <v>#REF!</v>
      </c>
      <c r="FK113" s="30" t="e">
        <f t="shared" si="696"/>
        <v>#REF!</v>
      </c>
      <c r="FL113" s="30" t="e">
        <f t="shared" si="697"/>
        <v>#REF!</v>
      </c>
      <c r="FM113" s="30" t="e">
        <f t="shared" si="698"/>
        <v>#REF!</v>
      </c>
      <c r="FN113" s="30" t="e">
        <f t="shared" si="699"/>
        <v>#REF!</v>
      </c>
      <c r="FO113" s="30" t="e">
        <f t="shared" si="700"/>
        <v>#REF!</v>
      </c>
      <c r="FP113" s="30" t="e">
        <f t="shared" si="701"/>
        <v>#REF!</v>
      </c>
      <c r="FQ113" s="30" t="e">
        <f t="shared" si="702"/>
        <v>#REF!</v>
      </c>
      <c r="FR113" s="30" t="e">
        <f t="shared" si="703"/>
        <v>#REF!</v>
      </c>
      <c r="FS113" s="30" t="e">
        <f t="shared" si="704"/>
        <v>#REF!</v>
      </c>
      <c r="FT113" s="41">
        <v>0</v>
      </c>
      <c r="FV113" s="30" t="e">
        <f t="shared" si="705"/>
        <v>#REF!</v>
      </c>
      <c r="FW113" s="30" t="e">
        <f t="shared" si="706"/>
        <v>#REF!</v>
      </c>
      <c r="FX113" s="30" t="e">
        <f t="shared" si="707"/>
        <v>#REF!</v>
      </c>
      <c r="FY113" s="30" t="e">
        <f t="shared" si="708"/>
        <v>#REF!</v>
      </c>
      <c r="FZ113" s="30" t="e">
        <f t="shared" si="709"/>
        <v>#REF!</v>
      </c>
      <c r="GA113" s="30" t="e">
        <f t="shared" si="710"/>
        <v>#REF!</v>
      </c>
      <c r="GB113" s="30" t="e">
        <f t="shared" si="711"/>
        <v>#REF!</v>
      </c>
      <c r="GC113" s="30" t="e">
        <f t="shared" si="712"/>
        <v>#REF!</v>
      </c>
      <c r="GD113" s="30" t="e">
        <f t="shared" si="713"/>
        <v>#REF!</v>
      </c>
      <c r="GE113" s="30" t="e">
        <f t="shared" si="714"/>
        <v>#REF!</v>
      </c>
      <c r="GF113" s="41">
        <v>0</v>
      </c>
      <c r="GH113" s="31" t="e">
        <f t="shared" si="715"/>
        <v>#REF!</v>
      </c>
      <c r="GI113" s="31" t="e">
        <f t="shared" si="716"/>
        <v>#REF!</v>
      </c>
      <c r="GJ113" s="18"/>
      <c r="GK113" s="31" t="e">
        <f t="shared" si="717"/>
        <v>#REF!</v>
      </c>
      <c r="GL113" s="31" t="e">
        <f t="shared" si="718"/>
        <v>#REF!</v>
      </c>
      <c r="GM113" s="31" t="e">
        <f t="shared" si="719"/>
        <v>#REF!</v>
      </c>
      <c r="GN113" s="31" t="e">
        <f t="shared" si="720"/>
        <v>#REF!</v>
      </c>
      <c r="GO113" s="31" t="e">
        <f t="shared" si="721"/>
        <v>#REF!</v>
      </c>
      <c r="GP113" s="31" t="e">
        <f t="shared" si="722"/>
        <v>#REF!</v>
      </c>
      <c r="GQ113" s="31" t="e">
        <f t="shared" si="723"/>
        <v>#REF!</v>
      </c>
      <c r="GR113" s="31" t="e">
        <f t="shared" si="724"/>
        <v>#REF!</v>
      </c>
      <c r="GS113" s="31" t="e">
        <f t="shared" si="725"/>
        <v>#REF!</v>
      </c>
      <c r="GT113" s="31" t="e">
        <f t="shared" si="726"/>
        <v>#REF!</v>
      </c>
      <c r="GU113" s="42">
        <v>0</v>
      </c>
      <c r="GV113" s="18"/>
      <c r="GW113" s="31" t="e">
        <f t="shared" si="727"/>
        <v>#REF!</v>
      </c>
      <c r="GX113" s="31" t="e">
        <f t="shared" si="728"/>
        <v>#REF!</v>
      </c>
      <c r="GY113" s="31" t="e">
        <f t="shared" si="729"/>
        <v>#REF!</v>
      </c>
      <c r="GZ113" s="31" t="e">
        <f t="shared" si="730"/>
        <v>#REF!</v>
      </c>
      <c r="HA113" s="31" t="e">
        <f t="shared" si="731"/>
        <v>#REF!</v>
      </c>
      <c r="HB113" s="31" t="e">
        <f t="shared" si="732"/>
        <v>#REF!</v>
      </c>
      <c r="HC113" s="31" t="e">
        <f t="shared" si="733"/>
        <v>#REF!</v>
      </c>
      <c r="HD113" s="31" t="e">
        <f t="shared" si="734"/>
        <v>#REF!</v>
      </c>
      <c r="HE113" s="31" t="e">
        <f t="shared" si="735"/>
        <v>#REF!</v>
      </c>
      <c r="HF113" s="31" t="e">
        <f t="shared" si="736"/>
        <v>#REF!</v>
      </c>
      <c r="HG113" s="42">
        <v>0</v>
      </c>
      <c r="HH113" s="18"/>
      <c r="HI113" s="31" t="e">
        <f t="shared" si="737"/>
        <v>#REF!</v>
      </c>
      <c r="HJ113" s="31" t="e">
        <f t="shared" si="738"/>
        <v>#REF!</v>
      </c>
      <c r="HK113" s="31" t="e">
        <f t="shared" si="739"/>
        <v>#REF!</v>
      </c>
      <c r="HL113" s="31" t="e">
        <f t="shared" si="740"/>
        <v>#REF!</v>
      </c>
      <c r="HM113" s="31" t="e">
        <f t="shared" si="741"/>
        <v>#REF!</v>
      </c>
      <c r="HN113" s="31" t="e">
        <f t="shared" si="742"/>
        <v>#REF!</v>
      </c>
      <c r="HO113" s="31" t="e">
        <f t="shared" si="743"/>
        <v>#REF!</v>
      </c>
      <c r="HP113" s="31" t="e">
        <f t="shared" si="744"/>
        <v>#REF!</v>
      </c>
      <c r="HQ113" s="31" t="e">
        <f t="shared" si="745"/>
        <v>#REF!</v>
      </c>
      <c r="HR113" s="31" t="e">
        <f t="shared" si="746"/>
        <v>#REF!</v>
      </c>
      <c r="HS113" s="42">
        <v>0</v>
      </c>
      <c r="HT113" s="18"/>
      <c r="HU113" s="45" t="e">
        <f t="shared" si="747"/>
        <v>#REF!</v>
      </c>
      <c r="HV113" s="45" t="e">
        <f t="shared" si="748"/>
        <v>#REF!</v>
      </c>
      <c r="HW113" s="45" t="e">
        <f t="shared" si="749"/>
        <v>#REF!</v>
      </c>
      <c r="HX113" s="45" t="e">
        <f t="shared" si="750"/>
        <v>#REF!</v>
      </c>
      <c r="HY113" s="45" t="e">
        <f t="shared" si="751"/>
        <v>#REF!</v>
      </c>
      <c r="HZ113" s="45" t="e">
        <f t="shared" si="752"/>
        <v>#REF!</v>
      </c>
      <c r="IA113" s="45" t="e">
        <f t="shared" si="753"/>
        <v>#REF!</v>
      </c>
      <c r="IB113" s="45" t="e">
        <f t="shared" si="754"/>
        <v>#REF!</v>
      </c>
      <c r="IC113" s="45" t="e">
        <f t="shared" si="755"/>
        <v>#REF!</v>
      </c>
      <c r="ID113" s="45" t="e">
        <f t="shared" si="756"/>
        <v>#REF!</v>
      </c>
      <c r="IE113" s="45">
        <f t="shared" si="757"/>
        <v>0</v>
      </c>
      <c r="IF113" s="45"/>
      <c r="IH113" s="45" t="e">
        <f t="shared" si="758"/>
        <v>#REF!</v>
      </c>
      <c r="II113" s="45" t="e">
        <f t="shared" si="759"/>
        <v>#REF!</v>
      </c>
      <c r="IJ113" s="45" t="e">
        <f t="shared" si="760"/>
        <v>#REF!</v>
      </c>
      <c r="IK113" s="45" t="e">
        <f t="shared" si="761"/>
        <v>#REF!</v>
      </c>
      <c r="IL113" s="45" t="e">
        <f t="shared" si="762"/>
        <v>#REF!</v>
      </c>
      <c r="IM113" s="45" t="e">
        <f t="shared" si="763"/>
        <v>#REF!</v>
      </c>
      <c r="IN113" s="45" t="e">
        <f t="shared" si="764"/>
        <v>#REF!</v>
      </c>
      <c r="IO113" s="45" t="e">
        <f t="shared" si="765"/>
        <v>#REF!</v>
      </c>
      <c r="IP113" s="45" t="e">
        <f t="shared" si="766"/>
        <v>#REF!</v>
      </c>
      <c r="IQ113" s="45" t="e">
        <f t="shared" si="767"/>
        <v>#REF!</v>
      </c>
      <c r="IR113" s="45">
        <f t="shared" si="768"/>
        <v>0</v>
      </c>
      <c r="IT113" s="43" t="e">
        <f t="shared" si="769"/>
        <v>#REF!</v>
      </c>
      <c r="IU113" s="43" t="e">
        <f t="shared" si="770"/>
        <v>#REF!</v>
      </c>
      <c r="IW113" s="43" t="e">
        <f t="shared" si="771"/>
        <v>#REF!</v>
      </c>
      <c r="IX113" s="43" t="e">
        <f t="shared" si="772"/>
        <v>#REF!</v>
      </c>
      <c r="IY113" s="43" t="e">
        <f t="shared" si="773"/>
        <v>#REF!</v>
      </c>
      <c r="IZ113" s="43" t="e">
        <f t="shared" si="774"/>
        <v>#REF!</v>
      </c>
      <c r="JA113" s="43" t="e">
        <f t="shared" si="775"/>
        <v>#REF!</v>
      </c>
      <c r="JB113" s="43" t="e">
        <f t="shared" si="776"/>
        <v>#REF!</v>
      </c>
      <c r="JC113" s="43" t="e">
        <f t="shared" si="777"/>
        <v>#REF!</v>
      </c>
      <c r="JD113" s="43" t="e">
        <f t="shared" si="778"/>
        <v>#REF!</v>
      </c>
      <c r="JE113" s="43" t="e">
        <f t="shared" si="779"/>
        <v>#REF!</v>
      </c>
      <c r="JF113" s="43" t="e">
        <f t="shared" si="780"/>
        <v>#REF!</v>
      </c>
      <c r="JG113" s="43">
        <f t="shared" si="781"/>
        <v>0</v>
      </c>
      <c r="JH113" s="43"/>
      <c r="JJ113" s="43" t="e">
        <f t="shared" si="782"/>
        <v>#REF!</v>
      </c>
      <c r="JK113" s="43" t="e">
        <f t="shared" si="783"/>
        <v>#REF!</v>
      </c>
      <c r="JL113" s="43" t="e">
        <f t="shared" si="784"/>
        <v>#REF!</v>
      </c>
      <c r="JM113" s="43" t="e">
        <f t="shared" si="785"/>
        <v>#REF!</v>
      </c>
      <c r="JN113" s="43" t="e">
        <f t="shared" si="786"/>
        <v>#REF!</v>
      </c>
      <c r="JO113" s="43" t="e">
        <f t="shared" si="787"/>
        <v>#REF!</v>
      </c>
      <c r="JP113" s="43" t="e">
        <f t="shared" si="788"/>
        <v>#REF!</v>
      </c>
      <c r="JQ113" s="43" t="e">
        <f t="shared" si="789"/>
        <v>#REF!</v>
      </c>
      <c r="JR113" s="43" t="e">
        <f t="shared" si="790"/>
        <v>#REF!</v>
      </c>
      <c r="JS113" s="43" t="e">
        <f t="shared" si="791"/>
        <v>#REF!</v>
      </c>
      <c r="JT113" s="43">
        <f t="shared" si="792"/>
        <v>0</v>
      </c>
      <c r="JU113" s="43"/>
      <c r="JW113" s="43" t="e">
        <f t="shared" si="793"/>
        <v>#REF!</v>
      </c>
      <c r="JX113" s="43" t="e">
        <f t="shared" si="794"/>
        <v>#REF!</v>
      </c>
      <c r="JY113" s="43" t="e">
        <f t="shared" si="795"/>
        <v>#REF!</v>
      </c>
      <c r="JZ113" s="43" t="e">
        <f t="shared" si="796"/>
        <v>#REF!</v>
      </c>
      <c r="KA113" s="43" t="e">
        <f t="shared" si="797"/>
        <v>#REF!</v>
      </c>
      <c r="KB113" s="43" t="e">
        <f t="shared" si="798"/>
        <v>#REF!</v>
      </c>
      <c r="KC113" s="43" t="e">
        <f t="shared" si="799"/>
        <v>#REF!</v>
      </c>
      <c r="KD113" s="43" t="e">
        <f t="shared" si="800"/>
        <v>#REF!</v>
      </c>
      <c r="KE113" s="43" t="e">
        <f t="shared" si="801"/>
        <v>#REF!</v>
      </c>
      <c r="KF113" s="43" t="e">
        <f t="shared" si="802"/>
        <v>#REF!</v>
      </c>
      <c r="KG113" s="43">
        <f t="shared" si="803"/>
        <v>0</v>
      </c>
      <c r="KH113" s="43"/>
      <c r="KJ113" s="7" t="e">
        <f t="array" ref="KJ113">AVERAGE(EW113:EW114)/((1+discount_EFFECT)^($B113-1))</f>
        <v>#REF!</v>
      </c>
      <c r="KK113" s="7" t="e">
        <f t="array" ref="KK113">AVERAGE(EX113:EX114)/((1+discount_EFFECT)^($B113-1))</f>
        <v>#REF!</v>
      </c>
      <c r="KL113" s="7" t="e">
        <f t="array" ref="KL113">AVERAGE(EY113:EY114)/((1+discount_EFFECT)^($B113-1))</f>
        <v>#REF!</v>
      </c>
      <c r="KM113" s="7" t="e">
        <f t="array" ref="KM113">AVERAGE(EZ113:EZ114)/((1+discount_EFFECT)^($B113-1))</f>
        <v>#REF!</v>
      </c>
      <c r="KN113" s="7" t="e">
        <f t="array" ref="KN113">AVERAGE(FA113:FA114)/((1+discount_EFFECT)^($B113-1))</f>
        <v>#REF!</v>
      </c>
      <c r="KO113" s="7" t="e">
        <f t="array" ref="KO113">AVERAGE(FB113:FB114)/((1+discount_EFFECT)^($B113-1))</f>
        <v>#REF!</v>
      </c>
      <c r="KP113" s="7" t="e">
        <f t="array" ref="KP113">AVERAGE(FC113:FC114)/((1+discount_EFFECT)^($B113-1))</f>
        <v>#REF!</v>
      </c>
      <c r="KQ113" s="7" t="e">
        <f t="array" ref="KQ113">AVERAGE(FD113:FD114)/((1+discount_EFFECT)^($B113-1))</f>
        <v>#REF!</v>
      </c>
      <c r="KR113" s="7" t="e">
        <f t="array" ref="KR113">AVERAGE(FE113:FE114)/((1+discount_EFFECT)^($B113-1))</f>
        <v>#REF!</v>
      </c>
      <c r="KS113" s="7" t="e">
        <f t="array" ref="KS113">AVERAGE(FF113:FF114)/((1+discount_EFFECT)^($B113-1))</f>
        <v>#REF!</v>
      </c>
      <c r="KT113" s="7" t="e">
        <f t="array" ref="KT113">AVERAGE(FG113:FG114)/((1+discount_EFFECT)^($B113-1))</f>
        <v>#REF!</v>
      </c>
      <c r="KU113" s="51" t="e">
        <f t="shared" si="804"/>
        <v>#REF!</v>
      </c>
      <c r="KV113" s="51" t="e">
        <f t="shared" si="805"/>
        <v>#REF!</v>
      </c>
      <c r="KW113" s="43"/>
      <c r="KX113" s="43" t="e">
        <f t="shared" si="806"/>
        <v>#REF!</v>
      </c>
      <c r="KY113" s="43" t="e">
        <f t="shared" si="807"/>
        <v>#REF!</v>
      </c>
      <c r="KZ113" s="43" t="e">
        <f t="shared" si="808"/>
        <v>#REF!</v>
      </c>
      <c r="LA113" s="43" t="e">
        <f t="shared" si="809"/>
        <v>#REF!</v>
      </c>
      <c r="LB113" s="30" t="e">
        <f t="shared" si="810"/>
        <v>#REF!</v>
      </c>
      <c r="LC113" s="30" t="e">
        <f t="shared" si="811"/>
        <v>#REF!</v>
      </c>
      <c r="LD113" s="30" t="e">
        <f t="shared" si="812"/>
        <v>#REF!</v>
      </c>
      <c r="LE113" s="30" t="e">
        <f t="shared" si="813"/>
        <v>#REF!</v>
      </c>
      <c r="LF113" s="30" t="e">
        <f t="shared" si="814"/>
        <v>#REF!</v>
      </c>
      <c r="LG113" s="30" t="e">
        <f t="shared" si="815"/>
        <v>#REF!</v>
      </c>
      <c r="LH113" s="30" t="e">
        <f t="shared" si="816"/>
        <v>#REF!</v>
      </c>
      <c r="LI113" s="17" t="e">
        <f t="shared" si="817"/>
        <v>#REF!</v>
      </c>
      <c r="LJ113" s="30" t="e">
        <f t="shared" si="818"/>
        <v>#REF!</v>
      </c>
      <c r="LK113" s="31" t="e">
        <f t="shared" si="819"/>
        <v>#REF!</v>
      </c>
      <c r="LL113" t="e">
        <f t="shared" si="820"/>
        <v>#REF!</v>
      </c>
    </row>
    <row r="114" spans="2:324" ht="15.6" thickTop="1" thickBot="1" x14ac:dyDescent="0.35">
      <c r="B114">
        <v>47</v>
      </c>
      <c r="C114">
        <f t="shared" si="821"/>
        <v>117</v>
      </c>
      <c r="E114">
        <f t="shared" si="610"/>
        <v>1</v>
      </c>
      <c r="G114">
        <f t="shared" si="611"/>
        <v>0.16501514101914139</v>
      </c>
      <c r="H114">
        <f t="shared" si="612"/>
        <v>0</v>
      </c>
      <c r="I114">
        <f t="shared" si="613"/>
        <v>0</v>
      </c>
      <c r="J114">
        <f t="shared" si="614"/>
        <v>0.25713445436768823</v>
      </c>
      <c r="K114" s="19">
        <f t="shared" si="615"/>
        <v>2.7774179821947742E-2</v>
      </c>
      <c r="L114">
        <f t="shared" si="616"/>
        <v>0.22999999999999998</v>
      </c>
      <c r="M114">
        <f t="shared" si="617"/>
        <v>0</v>
      </c>
      <c r="N114">
        <f t="shared" si="618"/>
        <v>0</v>
      </c>
      <c r="O114">
        <f t="shared" si="619"/>
        <v>0.35</v>
      </c>
      <c r="P114">
        <f t="shared" si="620"/>
        <v>4.0000000000000036E-2</v>
      </c>
      <c r="S114" s="35" t="e">
        <f t="shared" si="621"/>
        <v>#REF!</v>
      </c>
      <c r="T114" s="36">
        <v>0</v>
      </c>
      <c r="U114" s="37" t="e">
        <f t="shared" si="622"/>
        <v>#REF!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38">
        <v>0</v>
      </c>
      <c r="AD114" s="35" t="e">
        <f t="shared" si="623"/>
        <v>#REF!</v>
      </c>
      <c r="AE114" s="37" t="e">
        <f t="shared" si="624"/>
        <v>#REF!</v>
      </c>
      <c r="AF114" s="37" t="e">
        <f t="shared" si="625"/>
        <v>#REF!</v>
      </c>
      <c r="AG114" s="37" t="e">
        <f t="shared" si="626"/>
        <v>#REF!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8">
        <v>0</v>
      </c>
      <c r="AO114" s="35" t="e">
        <f t="shared" si="627"/>
        <v>#REF!</v>
      </c>
      <c r="AP114" s="36">
        <v>0</v>
      </c>
      <c r="AQ114" s="37" t="e">
        <f t="shared" si="628"/>
        <v>#REF!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36">
        <v>0</v>
      </c>
      <c r="AX114" s="36">
        <v>0</v>
      </c>
      <c r="AY114" s="38">
        <v>0</v>
      </c>
      <c r="AZ114" s="35" t="e">
        <f t="shared" si="629"/>
        <v>#REF!</v>
      </c>
      <c r="BA114" s="37" t="e">
        <f t="shared" si="630"/>
        <v>#REF!</v>
      </c>
      <c r="BB114" s="37" t="e">
        <f t="shared" si="631"/>
        <v>#REF!</v>
      </c>
      <c r="BC114" s="37" t="e">
        <f t="shared" si="632"/>
        <v>#REF!</v>
      </c>
      <c r="BD114" s="37" t="e">
        <f t="shared" si="633"/>
        <v>#REF!</v>
      </c>
      <c r="BE114" s="37" t="e">
        <f t="shared" si="634"/>
        <v>#REF!</v>
      </c>
      <c r="BF114" s="36">
        <v>0</v>
      </c>
      <c r="BG114" s="36">
        <v>0</v>
      </c>
      <c r="BH114" s="36">
        <v>0</v>
      </c>
      <c r="BI114" s="36">
        <v>0</v>
      </c>
      <c r="BJ114" s="38">
        <v>0</v>
      </c>
      <c r="BK114" s="35" t="e">
        <f t="shared" si="635"/>
        <v>#REF!</v>
      </c>
      <c r="BL114" s="37" t="e">
        <f t="shared" si="636"/>
        <v>#REF!</v>
      </c>
      <c r="BM114" s="37" t="e">
        <f t="shared" si="637"/>
        <v>#REF!</v>
      </c>
      <c r="BN114" s="37" t="e">
        <f t="shared" si="638"/>
        <v>#REF!</v>
      </c>
      <c r="BO114" s="37" t="e">
        <f t="shared" si="639"/>
        <v>#REF!</v>
      </c>
      <c r="BP114" s="37" t="e">
        <f t="shared" si="640"/>
        <v>#REF!</v>
      </c>
      <c r="BQ114" s="36">
        <v>0</v>
      </c>
      <c r="BR114" s="36">
        <v>0</v>
      </c>
      <c r="BS114" s="36">
        <v>0</v>
      </c>
      <c r="BT114" s="36">
        <v>0</v>
      </c>
      <c r="BU114" s="38">
        <v>0</v>
      </c>
      <c r="BV114" s="35" t="e">
        <f t="shared" si="641"/>
        <v>#REF!</v>
      </c>
      <c r="BW114" s="37" t="e">
        <f t="shared" si="642"/>
        <v>#REF!</v>
      </c>
      <c r="BX114" s="37" t="e">
        <f t="shared" si="643"/>
        <v>#REF!</v>
      </c>
      <c r="BY114" s="37" t="e">
        <f t="shared" si="644"/>
        <v>#REF!</v>
      </c>
      <c r="BZ114" s="37" t="e">
        <f t="shared" si="645"/>
        <v>#REF!</v>
      </c>
      <c r="CA114" s="37" t="e">
        <f t="shared" si="646"/>
        <v>#REF!</v>
      </c>
      <c r="CB114" s="36">
        <v>0</v>
      </c>
      <c r="CC114" s="36">
        <v>0</v>
      </c>
      <c r="CD114" s="36">
        <v>0</v>
      </c>
      <c r="CE114" s="36">
        <v>0</v>
      </c>
      <c r="CF114" s="38">
        <v>0</v>
      </c>
      <c r="CG114" s="37" t="e">
        <f t="shared" si="647"/>
        <v>#REF!</v>
      </c>
      <c r="CH114" s="37" t="e">
        <f t="shared" si="648"/>
        <v>#REF!</v>
      </c>
      <c r="CI114" s="37" t="e">
        <f t="shared" si="649"/>
        <v>#REF!</v>
      </c>
      <c r="CJ114" s="37" t="e">
        <f t="shared" si="650"/>
        <v>#REF!</v>
      </c>
      <c r="CK114" s="36">
        <v>0</v>
      </c>
      <c r="CL114" s="36">
        <v>0</v>
      </c>
      <c r="CM114" s="37" t="e">
        <f t="shared" si="651"/>
        <v>#REF!</v>
      </c>
      <c r="CN114" s="37" t="e">
        <f t="shared" si="652"/>
        <v>#REF!</v>
      </c>
      <c r="CO114" s="36">
        <v>0</v>
      </c>
      <c r="CP114" s="36">
        <v>0</v>
      </c>
      <c r="CQ114" s="38">
        <v>0</v>
      </c>
      <c r="CR114" s="37" t="e">
        <f t="shared" si="653"/>
        <v>#REF!</v>
      </c>
      <c r="CS114" s="37" t="e">
        <f t="shared" si="654"/>
        <v>#REF!</v>
      </c>
      <c r="CT114" s="37" t="e">
        <f t="shared" si="655"/>
        <v>#REF!</v>
      </c>
      <c r="CU114" s="37" t="e">
        <f t="shared" si="656"/>
        <v>#REF!</v>
      </c>
      <c r="CV114" s="37" t="e">
        <f t="shared" si="657"/>
        <v>#REF!</v>
      </c>
      <c r="CW114" s="37" t="e">
        <f t="shared" si="658"/>
        <v>#REF!</v>
      </c>
      <c r="CX114" s="37" t="e">
        <f t="shared" si="659"/>
        <v>#REF!</v>
      </c>
      <c r="CY114" s="37" t="e">
        <f t="shared" si="660"/>
        <v>#REF!</v>
      </c>
      <c r="CZ114" s="37" t="e">
        <f t="shared" si="661"/>
        <v>#REF!</v>
      </c>
      <c r="DA114" s="37" t="e">
        <f t="shared" si="662"/>
        <v>#REF!</v>
      </c>
      <c r="DB114" s="38">
        <v>0</v>
      </c>
      <c r="DC114" s="37" t="e">
        <f t="shared" si="663"/>
        <v>#REF!</v>
      </c>
      <c r="DD114" s="37" t="e">
        <f t="shared" si="664"/>
        <v>#REF!</v>
      </c>
      <c r="DE114" s="37" t="e">
        <f t="shared" si="665"/>
        <v>#REF!</v>
      </c>
      <c r="DF114" s="37" t="e">
        <f t="shared" si="666"/>
        <v>#REF!</v>
      </c>
      <c r="DG114" s="37" t="e">
        <f t="shared" si="667"/>
        <v>#REF!</v>
      </c>
      <c r="DH114" s="37" t="e">
        <f t="shared" si="668"/>
        <v>#REF!</v>
      </c>
      <c r="DI114" s="37" t="e">
        <f t="shared" si="669"/>
        <v>#REF!</v>
      </c>
      <c r="DJ114" s="37" t="e">
        <f t="shared" si="670"/>
        <v>#REF!</v>
      </c>
      <c r="DK114" s="37" t="e">
        <f t="shared" si="671"/>
        <v>#REF!</v>
      </c>
      <c r="DL114" s="37" t="e">
        <f t="shared" si="672"/>
        <v>#REF!</v>
      </c>
      <c r="DM114" s="38">
        <v>0</v>
      </c>
      <c r="DN114" s="37" t="e">
        <f t="shared" si="673"/>
        <v>#REF!</v>
      </c>
      <c r="DO114" s="37" t="e">
        <f t="shared" si="674"/>
        <v>#REF!</v>
      </c>
      <c r="DP114" s="37" t="e">
        <f t="shared" si="675"/>
        <v>#REF!</v>
      </c>
      <c r="DQ114" s="37" t="e">
        <f t="shared" si="676"/>
        <v>#REF!</v>
      </c>
      <c r="DR114" s="37" t="e">
        <f t="shared" si="677"/>
        <v>#REF!</v>
      </c>
      <c r="DS114" s="37" t="e">
        <f t="shared" si="678"/>
        <v>#REF!</v>
      </c>
      <c r="DT114" s="37" t="e">
        <f t="shared" si="679"/>
        <v>#REF!</v>
      </c>
      <c r="DU114" s="37" t="e">
        <f t="shared" si="680"/>
        <v>#REF!</v>
      </c>
      <c r="DV114" s="37" t="e">
        <f t="shared" si="681"/>
        <v>#REF!</v>
      </c>
      <c r="DW114" s="37" t="e">
        <f t="shared" si="682"/>
        <v>#REF!</v>
      </c>
      <c r="DX114" s="38">
        <v>0</v>
      </c>
      <c r="DY114" s="35" t="e">
        <f t="array" ref="DY114">1-EXP(-INDEX(m.r.mortality, C114) * hr.mort_mci)</f>
        <v>#REF!</v>
      </c>
      <c r="DZ114" s="37" t="e">
        <f t="array" ref="DZ114">1-EXP(-INDEX(m.r.mortality, C114) * hr.mort_mci)</f>
        <v>#REF!</v>
      </c>
      <c r="EA114" s="37" t="e">
        <f t="array" ref="EA114">1-EXP(-INDEX(m.r.mortality, C114) * hr.mort_mil)</f>
        <v>#REF!</v>
      </c>
      <c r="EB114" s="37" t="e">
        <f t="array" ref="EB114">1-EXP(-INDEX(m.r.mortality, C114) * hr.mort_mil)</f>
        <v>#REF!</v>
      </c>
      <c r="EC114" s="37" t="e">
        <f t="array" ref="EC114">1-EXP(-INDEX(m.r.mortality, C114) * hr.mort_mod)</f>
        <v>#REF!</v>
      </c>
      <c r="ED114" s="37" t="e">
        <f t="array" ref="ED114">1-EXP(-INDEX(m.r.mortality, C114) * hr.mort_sev)</f>
        <v>#REF!</v>
      </c>
      <c r="EE114" s="37" t="e">
        <f t="array" ref="EE114">1-EXP(-INDEX(m.r.mortality, C114) * hr.mort_mci)</f>
        <v>#REF!</v>
      </c>
      <c r="EF114" s="37" t="e">
        <f t="array" ref="EF114">1-EXP(-INDEX(m.r.mortality, C114) * hr.mort_mil)</f>
        <v>#REF!</v>
      </c>
      <c r="EG114" s="37" t="e">
        <f t="array" ref="EG114">1-EXP(-INDEX(m.r.mortality, C114) * hr.mort_mod)</f>
        <v>#REF!</v>
      </c>
      <c r="EH114" s="37" t="e">
        <f t="array" ref="EH114">1-EXP(-INDEX(m.r.mortality, C114) * hr.mort_sev)</f>
        <v>#REF!</v>
      </c>
      <c r="EI114" s="38">
        <v>1</v>
      </c>
      <c r="EJ114" s="39" t="e">
        <f t="shared" si="683"/>
        <v>#REF!</v>
      </c>
      <c r="EK114" s="39" t="e">
        <f t="shared" si="684"/>
        <v>#REF!</v>
      </c>
      <c r="EL114" s="39" t="e">
        <f t="shared" si="685"/>
        <v>#REF!</v>
      </c>
      <c r="EM114" s="39" t="e">
        <f t="shared" si="686"/>
        <v>#REF!</v>
      </c>
      <c r="EN114" s="39" t="e">
        <f t="shared" si="687"/>
        <v>#REF!</v>
      </c>
      <c r="EO114" s="39" t="e">
        <f t="shared" si="688"/>
        <v>#REF!</v>
      </c>
      <c r="EP114" s="39" t="e">
        <f t="shared" si="689"/>
        <v>#REF!</v>
      </c>
      <c r="EQ114" s="39" t="e">
        <f t="shared" si="690"/>
        <v>#REF!</v>
      </c>
      <c r="ER114" s="39" t="e">
        <f t="shared" si="691"/>
        <v>#REF!</v>
      </c>
      <c r="ES114" s="39" t="e">
        <f t="shared" si="692"/>
        <v>#REF!</v>
      </c>
      <c r="ET114" s="39" t="b">
        <f t="shared" si="693"/>
        <v>1</v>
      </c>
      <c r="EV114">
        <v>47</v>
      </c>
      <c r="EW114" s="7" t="e">
        <f t="array" ref="EW114">MMULT(EW113:FG113,TRANSPOSE(S113:AC113))</f>
        <v>#REF!</v>
      </c>
      <c r="EX114" s="7" t="e">
        <f t="array" ref="EX114">MMULT(EW113:FG113,TRANSPOSE(AD113:AN113))</f>
        <v>#REF!</v>
      </c>
      <c r="EY114" s="7" t="e">
        <f t="array" ref="EY114">MMULT(EW113:FG113,TRANSPOSE(AO113:AY113))</f>
        <v>#REF!</v>
      </c>
      <c r="EZ114" s="7" t="e">
        <f t="array" ref="EZ114">MMULT(EW113:FG113,TRANSPOSE(AZ113:BJ113))</f>
        <v>#REF!</v>
      </c>
      <c r="FA114" s="7" t="e">
        <f t="array" ref="FA114">MMULT(EW113:FG113,TRANSPOSE(BK113:BU113))</f>
        <v>#REF!</v>
      </c>
      <c r="FB114" s="7" t="e">
        <f t="array" ref="FB114">MMULT(EW113:FG113,TRANSPOSE(BV113:CF113))</f>
        <v>#REF!</v>
      </c>
      <c r="FC114" s="7" t="e">
        <f t="array" ref="FC114">MMULT(EW113:FG113,TRANSPOSE(CG113:CQ113))</f>
        <v>#REF!</v>
      </c>
      <c r="FD114" s="7" t="e">
        <f t="array" ref="FD114">MMULT(EW113:FG113,TRANSPOSE(CR113:DB113))</f>
        <v>#REF!</v>
      </c>
      <c r="FE114" s="7" t="e">
        <f t="array" ref="FE114">MMULT(EW113:FG113,TRANSPOSE(DC113:DM113))</f>
        <v>#REF!</v>
      </c>
      <c r="FF114" s="7" t="e">
        <f t="array" ref="FF114">MMULT(EW113:FG113,TRANSPOSE(DN113:DX113))</f>
        <v>#REF!</v>
      </c>
      <c r="FG114" s="7" t="e">
        <f t="array" ref="FG114">MMULT(EW113:FG113,TRANSPOSE(DY113:EI113))</f>
        <v>#REF!</v>
      </c>
      <c r="FH114" s="39" t="e">
        <f t="shared" si="694"/>
        <v>#REF!</v>
      </c>
      <c r="FJ114" s="30" t="e">
        <f t="shared" si="695"/>
        <v>#REF!</v>
      </c>
      <c r="FK114" s="30" t="e">
        <f t="shared" si="696"/>
        <v>#REF!</v>
      </c>
      <c r="FL114" s="30" t="e">
        <f t="shared" si="697"/>
        <v>#REF!</v>
      </c>
      <c r="FM114" s="30" t="e">
        <f t="shared" si="698"/>
        <v>#REF!</v>
      </c>
      <c r="FN114" s="30" t="e">
        <f t="shared" si="699"/>
        <v>#REF!</v>
      </c>
      <c r="FO114" s="30" t="e">
        <f t="shared" si="700"/>
        <v>#REF!</v>
      </c>
      <c r="FP114" s="30" t="e">
        <f t="shared" si="701"/>
        <v>#REF!</v>
      </c>
      <c r="FQ114" s="30" t="e">
        <f t="shared" si="702"/>
        <v>#REF!</v>
      </c>
      <c r="FR114" s="30" t="e">
        <f t="shared" si="703"/>
        <v>#REF!</v>
      </c>
      <c r="FS114" s="30" t="e">
        <f t="shared" si="704"/>
        <v>#REF!</v>
      </c>
      <c r="FT114" s="41">
        <v>0</v>
      </c>
      <c r="FV114" s="30" t="e">
        <f t="shared" si="705"/>
        <v>#REF!</v>
      </c>
      <c r="FW114" s="30" t="e">
        <f t="shared" si="706"/>
        <v>#REF!</v>
      </c>
      <c r="FX114" s="30" t="e">
        <f t="shared" si="707"/>
        <v>#REF!</v>
      </c>
      <c r="FY114" s="30" t="e">
        <f t="shared" si="708"/>
        <v>#REF!</v>
      </c>
      <c r="FZ114" s="30" t="e">
        <f t="shared" si="709"/>
        <v>#REF!</v>
      </c>
      <c r="GA114" s="30" t="e">
        <f t="shared" si="710"/>
        <v>#REF!</v>
      </c>
      <c r="GB114" s="30" t="e">
        <f t="shared" si="711"/>
        <v>#REF!</v>
      </c>
      <c r="GC114" s="30" t="e">
        <f t="shared" si="712"/>
        <v>#REF!</v>
      </c>
      <c r="GD114" s="30" t="e">
        <f t="shared" si="713"/>
        <v>#REF!</v>
      </c>
      <c r="GE114" s="30" t="e">
        <f t="shared" si="714"/>
        <v>#REF!</v>
      </c>
      <c r="GF114" s="41">
        <v>0</v>
      </c>
      <c r="GH114" s="31" t="e">
        <f t="shared" si="715"/>
        <v>#REF!</v>
      </c>
      <c r="GI114" s="31" t="e">
        <f t="shared" si="716"/>
        <v>#REF!</v>
      </c>
      <c r="GJ114" s="18"/>
      <c r="GK114" s="31" t="e">
        <f t="shared" si="717"/>
        <v>#REF!</v>
      </c>
      <c r="GL114" s="31" t="e">
        <f t="shared" si="718"/>
        <v>#REF!</v>
      </c>
      <c r="GM114" s="31" t="e">
        <f t="shared" si="719"/>
        <v>#REF!</v>
      </c>
      <c r="GN114" s="31" t="e">
        <f t="shared" si="720"/>
        <v>#REF!</v>
      </c>
      <c r="GO114" s="31" t="e">
        <f t="shared" si="721"/>
        <v>#REF!</v>
      </c>
      <c r="GP114" s="31" t="e">
        <f t="shared" si="722"/>
        <v>#REF!</v>
      </c>
      <c r="GQ114" s="31" t="e">
        <f t="shared" si="723"/>
        <v>#REF!</v>
      </c>
      <c r="GR114" s="31" t="e">
        <f t="shared" si="724"/>
        <v>#REF!</v>
      </c>
      <c r="GS114" s="31" t="e">
        <f t="shared" si="725"/>
        <v>#REF!</v>
      </c>
      <c r="GT114" s="31" t="e">
        <f t="shared" si="726"/>
        <v>#REF!</v>
      </c>
      <c r="GU114" s="42">
        <v>0</v>
      </c>
      <c r="GV114" s="18"/>
      <c r="GW114" s="31" t="e">
        <f t="shared" si="727"/>
        <v>#REF!</v>
      </c>
      <c r="GX114" s="31" t="e">
        <f t="shared" si="728"/>
        <v>#REF!</v>
      </c>
      <c r="GY114" s="31" t="e">
        <f t="shared" si="729"/>
        <v>#REF!</v>
      </c>
      <c r="GZ114" s="31" t="e">
        <f t="shared" si="730"/>
        <v>#REF!</v>
      </c>
      <c r="HA114" s="31" t="e">
        <f t="shared" si="731"/>
        <v>#REF!</v>
      </c>
      <c r="HB114" s="31" t="e">
        <f t="shared" si="732"/>
        <v>#REF!</v>
      </c>
      <c r="HC114" s="31" t="e">
        <f t="shared" si="733"/>
        <v>#REF!</v>
      </c>
      <c r="HD114" s="31" t="e">
        <f t="shared" si="734"/>
        <v>#REF!</v>
      </c>
      <c r="HE114" s="31" t="e">
        <f t="shared" si="735"/>
        <v>#REF!</v>
      </c>
      <c r="HF114" s="31" t="e">
        <f t="shared" si="736"/>
        <v>#REF!</v>
      </c>
      <c r="HG114" s="42">
        <v>0</v>
      </c>
      <c r="HH114" s="18"/>
      <c r="HI114" s="31" t="e">
        <f t="shared" si="737"/>
        <v>#REF!</v>
      </c>
      <c r="HJ114" s="31" t="e">
        <f t="shared" si="738"/>
        <v>#REF!</v>
      </c>
      <c r="HK114" s="31" t="e">
        <f t="shared" si="739"/>
        <v>#REF!</v>
      </c>
      <c r="HL114" s="31" t="e">
        <f t="shared" si="740"/>
        <v>#REF!</v>
      </c>
      <c r="HM114" s="31" t="e">
        <f t="shared" si="741"/>
        <v>#REF!</v>
      </c>
      <c r="HN114" s="31" t="e">
        <f t="shared" si="742"/>
        <v>#REF!</v>
      </c>
      <c r="HO114" s="31" t="e">
        <f t="shared" si="743"/>
        <v>#REF!</v>
      </c>
      <c r="HP114" s="31" t="e">
        <f t="shared" si="744"/>
        <v>#REF!</v>
      </c>
      <c r="HQ114" s="31" t="e">
        <f t="shared" si="745"/>
        <v>#REF!</v>
      </c>
      <c r="HR114" s="31" t="e">
        <f t="shared" si="746"/>
        <v>#REF!</v>
      </c>
      <c r="HS114" s="42">
        <v>0</v>
      </c>
      <c r="HT114" s="18"/>
      <c r="HU114" s="45" t="e">
        <f t="shared" si="747"/>
        <v>#REF!</v>
      </c>
      <c r="HV114" s="45" t="e">
        <f t="shared" si="748"/>
        <v>#REF!</v>
      </c>
      <c r="HW114" s="45" t="e">
        <f t="shared" si="749"/>
        <v>#REF!</v>
      </c>
      <c r="HX114" s="45" t="e">
        <f t="shared" si="750"/>
        <v>#REF!</v>
      </c>
      <c r="HY114" s="45" t="e">
        <f t="shared" si="751"/>
        <v>#REF!</v>
      </c>
      <c r="HZ114" s="45" t="e">
        <f t="shared" si="752"/>
        <v>#REF!</v>
      </c>
      <c r="IA114" s="45" t="e">
        <f t="shared" si="753"/>
        <v>#REF!</v>
      </c>
      <c r="IB114" s="45" t="e">
        <f t="shared" si="754"/>
        <v>#REF!</v>
      </c>
      <c r="IC114" s="45" t="e">
        <f t="shared" si="755"/>
        <v>#REF!</v>
      </c>
      <c r="ID114" s="45" t="e">
        <f t="shared" si="756"/>
        <v>#REF!</v>
      </c>
      <c r="IE114" s="45">
        <f t="shared" si="757"/>
        <v>0</v>
      </c>
      <c r="IF114" s="45"/>
      <c r="IH114" s="45" t="e">
        <f t="shared" si="758"/>
        <v>#REF!</v>
      </c>
      <c r="II114" s="45" t="e">
        <f t="shared" si="759"/>
        <v>#REF!</v>
      </c>
      <c r="IJ114" s="45" t="e">
        <f t="shared" si="760"/>
        <v>#REF!</v>
      </c>
      <c r="IK114" s="45" t="e">
        <f t="shared" si="761"/>
        <v>#REF!</v>
      </c>
      <c r="IL114" s="45" t="e">
        <f t="shared" si="762"/>
        <v>#REF!</v>
      </c>
      <c r="IM114" s="45" t="e">
        <f t="shared" si="763"/>
        <v>#REF!</v>
      </c>
      <c r="IN114" s="45" t="e">
        <f t="shared" si="764"/>
        <v>#REF!</v>
      </c>
      <c r="IO114" s="45" t="e">
        <f t="shared" si="765"/>
        <v>#REF!</v>
      </c>
      <c r="IP114" s="45" t="e">
        <f t="shared" si="766"/>
        <v>#REF!</v>
      </c>
      <c r="IQ114" s="45" t="e">
        <f t="shared" si="767"/>
        <v>#REF!</v>
      </c>
      <c r="IR114" s="45">
        <f t="shared" si="768"/>
        <v>0</v>
      </c>
      <c r="IT114" s="43" t="e">
        <f t="shared" si="769"/>
        <v>#REF!</v>
      </c>
      <c r="IU114" s="43" t="e">
        <f t="shared" si="770"/>
        <v>#REF!</v>
      </c>
      <c r="IW114" s="43" t="e">
        <f t="shared" si="771"/>
        <v>#REF!</v>
      </c>
      <c r="IX114" s="43" t="e">
        <f t="shared" si="772"/>
        <v>#REF!</v>
      </c>
      <c r="IY114" s="43" t="e">
        <f t="shared" si="773"/>
        <v>#REF!</v>
      </c>
      <c r="IZ114" s="43" t="e">
        <f t="shared" si="774"/>
        <v>#REF!</v>
      </c>
      <c r="JA114" s="43" t="e">
        <f t="shared" si="775"/>
        <v>#REF!</v>
      </c>
      <c r="JB114" s="43" t="e">
        <f t="shared" si="776"/>
        <v>#REF!</v>
      </c>
      <c r="JC114" s="43" t="e">
        <f t="shared" si="777"/>
        <v>#REF!</v>
      </c>
      <c r="JD114" s="43" t="e">
        <f t="shared" si="778"/>
        <v>#REF!</v>
      </c>
      <c r="JE114" s="43" t="e">
        <f t="shared" si="779"/>
        <v>#REF!</v>
      </c>
      <c r="JF114" s="43" t="e">
        <f t="shared" si="780"/>
        <v>#REF!</v>
      </c>
      <c r="JG114" s="43">
        <f t="shared" si="781"/>
        <v>0</v>
      </c>
      <c r="JH114" s="43"/>
      <c r="JJ114" s="43" t="e">
        <f t="shared" si="782"/>
        <v>#REF!</v>
      </c>
      <c r="JK114" s="43" t="e">
        <f t="shared" si="783"/>
        <v>#REF!</v>
      </c>
      <c r="JL114" s="43" t="e">
        <f t="shared" si="784"/>
        <v>#REF!</v>
      </c>
      <c r="JM114" s="43" t="e">
        <f t="shared" si="785"/>
        <v>#REF!</v>
      </c>
      <c r="JN114" s="43" t="e">
        <f t="shared" si="786"/>
        <v>#REF!</v>
      </c>
      <c r="JO114" s="43" t="e">
        <f t="shared" si="787"/>
        <v>#REF!</v>
      </c>
      <c r="JP114" s="43" t="e">
        <f t="shared" si="788"/>
        <v>#REF!</v>
      </c>
      <c r="JQ114" s="43" t="e">
        <f t="shared" si="789"/>
        <v>#REF!</v>
      </c>
      <c r="JR114" s="43" t="e">
        <f t="shared" si="790"/>
        <v>#REF!</v>
      </c>
      <c r="JS114" s="43" t="e">
        <f t="shared" si="791"/>
        <v>#REF!</v>
      </c>
      <c r="JT114" s="43">
        <f t="shared" si="792"/>
        <v>0</v>
      </c>
      <c r="JU114" s="43"/>
      <c r="JW114" s="43" t="e">
        <f t="shared" si="793"/>
        <v>#REF!</v>
      </c>
      <c r="JX114" s="43" t="e">
        <f t="shared" si="794"/>
        <v>#REF!</v>
      </c>
      <c r="JY114" s="43" t="e">
        <f t="shared" si="795"/>
        <v>#REF!</v>
      </c>
      <c r="JZ114" s="43" t="e">
        <f t="shared" si="796"/>
        <v>#REF!</v>
      </c>
      <c r="KA114" s="43" t="e">
        <f t="shared" si="797"/>
        <v>#REF!</v>
      </c>
      <c r="KB114" s="43" t="e">
        <f t="shared" si="798"/>
        <v>#REF!</v>
      </c>
      <c r="KC114" s="43" t="e">
        <f t="shared" si="799"/>
        <v>#REF!</v>
      </c>
      <c r="KD114" s="43" t="e">
        <f t="shared" si="800"/>
        <v>#REF!</v>
      </c>
      <c r="KE114" s="43" t="e">
        <f t="shared" si="801"/>
        <v>#REF!</v>
      </c>
      <c r="KF114" s="43" t="e">
        <f t="shared" si="802"/>
        <v>#REF!</v>
      </c>
      <c r="KG114" s="43">
        <f t="shared" si="803"/>
        <v>0</v>
      </c>
      <c r="KH114" s="43"/>
      <c r="KJ114" s="7" t="e">
        <f t="array" ref="KJ114">AVERAGE(EW114:EW115)/((1+discount_EFFECT)^($B114-1))</f>
        <v>#REF!</v>
      </c>
      <c r="KK114" s="7" t="e">
        <f t="array" ref="KK114">AVERAGE(EX114:EX115)/((1+discount_EFFECT)^($B114-1))</f>
        <v>#REF!</v>
      </c>
      <c r="KL114" s="7" t="e">
        <f t="array" ref="KL114">AVERAGE(EY114:EY115)/((1+discount_EFFECT)^($B114-1))</f>
        <v>#REF!</v>
      </c>
      <c r="KM114" s="7" t="e">
        <f t="array" ref="KM114">AVERAGE(EZ114:EZ115)/((1+discount_EFFECT)^($B114-1))</f>
        <v>#REF!</v>
      </c>
      <c r="KN114" s="7" t="e">
        <f t="array" ref="KN114">AVERAGE(FA114:FA115)/((1+discount_EFFECT)^($B114-1))</f>
        <v>#REF!</v>
      </c>
      <c r="KO114" s="7" t="e">
        <f t="array" ref="KO114">AVERAGE(FB114:FB115)/((1+discount_EFFECT)^($B114-1))</f>
        <v>#REF!</v>
      </c>
      <c r="KP114" s="7" t="e">
        <f t="array" ref="KP114">AVERAGE(FC114:FC115)/((1+discount_EFFECT)^($B114-1))</f>
        <v>#REF!</v>
      </c>
      <c r="KQ114" s="7" t="e">
        <f t="array" ref="KQ114">AVERAGE(FD114:FD115)/((1+discount_EFFECT)^($B114-1))</f>
        <v>#REF!</v>
      </c>
      <c r="KR114" s="7" t="e">
        <f t="array" ref="KR114">AVERAGE(FE114:FE115)/((1+discount_EFFECT)^($B114-1))</f>
        <v>#REF!</v>
      </c>
      <c r="KS114" s="7" t="e">
        <f t="array" ref="KS114">AVERAGE(FF114:FF115)/((1+discount_EFFECT)^($B114-1))</f>
        <v>#REF!</v>
      </c>
      <c r="KT114" s="7" t="e">
        <f t="array" ref="KT114">AVERAGE(FG114:FG115)/((1+discount_EFFECT)^($B114-1))</f>
        <v>#REF!</v>
      </c>
      <c r="KU114" s="51" t="e">
        <f t="shared" si="804"/>
        <v>#REF!</v>
      </c>
      <c r="KV114" s="51" t="e">
        <f t="shared" si="805"/>
        <v>#REF!</v>
      </c>
      <c r="KW114" s="43"/>
      <c r="KX114" s="43" t="e">
        <f t="shared" si="806"/>
        <v>#REF!</v>
      </c>
      <c r="KY114" s="43" t="e">
        <f t="shared" si="807"/>
        <v>#REF!</v>
      </c>
      <c r="KZ114" s="43" t="e">
        <f t="shared" si="808"/>
        <v>#REF!</v>
      </c>
      <c r="LA114" s="43" t="e">
        <f t="shared" si="809"/>
        <v>#REF!</v>
      </c>
      <c r="LB114" s="30" t="e">
        <f t="shared" si="810"/>
        <v>#REF!</v>
      </c>
      <c r="LC114" s="30" t="e">
        <f t="shared" si="811"/>
        <v>#REF!</v>
      </c>
      <c r="LD114" s="30" t="e">
        <f t="shared" si="812"/>
        <v>#REF!</v>
      </c>
      <c r="LE114" s="30" t="e">
        <f t="shared" si="813"/>
        <v>#REF!</v>
      </c>
      <c r="LF114" s="30" t="e">
        <f t="shared" si="814"/>
        <v>#REF!</v>
      </c>
      <c r="LG114" s="30" t="e">
        <f t="shared" si="815"/>
        <v>#REF!</v>
      </c>
      <c r="LH114" s="30" t="e">
        <f t="shared" si="816"/>
        <v>#REF!</v>
      </c>
      <c r="LI114" s="17" t="e">
        <f t="shared" si="817"/>
        <v>#REF!</v>
      </c>
      <c r="LJ114" s="30" t="e">
        <f t="shared" si="818"/>
        <v>#REF!</v>
      </c>
      <c r="LK114" s="31" t="e">
        <f t="shared" si="819"/>
        <v>#REF!</v>
      </c>
      <c r="LL114" t="e">
        <f t="shared" si="820"/>
        <v>#REF!</v>
      </c>
    </row>
    <row r="115" spans="2:324" ht="15.6" thickTop="1" thickBot="1" x14ac:dyDescent="0.35">
      <c r="B115">
        <v>48</v>
      </c>
      <c r="C115">
        <f t="shared" si="821"/>
        <v>118</v>
      </c>
      <c r="E115">
        <f t="shared" si="610"/>
        <v>1</v>
      </c>
      <c r="G115">
        <f t="shared" si="611"/>
        <v>0.16501514101914139</v>
      </c>
      <c r="H115">
        <f t="shared" si="612"/>
        <v>0</v>
      </c>
      <c r="I115">
        <f t="shared" si="613"/>
        <v>0</v>
      </c>
      <c r="J115">
        <f t="shared" si="614"/>
        <v>0.25713445436768823</v>
      </c>
      <c r="K115" s="19">
        <f t="shared" si="615"/>
        <v>2.7774179821947742E-2</v>
      </c>
      <c r="L115">
        <f t="shared" si="616"/>
        <v>0.22999999999999998</v>
      </c>
      <c r="M115">
        <f t="shared" si="617"/>
        <v>0</v>
      </c>
      <c r="N115">
        <f t="shared" si="618"/>
        <v>0</v>
      </c>
      <c r="O115">
        <f t="shared" si="619"/>
        <v>0.35</v>
      </c>
      <c r="P115">
        <f t="shared" si="620"/>
        <v>4.0000000000000036E-2</v>
      </c>
      <c r="S115" s="35" t="e">
        <f t="shared" si="621"/>
        <v>#REF!</v>
      </c>
      <c r="T115" s="36">
        <v>0</v>
      </c>
      <c r="U115" s="37" t="e">
        <f t="shared" si="622"/>
        <v>#REF!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8">
        <v>0</v>
      </c>
      <c r="AD115" s="35" t="e">
        <f t="shared" si="623"/>
        <v>#REF!</v>
      </c>
      <c r="AE115" s="37" t="e">
        <f t="shared" si="624"/>
        <v>#REF!</v>
      </c>
      <c r="AF115" s="37" t="e">
        <f t="shared" si="625"/>
        <v>#REF!</v>
      </c>
      <c r="AG115" s="37" t="e">
        <f t="shared" si="626"/>
        <v>#REF!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8">
        <v>0</v>
      </c>
      <c r="AO115" s="35" t="e">
        <f t="shared" si="627"/>
        <v>#REF!</v>
      </c>
      <c r="AP115" s="36">
        <v>0</v>
      </c>
      <c r="AQ115" s="37" t="e">
        <f t="shared" si="628"/>
        <v>#REF!</v>
      </c>
      <c r="AR115" s="36">
        <v>0</v>
      </c>
      <c r="AS115" s="36">
        <v>0</v>
      </c>
      <c r="AT115" s="36">
        <v>0</v>
      </c>
      <c r="AU115" s="36">
        <v>0</v>
      </c>
      <c r="AV115" s="36">
        <v>0</v>
      </c>
      <c r="AW115" s="36">
        <v>0</v>
      </c>
      <c r="AX115" s="36">
        <v>0</v>
      </c>
      <c r="AY115" s="38">
        <v>0</v>
      </c>
      <c r="AZ115" s="35" t="e">
        <f t="shared" si="629"/>
        <v>#REF!</v>
      </c>
      <c r="BA115" s="37" t="e">
        <f t="shared" si="630"/>
        <v>#REF!</v>
      </c>
      <c r="BB115" s="37" t="e">
        <f t="shared" si="631"/>
        <v>#REF!</v>
      </c>
      <c r="BC115" s="37" t="e">
        <f t="shared" si="632"/>
        <v>#REF!</v>
      </c>
      <c r="BD115" s="37" t="e">
        <f t="shared" si="633"/>
        <v>#REF!</v>
      </c>
      <c r="BE115" s="37" t="e">
        <f t="shared" si="634"/>
        <v>#REF!</v>
      </c>
      <c r="BF115" s="36">
        <v>0</v>
      </c>
      <c r="BG115" s="36">
        <v>0</v>
      </c>
      <c r="BH115" s="36">
        <v>0</v>
      </c>
      <c r="BI115" s="36">
        <v>0</v>
      </c>
      <c r="BJ115" s="38">
        <v>0</v>
      </c>
      <c r="BK115" s="35" t="e">
        <f t="shared" si="635"/>
        <v>#REF!</v>
      </c>
      <c r="BL115" s="37" t="e">
        <f t="shared" si="636"/>
        <v>#REF!</v>
      </c>
      <c r="BM115" s="37" t="e">
        <f t="shared" si="637"/>
        <v>#REF!</v>
      </c>
      <c r="BN115" s="37" t="e">
        <f t="shared" si="638"/>
        <v>#REF!</v>
      </c>
      <c r="BO115" s="37" t="e">
        <f t="shared" si="639"/>
        <v>#REF!</v>
      </c>
      <c r="BP115" s="37" t="e">
        <f t="shared" si="640"/>
        <v>#REF!</v>
      </c>
      <c r="BQ115" s="36">
        <v>0</v>
      </c>
      <c r="BR115" s="36">
        <v>0</v>
      </c>
      <c r="BS115" s="36">
        <v>0</v>
      </c>
      <c r="BT115" s="36">
        <v>0</v>
      </c>
      <c r="BU115" s="38">
        <v>0</v>
      </c>
      <c r="BV115" s="35" t="e">
        <f t="shared" si="641"/>
        <v>#REF!</v>
      </c>
      <c r="BW115" s="37" t="e">
        <f t="shared" si="642"/>
        <v>#REF!</v>
      </c>
      <c r="BX115" s="37" t="e">
        <f t="shared" si="643"/>
        <v>#REF!</v>
      </c>
      <c r="BY115" s="37" t="e">
        <f t="shared" si="644"/>
        <v>#REF!</v>
      </c>
      <c r="BZ115" s="37" t="e">
        <f t="shared" si="645"/>
        <v>#REF!</v>
      </c>
      <c r="CA115" s="37" t="e">
        <f t="shared" si="646"/>
        <v>#REF!</v>
      </c>
      <c r="CB115" s="36">
        <v>0</v>
      </c>
      <c r="CC115" s="36">
        <v>0</v>
      </c>
      <c r="CD115" s="36">
        <v>0</v>
      </c>
      <c r="CE115" s="36">
        <v>0</v>
      </c>
      <c r="CF115" s="38">
        <v>0</v>
      </c>
      <c r="CG115" s="37" t="e">
        <f t="shared" si="647"/>
        <v>#REF!</v>
      </c>
      <c r="CH115" s="37" t="e">
        <f t="shared" si="648"/>
        <v>#REF!</v>
      </c>
      <c r="CI115" s="37" t="e">
        <f t="shared" si="649"/>
        <v>#REF!</v>
      </c>
      <c r="CJ115" s="37" t="e">
        <f t="shared" si="650"/>
        <v>#REF!</v>
      </c>
      <c r="CK115" s="36">
        <v>0</v>
      </c>
      <c r="CL115" s="36">
        <v>0</v>
      </c>
      <c r="CM115" s="37" t="e">
        <f t="shared" si="651"/>
        <v>#REF!</v>
      </c>
      <c r="CN115" s="37" t="e">
        <f t="shared" si="652"/>
        <v>#REF!</v>
      </c>
      <c r="CO115" s="36">
        <v>0</v>
      </c>
      <c r="CP115" s="36">
        <v>0</v>
      </c>
      <c r="CQ115" s="38">
        <v>0</v>
      </c>
      <c r="CR115" s="37" t="e">
        <f t="shared" si="653"/>
        <v>#REF!</v>
      </c>
      <c r="CS115" s="37" t="e">
        <f t="shared" si="654"/>
        <v>#REF!</v>
      </c>
      <c r="CT115" s="37" t="e">
        <f t="shared" si="655"/>
        <v>#REF!</v>
      </c>
      <c r="CU115" s="37" t="e">
        <f t="shared" si="656"/>
        <v>#REF!</v>
      </c>
      <c r="CV115" s="37" t="e">
        <f t="shared" si="657"/>
        <v>#REF!</v>
      </c>
      <c r="CW115" s="37" t="e">
        <f t="shared" si="658"/>
        <v>#REF!</v>
      </c>
      <c r="CX115" s="37" t="e">
        <f t="shared" si="659"/>
        <v>#REF!</v>
      </c>
      <c r="CY115" s="37" t="e">
        <f t="shared" si="660"/>
        <v>#REF!</v>
      </c>
      <c r="CZ115" s="37" t="e">
        <f t="shared" si="661"/>
        <v>#REF!</v>
      </c>
      <c r="DA115" s="37" t="e">
        <f t="shared" si="662"/>
        <v>#REF!</v>
      </c>
      <c r="DB115" s="38">
        <v>0</v>
      </c>
      <c r="DC115" s="37" t="e">
        <f t="shared" si="663"/>
        <v>#REF!</v>
      </c>
      <c r="DD115" s="37" t="e">
        <f t="shared" si="664"/>
        <v>#REF!</v>
      </c>
      <c r="DE115" s="37" t="e">
        <f t="shared" si="665"/>
        <v>#REF!</v>
      </c>
      <c r="DF115" s="37" t="e">
        <f t="shared" si="666"/>
        <v>#REF!</v>
      </c>
      <c r="DG115" s="37" t="e">
        <f t="shared" si="667"/>
        <v>#REF!</v>
      </c>
      <c r="DH115" s="37" t="e">
        <f t="shared" si="668"/>
        <v>#REF!</v>
      </c>
      <c r="DI115" s="37" t="e">
        <f t="shared" si="669"/>
        <v>#REF!</v>
      </c>
      <c r="DJ115" s="37" t="e">
        <f t="shared" si="670"/>
        <v>#REF!</v>
      </c>
      <c r="DK115" s="37" t="e">
        <f t="shared" si="671"/>
        <v>#REF!</v>
      </c>
      <c r="DL115" s="37" t="e">
        <f t="shared" si="672"/>
        <v>#REF!</v>
      </c>
      <c r="DM115" s="38">
        <v>0</v>
      </c>
      <c r="DN115" s="37" t="e">
        <f t="shared" si="673"/>
        <v>#REF!</v>
      </c>
      <c r="DO115" s="37" t="e">
        <f t="shared" si="674"/>
        <v>#REF!</v>
      </c>
      <c r="DP115" s="37" t="e">
        <f t="shared" si="675"/>
        <v>#REF!</v>
      </c>
      <c r="DQ115" s="37" t="e">
        <f t="shared" si="676"/>
        <v>#REF!</v>
      </c>
      <c r="DR115" s="37" t="e">
        <f t="shared" si="677"/>
        <v>#REF!</v>
      </c>
      <c r="DS115" s="37" t="e">
        <f t="shared" si="678"/>
        <v>#REF!</v>
      </c>
      <c r="DT115" s="37" t="e">
        <f t="shared" si="679"/>
        <v>#REF!</v>
      </c>
      <c r="DU115" s="37" t="e">
        <f t="shared" si="680"/>
        <v>#REF!</v>
      </c>
      <c r="DV115" s="37" t="e">
        <f t="shared" si="681"/>
        <v>#REF!</v>
      </c>
      <c r="DW115" s="37" t="e">
        <f t="shared" si="682"/>
        <v>#REF!</v>
      </c>
      <c r="DX115" s="38">
        <v>0</v>
      </c>
      <c r="DY115" s="35" t="e">
        <f t="array" ref="DY115">1-EXP(-INDEX(m.r.mortality, C115) * hr.mort_mci)</f>
        <v>#REF!</v>
      </c>
      <c r="DZ115" s="37" t="e">
        <f t="array" ref="DZ115">1-EXP(-INDEX(m.r.mortality, C115) * hr.mort_mci)</f>
        <v>#REF!</v>
      </c>
      <c r="EA115" s="37" t="e">
        <f t="array" ref="EA115">1-EXP(-INDEX(m.r.mortality, C115) * hr.mort_mil)</f>
        <v>#REF!</v>
      </c>
      <c r="EB115" s="37" t="e">
        <f t="array" ref="EB115">1-EXP(-INDEX(m.r.mortality, C115) * hr.mort_mil)</f>
        <v>#REF!</v>
      </c>
      <c r="EC115" s="37" t="e">
        <f t="array" ref="EC115">1-EXP(-INDEX(m.r.mortality, C115) * hr.mort_mod)</f>
        <v>#REF!</v>
      </c>
      <c r="ED115" s="37" t="e">
        <f t="array" ref="ED115">1-EXP(-INDEX(m.r.mortality, C115) * hr.mort_sev)</f>
        <v>#REF!</v>
      </c>
      <c r="EE115" s="37" t="e">
        <f t="array" ref="EE115">1-EXP(-INDEX(m.r.mortality, C115) * hr.mort_mci)</f>
        <v>#REF!</v>
      </c>
      <c r="EF115" s="37" t="e">
        <f t="array" ref="EF115">1-EXP(-INDEX(m.r.mortality, C115) * hr.mort_mil)</f>
        <v>#REF!</v>
      </c>
      <c r="EG115" s="37" t="e">
        <f t="array" ref="EG115">1-EXP(-INDEX(m.r.mortality, C115) * hr.mort_mod)</f>
        <v>#REF!</v>
      </c>
      <c r="EH115" s="37" t="e">
        <f t="array" ref="EH115">1-EXP(-INDEX(m.r.mortality, C115) * hr.mort_sev)</f>
        <v>#REF!</v>
      </c>
      <c r="EI115" s="38">
        <v>1</v>
      </c>
      <c r="EJ115" s="39" t="e">
        <f t="shared" si="683"/>
        <v>#REF!</v>
      </c>
      <c r="EK115" s="39" t="e">
        <f t="shared" si="684"/>
        <v>#REF!</v>
      </c>
      <c r="EL115" s="39" t="e">
        <f t="shared" si="685"/>
        <v>#REF!</v>
      </c>
      <c r="EM115" s="39" t="e">
        <f t="shared" si="686"/>
        <v>#REF!</v>
      </c>
      <c r="EN115" s="39" t="e">
        <f t="shared" si="687"/>
        <v>#REF!</v>
      </c>
      <c r="EO115" s="39" t="e">
        <f t="shared" si="688"/>
        <v>#REF!</v>
      </c>
      <c r="EP115" s="39" t="e">
        <f t="shared" si="689"/>
        <v>#REF!</v>
      </c>
      <c r="EQ115" s="39" t="e">
        <f t="shared" si="690"/>
        <v>#REF!</v>
      </c>
      <c r="ER115" s="39" t="e">
        <f t="shared" si="691"/>
        <v>#REF!</v>
      </c>
      <c r="ES115" s="39" t="e">
        <f t="shared" si="692"/>
        <v>#REF!</v>
      </c>
      <c r="ET115" s="39" t="b">
        <f t="shared" si="693"/>
        <v>1</v>
      </c>
      <c r="EV115">
        <v>48</v>
      </c>
      <c r="EW115" s="7" t="e">
        <f t="array" ref="EW115">MMULT(EW114:FG114,TRANSPOSE(S114:AC114))</f>
        <v>#REF!</v>
      </c>
      <c r="EX115" s="7" t="e">
        <f t="array" ref="EX115">MMULT(EW114:FG114,TRANSPOSE(AD114:AN114))</f>
        <v>#REF!</v>
      </c>
      <c r="EY115" s="7" t="e">
        <f t="array" ref="EY115">MMULT(EW114:FG114,TRANSPOSE(AO114:AY114))</f>
        <v>#REF!</v>
      </c>
      <c r="EZ115" s="7" t="e">
        <f t="array" ref="EZ115">MMULT(EW114:FG114,TRANSPOSE(AZ114:BJ114))</f>
        <v>#REF!</v>
      </c>
      <c r="FA115" s="7" t="e">
        <f t="array" ref="FA115">MMULT(EW114:FG114,TRANSPOSE(BK114:BU114))</f>
        <v>#REF!</v>
      </c>
      <c r="FB115" s="7" t="e">
        <f t="array" ref="FB115">MMULT(EW114:FG114,TRANSPOSE(BV114:CF114))</f>
        <v>#REF!</v>
      </c>
      <c r="FC115" s="7" t="e">
        <f t="array" ref="FC115">MMULT(EW114:FG114,TRANSPOSE(CG114:CQ114))</f>
        <v>#REF!</v>
      </c>
      <c r="FD115" s="7" t="e">
        <f t="array" ref="FD115">MMULT(EW114:FG114,TRANSPOSE(CR114:DB114))</f>
        <v>#REF!</v>
      </c>
      <c r="FE115" s="7" t="e">
        <f t="array" ref="FE115">MMULT(EW114:FG114,TRANSPOSE(DC114:DM114))</f>
        <v>#REF!</v>
      </c>
      <c r="FF115" s="7" t="e">
        <f t="array" ref="FF115">MMULT(EW114:FG114,TRANSPOSE(DN114:DX114))</f>
        <v>#REF!</v>
      </c>
      <c r="FG115" s="7" t="e">
        <f t="array" ref="FG115">MMULT(EW114:FG114,TRANSPOSE(DY114:EI114))</f>
        <v>#REF!</v>
      </c>
      <c r="FH115" s="39" t="e">
        <f t="shared" si="694"/>
        <v>#REF!</v>
      </c>
      <c r="FJ115" s="30" t="e">
        <f t="shared" si="695"/>
        <v>#REF!</v>
      </c>
      <c r="FK115" s="30" t="e">
        <f t="shared" si="696"/>
        <v>#REF!</v>
      </c>
      <c r="FL115" s="30" t="e">
        <f t="shared" si="697"/>
        <v>#REF!</v>
      </c>
      <c r="FM115" s="30" t="e">
        <f t="shared" si="698"/>
        <v>#REF!</v>
      </c>
      <c r="FN115" s="30" t="e">
        <f t="shared" si="699"/>
        <v>#REF!</v>
      </c>
      <c r="FO115" s="30" t="e">
        <f t="shared" si="700"/>
        <v>#REF!</v>
      </c>
      <c r="FP115" s="30" t="e">
        <f t="shared" si="701"/>
        <v>#REF!</v>
      </c>
      <c r="FQ115" s="30" t="e">
        <f t="shared" si="702"/>
        <v>#REF!</v>
      </c>
      <c r="FR115" s="30" t="e">
        <f t="shared" si="703"/>
        <v>#REF!</v>
      </c>
      <c r="FS115" s="30" t="e">
        <f t="shared" si="704"/>
        <v>#REF!</v>
      </c>
      <c r="FT115" s="41">
        <v>0</v>
      </c>
      <c r="FV115" s="30" t="e">
        <f t="shared" si="705"/>
        <v>#REF!</v>
      </c>
      <c r="FW115" s="30" t="e">
        <f t="shared" si="706"/>
        <v>#REF!</v>
      </c>
      <c r="FX115" s="30" t="e">
        <f t="shared" si="707"/>
        <v>#REF!</v>
      </c>
      <c r="FY115" s="30" t="e">
        <f t="shared" si="708"/>
        <v>#REF!</v>
      </c>
      <c r="FZ115" s="30" t="e">
        <f t="shared" si="709"/>
        <v>#REF!</v>
      </c>
      <c r="GA115" s="30" t="e">
        <f t="shared" si="710"/>
        <v>#REF!</v>
      </c>
      <c r="GB115" s="30" t="e">
        <f t="shared" si="711"/>
        <v>#REF!</v>
      </c>
      <c r="GC115" s="30" t="e">
        <f t="shared" si="712"/>
        <v>#REF!</v>
      </c>
      <c r="GD115" s="30" t="e">
        <f t="shared" si="713"/>
        <v>#REF!</v>
      </c>
      <c r="GE115" s="30" t="e">
        <f t="shared" si="714"/>
        <v>#REF!</v>
      </c>
      <c r="GF115" s="41">
        <v>0</v>
      </c>
      <c r="GH115" s="31" t="e">
        <f t="shared" si="715"/>
        <v>#REF!</v>
      </c>
      <c r="GI115" s="31" t="e">
        <f t="shared" si="716"/>
        <v>#REF!</v>
      </c>
      <c r="GJ115" s="18"/>
      <c r="GK115" s="31" t="e">
        <f t="shared" si="717"/>
        <v>#REF!</v>
      </c>
      <c r="GL115" s="31" t="e">
        <f t="shared" si="718"/>
        <v>#REF!</v>
      </c>
      <c r="GM115" s="31" t="e">
        <f t="shared" si="719"/>
        <v>#REF!</v>
      </c>
      <c r="GN115" s="31" t="e">
        <f t="shared" si="720"/>
        <v>#REF!</v>
      </c>
      <c r="GO115" s="31" t="e">
        <f t="shared" si="721"/>
        <v>#REF!</v>
      </c>
      <c r="GP115" s="31" t="e">
        <f t="shared" si="722"/>
        <v>#REF!</v>
      </c>
      <c r="GQ115" s="31" t="e">
        <f t="shared" si="723"/>
        <v>#REF!</v>
      </c>
      <c r="GR115" s="31" t="e">
        <f t="shared" si="724"/>
        <v>#REF!</v>
      </c>
      <c r="GS115" s="31" t="e">
        <f t="shared" si="725"/>
        <v>#REF!</v>
      </c>
      <c r="GT115" s="31" t="e">
        <f t="shared" si="726"/>
        <v>#REF!</v>
      </c>
      <c r="GU115" s="42">
        <v>0</v>
      </c>
      <c r="GV115" s="18"/>
      <c r="GW115" s="31" t="e">
        <f t="shared" si="727"/>
        <v>#REF!</v>
      </c>
      <c r="GX115" s="31" t="e">
        <f t="shared" si="728"/>
        <v>#REF!</v>
      </c>
      <c r="GY115" s="31" t="e">
        <f t="shared" si="729"/>
        <v>#REF!</v>
      </c>
      <c r="GZ115" s="31" t="e">
        <f t="shared" si="730"/>
        <v>#REF!</v>
      </c>
      <c r="HA115" s="31" t="e">
        <f t="shared" si="731"/>
        <v>#REF!</v>
      </c>
      <c r="HB115" s="31" t="e">
        <f t="shared" si="732"/>
        <v>#REF!</v>
      </c>
      <c r="HC115" s="31" t="e">
        <f t="shared" si="733"/>
        <v>#REF!</v>
      </c>
      <c r="HD115" s="31" t="e">
        <f t="shared" si="734"/>
        <v>#REF!</v>
      </c>
      <c r="HE115" s="31" t="e">
        <f t="shared" si="735"/>
        <v>#REF!</v>
      </c>
      <c r="HF115" s="31" t="e">
        <f t="shared" si="736"/>
        <v>#REF!</v>
      </c>
      <c r="HG115" s="42">
        <v>0</v>
      </c>
      <c r="HH115" s="18"/>
      <c r="HI115" s="31" t="e">
        <f t="shared" si="737"/>
        <v>#REF!</v>
      </c>
      <c r="HJ115" s="31" t="e">
        <f t="shared" si="738"/>
        <v>#REF!</v>
      </c>
      <c r="HK115" s="31" t="e">
        <f t="shared" si="739"/>
        <v>#REF!</v>
      </c>
      <c r="HL115" s="31" t="e">
        <f t="shared" si="740"/>
        <v>#REF!</v>
      </c>
      <c r="HM115" s="31" t="e">
        <f t="shared" si="741"/>
        <v>#REF!</v>
      </c>
      <c r="HN115" s="31" t="e">
        <f t="shared" si="742"/>
        <v>#REF!</v>
      </c>
      <c r="HO115" s="31" t="e">
        <f t="shared" si="743"/>
        <v>#REF!</v>
      </c>
      <c r="HP115" s="31" t="e">
        <f t="shared" si="744"/>
        <v>#REF!</v>
      </c>
      <c r="HQ115" s="31" t="e">
        <f t="shared" si="745"/>
        <v>#REF!</v>
      </c>
      <c r="HR115" s="31" t="e">
        <f t="shared" si="746"/>
        <v>#REF!</v>
      </c>
      <c r="HS115" s="42">
        <v>0</v>
      </c>
      <c r="HT115" s="18"/>
      <c r="HU115" s="45" t="e">
        <f t="shared" si="747"/>
        <v>#REF!</v>
      </c>
      <c r="HV115" s="45" t="e">
        <f t="shared" si="748"/>
        <v>#REF!</v>
      </c>
      <c r="HW115" s="45" t="e">
        <f t="shared" si="749"/>
        <v>#REF!</v>
      </c>
      <c r="HX115" s="45" t="e">
        <f t="shared" si="750"/>
        <v>#REF!</v>
      </c>
      <c r="HY115" s="45" t="e">
        <f t="shared" si="751"/>
        <v>#REF!</v>
      </c>
      <c r="HZ115" s="45" t="e">
        <f t="shared" si="752"/>
        <v>#REF!</v>
      </c>
      <c r="IA115" s="45" t="e">
        <f t="shared" si="753"/>
        <v>#REF!</v>
      </c>
      <c r="IB115" s="45" t="e">
        <f t="shared" si="754"/>
        <v>#REF!</v>
      </c>
      <c r="IC115" s="45" t="e">
        <f t="shared" si="755"/>
        <v>#REF!</v>
      </c>
      <c r="ID115" s="45" t="e">
        <f t="shared" si="756"/>
        <v>#REF!</v>
      </c>
      <c r="IE115" s="45">
        <f t="shared" si="757"/>
        <v>0</v>
      </c>
      <c r="IF115" s="45"/>
      <c r="IH115" s="45" t="e">
        <f t="shared" si="758"/>
        <v>#REF!</v>
      </c>
      <c r="II115" s="45" t="e">
        <f t="shared" si="759"/>
        <v>#REF!</v>
      </c>
      <c r="IJ115" s="45" t="e">
        <f t="shared" si="760"/>
        <v>#REF!</v>
      </c>
      <c r="IK115" s="45" t="e">
        <f t="shared" si="761"/>
        <v>#REF!</v>
      </c>
      <c r="IL115" s="45" t="e">
        <f t="shared" si="762"/>
        <v>#REF!</v>
      </c>
      <c r="IM115" s="45" t="e">
        <f t="shared" si="763"/>
        <v>#REF!</v>
      </c>
      <c r="IN115" s="45" t="e">
        <f t="shared" si="764"/>
        <v>#REF!</v>
      </c>
      <c r="IO115" s="45" t="e">
        <f t="shared" si="765"/>
        <v>#REF!</v>
      </c>
      <c r="IP115" s="45" t="e">
        <f t="shared" si="766"/>
        <v>#REF!</v>
      </c>
      <c r="IQ115" s="45" t="e">
        <f t="shared" si="767"/>
        <v>#REF!</v>
      </c>
      <c r="IR115" s="45">
        <f t="shared" si="768"/>
        <v>0</v>
      </c>
      <c r="IT115" s="43" t="e">
        <f t="shared" si="769"/>
        <v>#REF!</v>
      </c>
      <c r="IU115" s="43" t="e">
        <f t="shared" si="770"/>
        <v>#REF!</v>
      </c>
      <c r="IW115" s="43" t="e">
        <f t="shared" si="771"/>
        <v>#REF!</v>
      </c>
      <c r="IX115" s="43" t="e">
        <f t="shared" si="772"/>
        <v>#REF!</v>
      </c>
      <c r="IY115" s="43" t="e">
        <f t="shared" si="773"/>
        <v>#REF!</v>
      </c>
      <c r="IZ115" s="43" t="e">
        <f t="shared" si="774"/>
        <v>#REF!</v>
      </c>
      <c r="JA115" s="43" t="e">
        <f t="shared" si="775"/>
        <v>#REF!</v>
      </c>
      <c r="JB115" s="43" t="e">
        <f t="shared" si="776"/>
        <v>#REF!</v>
      </c>
      <c r="JC115" s="43" t="e">
        <f t="shared" si="777"/>
        <v>#REF!</v>
      </c>
      <c r="JD115" s="43" t="e">
        <f t="shared" si="778"/>
        <v>#REF!</v>
      </c>
      <c r="JE115" s="43" t="e">
        <f t="shared" si="779"/>
        <v>#REF!</v>
      </c>
      <c r="JF115" s="43" t="e">
        <f t="shared" si="780"/>
        <v>#REF!</v>
      </c>
      <c r="JG115" s="43">
        <f t="shared" si="781"/>
        <v>0</v>
      </c>
      <c r="JH115" s="43"/>
      <c r="JJ115" s="43" t="e">
        <f t="shared" si="782"/>
        <v>#REF!</v>
      </c>
      <c r="JK115" s="43" t="e">
        <f t="shared" si="783"/>
        <v>#REF!</v>
      </c>
      <c r="JL115" s="43" t="e">
        <f t="shared" si="784"/>
        <v>#REF!</v>
      </c>
      <c r="JM115" s="43" t="e">
        <f t="shared" si="785"/>
        <v>#REF!</v>
      </c>
      <c r="JN115" s="43" t="e">
        <f t="shared" si="786"/>
        <v>#REF!</v>
      </c>
      <c r="JO115" s="43" t="e">
        <f t="shared" si="787"/>
        <v>#REF!</v>
      </c>
      <c r="JP115" s="43" t="e">
        <f t="shared" si="788"/>
        <v>#REF!</v>
      </c>
      <c r="JQ115" s="43" t="e">
        <f t="shared" si="789"/>
        <v>#REF!</v>
      </c>
      <c r="JR115" s="43" t="e">
        <f t="shared" si="790"/>
        <v>#REF!</v>
      </c>
      <c r="JS115" s="43" t="e">
        <f t="shared" si="791"/>
        <v>#REF!</v>
      </c>
      <c r="JT115" s="43">
        <f t="shared" si="792"/>
        <v>0</v>
      </c>
      <c r="JU115" s="43"/>
      <c r="JW115" s="43" t="e">
        <f t="shared" si="793"/>
        <v>#REF!</v>
      </c>
      <c r="JX115" s="43" t="e">
        <f t="shared" si="794"/>
        <v>#REF!</v>
      </c>
      <c r="JY115" s="43" t="e">
        <f t="shared" si="795"/>
        <v>#REF!</v>
      </c>
      <c r="JZ115" s="43" t="e">
        <f t="shared" si="796"/>
        <v>#REF!</v>
      </c>
      <c r="KA115" s="43" t="e">
        <f t="shared" si="797"/>
        <v>#REF!</v>
      </c>
      <c r="KB115" s="43" t="e">
        <f t="shared" si="798"/>
        <v>#REF!</v>
      </c>
      <c r="KC115" s="43" t="e">
        <f t="shared" si="799"/>
        <v>#REF!</v>
      </c>
      <c r="KD115" s="43" t="e">
        <f t="shared" si="800"/>
        <v>#REF!</v>
      </c>
      <c r="KE115" s="43" t="e">
        <f t="shared" si="801"/>
        <v>#REF!</v>
      </c>
      <c r="KF115" s="43" t="e">
        <f t="shared" si="802"/>
        <v>#REF!</v>
      </c>
      <c r="KG115" s="43">
        <f t="shared" si="803"/>
        <v>0</v>
      </c>
      <c r="KH115" s="43"/>
      <c r="KJ115" s="7" t="e">
        <f t="array" ref="KJ115">AVERAGE(EW115:EW116)/((1+discount_EFFECT)^($B115-1))</f>
        <v>#REF!</v>
      </c>
      <c r="KK115" s="7" t="e">
        <f t="array" ref="KK115">AVERAGE(EX115:EX116)/((1+discount_EFFECT)^($B115-1))</f>
        <v>#REF!</v>
      </c>
      <c r="KL115" s="7" t="e">
        <f t="array" ref="KL115">AVERAGE(EY115:EY116)/((1+discount_EFFECT)^($B115-1))</f>
        <v>#REF!</v>
      </c>
      <c r="KM115" s="7" t="e">
        <f t="array" ref="KM115">AVERAGE(EZ115:EZ116)/((1+discount_EFFECT)^($B115-1))</f>
        <v>#REF!</v>
      </c>
      <c r="KN115" s="7" t="e">
        <f t="array" ref="KN115">AVERAGE(FA115:FA116)/((1+discount_EFFECT)^($B115-1))</f>
        <v>#REF!</v>
      </c>
      <c r="KO115" s="7" t="e">
        <f t="array" ref="KO115">AVERAGE(FB115:FB116)/((1+discount_EFFECT)^($B115-1))</f>
        <v>#REF!</v>
      </c>
      <c r="KP115" s="7" t="e">
        <f t="array" ref="KP115">AVERAGE(FC115:FC116)/((1+discount_EFFECT)^($B115-1))</f>
        <v>#REF!</v>
      </c>
      <c r="KQ115" s="7" t="e">
        <f t="array" ref="KQ115">AVERAGE(FD115:FD116)/((1+discount_EFFECT)^($B115-1))</f>
        <v>#REF!</v>
      </c>
      <c r="KR115" s="7" t="e">
        <f t="array" ref="KR115">AVERAGE(FE115:FE116)/((1+discount_EFFECT)^($B115-1))</f>
        <v>#REF!</v>
      </c>
      <c r="KS115" s="7" t="e">
        <f t="array" ref="KS115">AVERAGE(FF115:FF116)/((1+discount_EFFECT)^($B115-1))</f>
        <v>#REF!</v>
      </c>
      <c r="KT115" s="7" t="e">
        <f t="array" ref="KT115">AVERAGE(FG115:FG116)/((1+discount_EFFECT)^($B115-1))</f>
        <v>#REF!</v>
      </c>
      <c r="KU115" s="51" t="e">
        <f t="shared" si="804"/>
        <v>#REF!</v>
      </c>
      <c r="KV115" s="51" t="e">
        <f t="shared" si="805"/>
        <v>#REF!</v>
      </c>
      <c r="KW115" s="43"/>
      <c r="KX115" s="43" t="e">
        <f t="shared" si="806"/>
        <v>#REF!</v>
      </c>
      <c r="KY115" s="43" t="e">
        <f t="shared" si="807"/>
        <v>#REF!</v>
      </c>
      <c r="KZ115" s="43" t="e">
        <f t="shared" si="808"/>
        <v>#REF!</v>
      </c>
      <c r="LA115" s="43" t="e">
        <f t="shared" si="809"/>
        <v>#REF!</v>
      </c>
      <c r="LB115" s="30" t="e">
        <f t="shared" si="810"/>
        <v>#REF!</v>
      </c>
      <c r="LC115" s="30" t="e">
        <f t="shared" si="811"/>
        <v>#REF!</v>
      </c>
      <c r="LD115" s="30" t="e">
        <f t="shared" si="812"/>
        <v>#REF!</v>
      </c>
      <c r="LE115" s="30" t="e">
        <f t="shared" si="813"/>
        <v>#REF!</v>
      </c>
      <c r="LF115" s="30" t="e">
        <f t="shared" si="814"/>
        <v>#REF!</v>
      </c>
      <c r="LG115" s="30" t="e">
        <f t="shared" si="815"/>
        <v>#REF!</v>
      </c>
      <c r="LH115" s="30" t="e">
        <f t="shared" si="816"/>
        <v>#REF!</v>
      </c>
      <c r="LI115" s="17" t="e">
        <f t="shared" si="817"/>
        <v>#REF!</v>
      </c>
      <c r="LJ115" s="30" t="e">
        <f t="shared" si="818"/>
        <v>#REF!</v>
      </c>
      <c r="LK115" s="31" t="e">
        <f t="shared" si="819"/>
        <v>#REF!</v>
      </c>
      <c r="LL115" t="e">
        <f t="shared" si="820"/>
        <v>#REF!</v>
      </c>
    </row>
    <row r="116" spans="2:324" ht="15.6" thickTop="1" thickBot="1" x14ac:dyDescent="0.35">
      <c r="B116">
        <v>49</v>
      </c>
      <c r="C116">
        <f t="shared" si="821"/>
        <v>119</v>
      </c>
      <c r="E116">
        <f t="shared" si="610"/>
        <v>1</v>
      </c>
      <c r="G116">
        <f t="shared" si="611"/>
        <v>0.16501514101914139</v>
      </c>
      <c r="H116">
        <f t="shared" si="612"/>
        <v>0</v>
      </c>
      <c r="I116">
        <f t="shared" si="613"/>
        <v>0</v>
      </c>
      <c r="J116">
        <f t="shared" si="614"/>
        <v>0.25713445436768823</v>
      </c>
      <c r="K116" s="19">
        <f t="shared" si="615"/>
        <v>2.7774179821947742E-2</v>
      </c>
      <c r="L116">
        <f t="shared" si="616"/>
        <v>0.22999999999999998</v>
      </c>
      <c r="M116">
        <f t="shared" si="617"/>
        <v>0</v>
      </c>
      <c r="N116">
        <f t="shared" si="618"/>
        <v>0</v>
      </c>
      <c r="O116">
        <f t="shared" si="619"/>
        <v>0.35</v>
      </c>
      <c r="P116">
        <f t="shared" si="620"/>
        <v>4.0000000000000036E-2</v>
      </c>
      <c r="S116" s="35" t="e">
        <f t="shared" si="621"/>
        <v>#REF!</v>
      </c>
      <c r="T116" s="36">
        <v>0</v>
      </c>
      <c r="U116" s="37" t="e">
        <f t="shared" si="622"/>
        <v>#REF!</v>
      </c>
      <c r="V116" s="36">
        <v>0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8">
        <v>0</v>
      </c>
      <c r="AD116" s="35" t="e">
        <f t="shared" si="623"/>
        <v>#REF!</v>
      </c>
      <c r="AE116" s="37" t="e">
        <f t="shared" si="624"/>
        <v>#REF!</v>
      </c>
      <c r="AF116" s="37" t="e">
        <f t="shared" si="625"/>
        <v>#REF!</v>
      </c>
      <c r="AG116" s="37" t="e">
        <f t="shared" si="626"/>
        <v>#REF!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8">
        <v>0</v>
      </c>
      <c r="AO116" s="35" t="e">
        <f t="shared" si="627"/>
        <v>#REF!</v>
      </c>
      <c r="AP116" s="36">
        <v>0</v>
      </c>
      <c r="AQ116" s="37" t="e">
        <f t="shared" si="628"/>
        <v>#REF!</v>
      </c>
      <c r="AR116" s="36">
        <v>0</v>
      </c>
      <c r="AS116" s="36">
        <v>0</v>
      </c>
      <c r="AT116" s="36">
        <v>0</v>
      </c>
      <c r="AU116" s="36">
        <v>0</v>
      </c>
      <c r="AV116" s="36">
        <v>0</v>
      </c>
      <c r="AW116" s="36">
        <v>0</v>
      </c>
      <c r="AX116" s="36">
        <v>0</v>
      </c>
      <c r="AY116" s="38">
        <v>0</v>
      </c>
      <c r="AZ116" s="35" t="e">
        <f t="shared" si="629"/>
        <v>#REF!</v>
      </c>
      <c r="BA116" s="37" t="e">
        <f t="shared" si="630"/>
        <v>#REF!</v>
      </c>
      <c r="BB116" s="37" t="e">
        <f t="shared" si="631"/>
        <v>#REF!</v>
      </c>
      <c r="BC116" s="37" t="e">
        <f t="shared" si="632"/>
        <v>#REF!</v>
      </c>
      <c r="BD116" s="37" t="e">
        <f t="shared" si="633"/>
        <v>#REF!</v>
      </c>
      <c r="BE116" s="37" t="e">
        <f t="shared" si="634"/>
        <v>#REF!</v>
      </c>
      <c r="BF116" s="36">
        <v>0</v>
      </c>
      <c r="BG116" s="36">
        <v>0</v>
      </c>
      <c r="BH116" s="36">
        <v>0</v>
      </c>
      <c r="BI116" s="36">
        <v>0</v>
      </c>
      <c r="BJ116" s="38">
        <v>0</v>
      </c>
      <c r="BK116" s="35" t="e">
        <f t="shared" si="635"/>
        <v>#REF!</v>
      </c>
      <c r="BL116" s="37" t="e">
        <f t="shared" si="636"/>
        <v>#REF!</v>
      </c>
      <c r="BM116" s="37" t="e">
        <f t="shared" si="637"/>
        <v>#REF!</v>
      </c>
      <c r="BN116" s="37" t="e">
        <f t="shared" si="638"/>
        <v>#REF!</v>
      </c>
      <c r="BO116" s="37" t="e">
        <f t="shared" si="639"/>
        <v>#REF!</v>
      </c>
      <c r="BP116" s="37" t="e">
        <f t="shared" si="640"/>
        <v>#REF!</v>
      </c>
      <c r="BQ116" s="36">
        <v>0</v>
      </c>
      <c r="BR116" s="36">
        <v>0</v>
      </c>
      <c r="BS116" s="36">
        <v>0</v>
      </c>
      <c r="BT116" s="36">
        <v>0</v>
      </c>
      <c r="BU116" s="38">
        <v>0</v>
      </c>
      <c r="BV116" s="35" t="e">
        <f t="shared" si="641"/>
        <v>#REF!</v>
      </c>
      <c r="BW116" s="37" t="e">
        <f t="shared" si="642"/>
        <v>#REF!</v>
      </c>
      <c r="BX116" s="37" t="e">
        <f t="shared" si="643"/>
        <v>#REF!</v>
      </c>
      <c r="BY116" s="37" t="e">
        <f t="shared" si="644"/>
        <v>#REF!</v>
      </c>
      <c r="BZ116" s="37" t="e">
        <f t="shared" si="645"/>
        <v>#REF!</v>
      </c>
      <c r="CA116" s="37" t="e">
        <f t="shared" si="646"/>
        <v>#REF!</v>
      </c>
      <c r="CB116" s="36">
        <v>0</v>
      </c>
      <c r="CC116" s="36">
        <v>0</v>
      </c>
      <c r="CD116" s="36">
        <v>0</v>
      </c>
      <c r="CE116" s="36">
        <v>0</v>
      </c>
      <c r="CF116" s="38">
        <v>0</v>
      </c>
      <c r="CG116" s="37" t="e">
        <f t="shared" si="647"/>
        <v>#REF!</v>
      </c>
      <c r="CH116" s="37" t="e">
        <f t="shared" si="648"/>
        <v>#REF!</v>
      </c>
      <c r="CI116" s="37" t="e">
        <f t="shared" si="649"/>
        <v>#REF!</v>
      </c>
      <c r="CJ116" s="37" t="e">
        <f t="shared" si="650"/>
        <v>#REF!</v>
      </c>
      <c r="CK116" s="36">
        <v>0</v>
      </c>
      <c r="CL116" s="36">
        <v>0</v>
      </c>
      <c r="CM116" s="37" t="e">
        <f t="shared" si="651"/>
        <v>#REF!</v>
      </c>
      <c r="CN116" s="37" t="e">
        <f t="shared" si="652"/>
        <v>#REF!</v>
      </c>
      <c r="CO116" s="36">
        <v>0</v>
      </c>
      <c r="CP116" s="36">
        <v>0</v>
      </c>
      <c r="CQ116" s="38">
        <v>0</v>
      </c>
      <c r="CR116" s="37" t="e">
        <f t="shared" si="653"/>
        <v>#REF!</v>
      </c>
      <c r="CS116" s="37" t="e">
        <f t="shared" si="654"/>
        <v>#REF!</v>
      </c>
      <c r="CT116" s="37" t="e">
        <f t="shared" si="655"/>
        <v>#REF!</v>
      </c>
      <c r="CU116" s="37" t="e">
        <f t="shared" si="656"/>
        <v>#REF!</v>
      </c>
      <c r="CV116" s="37" t="e">
        <f t="shared" si="657"/>
        <v>#REF!</v>
      </c>
      <c r="CW116" s="37" t="e">
        <f t="shared" si="658"/>
        <v>#REF!</v>
      </c>
      <c r="CX116" s="37" t="e">
        <f t="shared" si="659"/>
        <v>#REF!</v>
      </c>
      <c r="CY116" s="37" t="e">
        <f t="shared" si="660"/>
        <v>#REF!</v>
      </c>
      <c r="CZ116" s="37" t="e">
        <f t="shared" si="661"/>
        <v>#REF!</v>
      </c>
      <c r="DA116" s="37" t="e">
        <f t="shared" si="662"/>
        <v>#REF!</v>
      </c>
      <c r="DB116" s="38">
        <v>0</v>
      </c>
      <c r="DC116" s="37" t="e">
        <f t="shared" si="663"/>
        <v>#REF!</v>
      </c>
      <c r="DD116" s="37" t="e">
        <f t="shared" si="664"/>
        <v>#REF!</v>
      </c>
      <c r="DE116" s="37" t="e">
        <f t="shared" si="665"/>
        <v>#REF!</v>
      </c>
      <c r="DF116" s="37" t="e">
        <f t="shared" si="666"/>
        <v>#REF!</v>
      </c>
      <c r="DG116" s="37" t="e">
        <f t="shared" si="667"/>
        <v>#REF!</v>
      </c>
      <c r="DH116" s="37" t="e">
        <f t="shared" si="668"/>
        <v>#REF!</v>
      </c>
      <c r="DI116" s="37" t="e">
        <f t="shared" si="669"/>
        <v>#REF!</v>
      </c>
      <c r="DJ116" s="37" t="e">
        <f t="shared" si="670"/>
        <v>#REF!</v>
      </c>
      <c r="DK116" s="37" t="e">
        <f t="shared" si="671"/>
        <v>#REF!</v>
      </c>
      <c r="DL116" s="37" t="e">
        <f t="shared" si="672"/>
        <v>#REF!</v>
      </c>
      <c r="DM116" s="38">
        <v>0</v>
      </c>
      <c r="DN116" s="37" t="e">
        <f t="shared" si="673"/>
        <v>#REF!</v>
      </c>
      <c r="DO116" s="37" t="e">
        <f t="shared" si="674"/>
        <v>#REF!</v>
      </c>
      <c r="DP116" s="37" t="e">
        <f t="shared" si="675"/>
        <v>#REF!</v>
      </c>
      <c r="DQ116" s="37" t="e">
        <f t="shared" si="676"/>
        <v>#REF!</v>
      </c>
      <c r="DR116" s="37" t="e">
        <f t="shared" si="677"/>
        <v>#REF!</v>
      </c>
      <c r="DS116" s="37" t="e">
        <f t="shared" si="678"/>
        <v>#REF!</v>
      </c>
      <c r="DT116" s="37" t="e">
        <f t="shared" si="679"/>
        <v>#REF!</v>
      </c>
      <c r="DU116" s="37" t="e">
        <f t="shared" si="680"/>
        <v>#REF!</v>
      </c>
      <c r="DV116" s="37" t="e">
        <f t="shared" si="681"/>
        <v>#REF!</v>
      </c>
      <c r="DW116" s="37" t="e">
        <f t="shared" si="682"/>
        <v>#REF!</v>
      </c>
      <c r="DX116" s="38">
        <v>0</v>
      </c>
      <c r="DY116" s="35" t="e">
        <f t="array" ref="DY116">1-EXP(-INDEX(m.r.mortality, C116) * hr.mort_mci)</f>
        <v>#REF!</v>
      </c>
      <c r="DZ116" s="37" t="e">
        <f t="array" ref="DZ116">1-EXP(-INDEX(m.r.mortality, C116) * hr.mort_mci)</f>
        <v>#REF!</v>
      </c>
      <c r="EA116" s="37" t="e">
        <f t="array" ref="EA116">1-EXP(-INDEX(m.r.mortality, C116) * hr.mort_mil)</f>
        <v>#REF!</v>
      </c>
      <c r="EB116" s="37" t="e">
        <f t="array" ref="EB116">1-EXP(-INDEX(m.r.mortality, C116) * hr.mort_mil)</f>
        <v>#REF!</v>
      </c>
      <c r="EC116" s="37" t="e">
        <f t="array" ref="EC116">1-EXP(-INDEX(m.r.mortality, C116) * hr.mort_mod)</f>
        <v>#REF!</v>
      </c>
      <c r="ED116" s="37" t="e">
        <f t="array" ref="ED116">1-EXP(-INDEX(m.r.mortality, C116) * hr.mort_sev)</f>
        <v>#REF!</v>
      </c>
      <c r="EE116" s="37" t="e">
        <f t="array" ref="EE116">1-EXP(-INDEX(m.r.mortality, C116) * hr.mort_mci)</f>
        <v>#REF!</v>
      </c>
      <c r="EF116" s="37" t="e">
        <f t="array" ref="EF116">1-EXP(-INDEX(m.r.mortality, C116) * hr.mort_mil)</f>
        <v>#REF!</v>
      </c>
      <c r="EG116" s="37" t="e">
        <f t="array" ref="EG116">1-EXP(-INDEX(m.r.mortality, C116) * hr.mort_mod)</f>
        <v>#REF!</v>
      </c>
      <c r="EH116" s="37" t="e">
        <f t="array" ref="EH116">1-EXP(-INDEX(m.r.mortality, C116) * hr.mort_sev)</f>
        <v>#REF!</v>
      </c>
      <c r="EI116" s="38">
        <v>1</v>
      </c>
      <c r="EJ116" s="39" t="e">
        <f t="shared" si="683"/>
        <v>#REF!</v>
      </c>
      <c r="EK116" s="39" t="e">
        <f t="shared" si="684"/>
        <v>#REF!</v>
      </c>
      <c r="EL116" s="39" t="e">
        <f t="shared" si="685"/>
        <v>#REF!</v>
      </c>
      <c r="EM116" s="39" t="e">
        <f t="shared" si="686"/>
        <v>#REF!</v>
      </c>
      <c r="EN116" s="39" t="e">
        <f t="shared" si="687"/>
        <v>#REF!</v>
      </c>
      <c r="EO116" s="39" t="e">
        <f t="shared" si="688"/>
        <v>#REF!</v>
      </c>
      <c r="EP116" s="39" t="e">
        <f t="shared" si="689"/>
        <v>#REF!</v>
      </c>
      <c r="EQ116" s="39" t="e">
        <f t="shared" si="690"/>
        <v>#REF!</v>
      </c>
      <c r="ER116" s="39" t="e">
        <f t="shared" si="691"/>
        <v>#REF!</v>
      </c>
      <c r="ES116" s="39" t="e">
        <f t="shared" si="692"/>
        <v>#REF!</v>
      </c>
      <c r="ET116" s="39" t="b">
        <f t="shared" si="693"/>
        <v>1</v>
      </c>
      <c r="EV116">
        <v>49</v>
      </c>
      <c r="EW116" s="7" t="e">
        <f t="array" ref="EW116">MMULT(EW115:FG115,TRANSPOSE(S115:AC115))</f>
        <v>#REF!</v>
      </c>
      <c r="EX116" s="7" t="e">
        <f t="array" ref="EX116">MMULT(EW115:FG115,TRANSPOSE(AD115:AN115))</f>
        <v>#REF!</v>
      </c>
      <c r="EY116" s="7" t="e">
        <f t="array" ref="EY116">MMULT(EW115:FG115,TRANSPOSE(AO115:AY115))</f>
        <v>#REF!</v>
      </c>
      <c r="EZ116" s="7" t="e">
        <f t="array" ref="EZ116">MMULT(EW115:FG115,TRANSPOSE(AZ115:BJ115))</f>
        <v>#REF!</v>
      </c>
      <c r="FA116" s="7" t="e">
        <f t="array" ref="FA116">MMULT(EW115:FG115,TRANSPOSE(BK115:BU115))</f>
        <v>#REF!</v>
      </c>
      <c r="FB116" s="7" t="e">
        <f t="array" ref="FB116">MMULT(EW115:FG115,TRANSPOSE(BV115:CF115))</f>
        <v>#REF!</v>
      </c>
      <c r="FC116" s="7" t="e">
        <f t="array" ref="FC116">MMULT(EW115:FG115,TRANSPOSE(CG115:CQ115))</f>
        <v>#REF!</v>
      </c>
      <c r="FD116" s="7" t="e">
        <f t="array" ref="FD116">MMULT(EW115:FG115,TRANSPOSE(CR115:DB115))</f>
        <v>#REF!</v>
      </c>
      <c r="FE116" s="7" t="e">
        <f t="array" ref="FE116">MMULT(EW115:FG115,TRANSPOSE(DC115:DM115))</f>
        <v>#REF!</v>
      </c>
      <c r="FF116" s="7" t="e">
        <f t="array" ref="FF116">MMULT(EW115:FG115,TRANSPOSE(DN115:DX115))</f>
        <v>#REF!</v>
      </c>
      <c r="FG116" s="7" t="e">
        <f t="array" ref="FG116">MMULT(EW115:FG115,TRANSPOSE(DY115:EI115))</f>
        <v>#REF!</v>
      </c>
      <c r="FH116" s="39" t="e">
        <f t="shared" si="694"/>
        <v>#REF!</v>
      </c>
      <c r="FJ116" s="30" t="e">
        <f t="shared" si="695"/>
        <v>#REF!</v>
      </c>
      <c r="FK116" s="30" t="e">
        <f t="shared" si="696"/>
        <v>#REF!</v>
      </c>
      <c r="FL116" s="30" t="e">
        <f t="shared" si="697"/>
        <v>#REF!</v>
      </c>
      <c r="FM116" s="30" t="e">
        <f t="shared" si="698"/>
        <v>#REF!</v>
      </c>
      <c r="FN116" s="30" t="e">
        <f t="shared" si="699"/>
        <v>#REF!</v>
      </c>
      <c r="FO116" s="30" t="e">
        <f t="shared" si="700"/>
        <v>#REF!</v>
      </c>
      <c r="FP116" s="30" t="e">
        <f t="shared" si="701"/>
        <v>#REF!</v>
      </c>
      <c r="FQ116" s="30" t="e">
        <f t="shared" si="702"/>
        <v>#REF!</v>
      </c>
      <c r="FR116" s="30" t="e">
        <f t="shared" si="703"/>
        <v>#REF!</v>
      </c>
      <c r="FS116" s="30" t="e">
        <f t="shared" si="704"/>
        <v>#REF!</v>
      </c>
      <c r="FT116" s="41">
        <v>0</v>
      </c>
      <c r="FV116" s="30" t="e">
        <f t="shared" si="705"/>
        <v>#REF!</v>
      </c>
      <c r="FW116" s="30" t="e">
        <f t="shared" si="706"/>
        <v>#REF!</v>
      </c>
      <c r="FX116" s="30" t="e">
        <f t="shared" si="707"/>
        <v>#REF!</v>
      </c>
      <c r="FY116" s="30" t="e">
        <f t="shared" si="708"/>
        <v>#REF!</v>
      </c>
      <c r="FZ116" s="30" t="e">
        <f t="shared" si="709"/>
        <v>#REF!</v>
      </c>
      <c r="GA116" s="30" t="e">
        <f t="shared" si="710"/>
        <v>#REF!</v>
      </c>
      <c r="GB116" s="30" t="e">
        <f t="shared" si="711"/>
        <v>#REF!</v>
      </c>
      <c r="GC116" s="30" t="e">
        <f t="shared" si="712"/>
        <v>#REF!</v>
      </c>
      <c r="GD116" s="30" t="e">
        <f t="shared" si="713"/>
        <v>#REF!</v>
      </c>
      <c r="GE116" s="30" t="e">
        <f t="shared" si="714"/>
        <v>#REF!</v>
      </c>
      <c r="GF116" s="41">
        <v>0</v>
      </c>
      <c r="GH116" s="31" t="e">
        <f t="shared" si="715"/>
        <v>#REF!</v>
      </c>
      <c r="GI116" s="31" t="e">
        <f t="shared" si="716"/>
        <v>#REF!</v>
      </c>
      <c r="GJ116" s="18"/>
      <c r="GK116" s="31" t="e">
        <f t="shared" si="717"/>
        <v>#REF!</v>
      </c>
      <c r="GL116" s="31" t="e">
        <f t="shared" si="718"/>
        <v>#REF!</v>
      </c>
      <c r="GM116" s="31" t="e">
        <f t="shared" si="719"/>
        <v>#REF!</v>
      </c>
      <c r="GN116" s="31" t="e">
        <f t="shared" si="720"/>
        <v>#REF!</v>
      </c>
      <c r="GO116" s="31" t="e">
        <f t="shared" si="721"/>
        <v>#REF!</v>
      </c>
      <c r="GP116" s="31" t="e">
        <f t="shared" si="722"/>
        <v>#REF!</v>
      </c>
      <c r="GQ116" s="31" t="e">
        <f t="shared" si="723"/>
        <v>#REF!</v>
      </c>
      <c r="GR116" s="31" t="e">
        <f t="shared" si="724"/>
        <v>#REF!</v>
      </c>
      <c r="GS116" s="31" t="e">
        <f t="shared" si="725"/>
        <v>#REF!</v>
      </c>
      <c r="GT116" s="31" t="e">
        <f t="shared" si="726"/>
        <v>#REF!</v>
      </c>
      <c r="GU116" s="42">
        <v>0</v>
      </c>
      <c r="GV116" s="18"/>
      <c r="GW116" s="31" t="e">
        <f t="shared" si="727"/>
        <v>#REF!</v>
      </c>
      <c r="GX116" s="31" t="e">
        <f t="shared" si="728"/>
        <v>#REF!</v>
      </c>
      <c r="GY116" s="31" t="e">
        <f t="shared" si="729"/>
        <v>#REF!</v>
      </c>
      <c r="GZ116" s="31" t="e">
        <f t="shared" si="730"/>
        <v>#REF!</v>
      </c>
      <c r="HA116" s="31" t="e">
        <f t="shared" si="731"/>
        <v>#REF!</v>
      </c>
      <c r="HB116" s="31" t="e">
        <f t="shared" si="732"/>
        <v>#REF!</v>
      </c>
      <c r="HC116" s="31" t="e">
        <f t="shared" si="733"/>
        <v>#REF!</v>
      </c>
      <c r="HD116" s="31" t="e">
        <f t="shared" si="734"/>
        <v>#REF!</v>
      </c>
      <c r="HE116" s="31" t="e">
        <f t="shared" si="735"/>
        <v>#REF!</v>
      </c>
      <c r="HF116" s="31" t="e">
        <f t="shared" si="736"/>
        <v>#REF!</v>
      </c>
      <c r="HG116" s="42">
        <v>0</v>
      </c>
      <c r="HH116" s="18"/>
      <c r="HI116" s="31" t="e">
        <f t="shared" si="737"/>
        <v>#REF!</v>
      </c>
      <c r="HJ116" s="31" t="e">
        <f t="shared" si="738"/>
        <v>#REF!</v>
      </c>
      <c r="HK116" s="31" t="e">
        <f t="shared" si="739"/>
        <v>#REF!</v>
      </c>
      <c r="HL116" s="31" t="e">
        <f t="shared" si="740"/>
        <v>#REF!</v>
      </c>
      <c r="HM116" s="31" t="e">
        <f t="shared" si="741"/>
        <v>#REF!</v>
      </c>
      <c r="HN116" s="31" t="e">
        <f t="shared" si="742"/>
        <v>#REF!</v>
      </c>
      <c r="HO116" s="31" t="e">
        <f t="shared" si="743"/>
        <v>#REF!</v>
      </c>
      <c r="HP116" s="31" t="e">
        <f t="shared" si="744"/>
        <v>#REF!</v>
      </c>
      <c r="HQ116" s="31" t="e">
        <f t="shared" si="745"/>
        <v>#REF!</v>
      </c>
      <c r="HR116" s="31" t="e">
        <f t="shared" si="746"/>
        <v>#REF!</v>
      </c>
      <c r="HS116" s="42">
        <v>0</v>
      </c>
      <c r="HT116" s="18"/>
      <c r="HU116" s="45" t="e">
        <f t="shared" si="747"/>
        <v>#REF!</v>
      </c>
      <c r="HV116" s="45" t="e">
        <f t="shared" si="748"/>
        <v>#REF!</v>
      </c>
      <c r="HW116" s="45" t="e">
        <f t="shared" si="749"/>
        <v>#REF!</v>
      </c>
      <c r="HX116" s="45" t="e">
        <f t="shared" si="750"/>
        <v>#REF!</v>
      </c>
      <c r="HY116" s="45" t="e">
        <f t="shared" si="751"/>
        <v>#REF!</v>
      </c>
      <c r="HZ116" s="45" t="e">
        <f t="shared" si="752"/>
        <v>#REF!</v>
      </c>
      <c r="IA116" s="45" t="e">
        <f t="shared" si="753"/>
        <v>#REF!</v>
      </c>
      <c r="IB116" s="45" t="e">
        <f t="shared" si="754"/>
        <v>#REF!</v>
      </c>
      <c r="IC116" s="45" t="e">
        <f t="shared" si="755"/>
        <v>#REF!</v>
      </c>
      <c r="ID116" s="45" t="e">
        <f t="shared" si="756"/>
        <v>#REF!</v>
      </c>
      <c r="IE116" s="45">
        <f t="shared" si="757"/>
        <v>0</v>
      </c>
      <c r="IF116" s="45"/>
      <c r="IH116" s="45" t="e">
        <f t="shared" si="758"/>
        <v>#REF!</v>
      </c>
      <c r="II116" s="45" t="e">
        <f t="shared" si="759"/>
        <v>#REF!</v>
      </c>
      <c r="IJ116" s="45" t="e">
        <f t="shared" si="760"/>
        <v>#REF!</v>
      </c>
      <c r="IK116" s="45" t="e">
        <f t="shared" si="761"/>
        <v>#REF!</v>
      </c>
      <c r="IL116" s="45" t="e">
        <f t="shared" si="762"/>
        <v>#REF!</v>
      </c>
      <c r="IM116" s="45" t="e">
        <f t="shared" si="763"/>
        <v>#REF!</v>
      </c>
      <c r="IN116" s="45" t="e">
        <f t="shared" si="764"/>
        <v>#REF!</v>
      </c>
      <c r="IO116" s="45" t="e">
        <f t="shared" si="765"/>
        <v>#REF!</v>
      </c>
      <c r="IP116" s="45" t="e">
        <f t="shared" si="766"/>
        <v>#REF!</v>
      </c>
      <c r="IQ116" s="45" t="e">
        <f t="shared" si="767"/>
        <v>#REF!</v>
      </c>
      <c r="IR116" s="45">
        <f t="shared" si="768"/>
        <v>0</v>
      </c>
      <c r="IT116" s="43" t="e">
        <f t="shared" si="769"/>
        <v>#REF!</v>
      </c>
      <c r="IU116" s="43" t="e">
        <f t="shared" si="770"/>
        <v>#REF!</v>
      </c>
      <c r="IW116" s="43" t="e">
        <f t="shared" si="771"/>
        <v>#REF!</v>
      </c>
      <c r="IX116" s="43" t="e">
        <f t="shared" si="772"/>
        <v>#REF!</v>
      </c>
      <c r="IY116" s="43" t="e">
        <f t="shared" si="773"/>
        <v>#REF!</v>
      </c>
      <c r="IZ116" s="43" t="e">
        <f t="shared" si="774"/>
        <v>#REF!</v>
      </c>
      <c r="JA116" s="43" t="e">
        <f t="shared" si="775"/>
        <v>#REF!</v>
      </c>
      <c r="JB116" s="43" t="e">
        <f t="shared" si="776"/>
        <v>#REF!</v>
      </c>
      <c r="JC116" s="43" t="e">
        <f t="shared" si="777"/>
        <v>#REF!</v>
      </c>
      <c r="JD116" s="43" t="e">
        <f t="shared" si="778"/>
        <v>#REF!</v>
      </c>
      <c r="JE116" s="43" t="e">
        <f t="shared" si="779"/>
        <v>#REF!</v>
      </c>
      <c r="JF116" s="43" t="e">
        <f t="shared" si="780"/>
        <v>#REF!</v>
      </c>
      <c r="JG116" s="43">
        <f t="shared" si="781"/>
        <v>0</v>
      </c>
      <c r="JH116" s="43"/>
      <c r="JJ116" s="43" t="e">
        <f t="shared" si="782"/>
        <v>#REF!</v>
      </c>
      <c r="JK116" s="43" t="e">
        <f t="shared" si="783"/>
        <v>#REF!</v>
      </c>
      <c r="JL116" s="43" t="e">
        <f t="shared" si="784"/>
        <v>#REF!</v>
      </c>
      <c r="JM116" s="43" t="e">
        <f t="shared" si="785"/>
        <v>#REF!</v>
      </c>
      <c r="JN116" s="43" t="e">
        <f t="shared" si="786"/>
        <v>#REF!</v>
      </c>
      <c r="JO116" s="43" t="e">
        <f t="shared" si="787"/>
        <v>#REF!</v>
      </c>
      <c r="JP116" s="43" t="e">
        <f t="shared" si="788"/>
        <v>#REF!</v>
      </c>
      <c r="JQ116" s="43" t="e">
        <f t="shared" si="789"/>
        <v>#REF!</v>
      </c>
      <c r="JR116" s="43" t="e">
        <f t="shared" si="790"/>
        <v>#REF!</v>
      </c>
      <c r="JS116" s="43" t="e">
        <f t="shared" si="791"/>
        <v>#REF!</v>
      </c>
      <c r="JT116" s="43">
        <f t="shared" si="792"/>
        <v>0</v>
      </c>
      <c r="JU116" s="43"/>
      <c r="JW116" s="43" t="e">
        <f t="shared" si="793"/>
        <v>#REF!</v>
      </c>
      <c r="JX116" s="43" t="e">
        <f t="shared" si="794"/>
        <v>#REF!</v>
      </c>
      <c r="JY116" s="43" t="e">
        <f t="shared" si="795"/>
        <v>#REF!</v>
      </c>
      <c r="JZ116" s="43" t="e">
        <f t="shared" si="796"/>
        <v>#REF!</v>
      </c>
      <c r="KA116" s="43" t="e">
        <f t="shared" si="797"/>
        <v>#REF!</v>
      </c>
      <c r="KB116" s="43" t="e">
        <f t="shared" si="798"/>
        <v>#REF!</v>
      </c>
      <c r="KC116" s="43" t="e">
        <f t="shared" si="799"/>
        <v>#REF!</v>
      </c>
      <c r="KD116" s="43" t="e">
        <f t="shared" si="800"/>
        <v>#REF!</v>
      </c>
      <c r="KE116" s="43" t="e">
        <f t="shared" si="801"/>
        <v>#REF!</v>
      </c>
      <c r="KF116" s="43" t="e">
        <f t="shared" si="802"/>
        <v>#REF!</v>
      </c>
      <c r="KG116" s="43">
        <f t="shared" si="803"/>
        <v>0</v>
      </c>
      <c r="KH116" s="43"/>
      <c r="KJ116" s="7" t="e">
        <f t="array" ref="KJ116">AVERAGE(EW116:EW117)/((1+discount_EFFECT)^($B116-1))</f>
        <v>#REF!</v>
      </c>
      <c r="KK116" s="7" t="e">
        <f t="array" ref="KK116">AVERAGE(EX116:EX117)/((1+discount_EFFECT)^($B116-1))</f>
        <v>#REF!</v>
      </c>
      <c r="KL116" s="7" t="e">
        <f t="array" ref="KL116">AVERAGE(EY116:EY117)/((1+discount_EFFECT)^($B116-1))</f>
        <v>#REF!</v>
      </c>
      <c r="KM116" s="7" t="e">
        <f t="array" ref="KM116">AVERAGE(EZ116:EZ117)/((1+discount_EFFECT)^($B116-1))</f>
        <v>#REF!</v>
      </c>
      <c r="KN116" s="7" t="e">
        <f t="array" ref="KN116">AVERAGE(FA116:FA117)/((1+discount_EFFECT)^($B116-1))</f>
        <v>#REF!</v>
      </c>
      <c r="KO116" s="7" t="e">
        <f t="array" ref="KO116">AVERAGE(FB116:FB117)/((1+discount_EFFECT)^($B116-1))</f>
        <v>#REF!</v>
      </c>
      <c r="KP116" s="7" t="e">
        <f t="array" ref="KP116">AVERAGE(FC116:FC117)/((1+discount_EFFECT)^($B116-1))</f>
        <v>#REF!</v>
      </c>
      <c r="KQ116" s="7" t="e">
        <f t="array" ref="KQ116">AVERAGE(FD116:FD117)/((1+discount_EFFECT)^($B116-1))</f>
        <v>#REF!</v>
      </c>
      <c r="KR116" s="7" t="e">
        <f t="array" ref="KR116">AVERAGE(FE116:FE117)/((1+discount_EFFECT)^($B116-1))</f>
        <v>#REF!</v>
      </c>
      <c r="KS116" s="7" t="e">
        <f t="array" ref="KS116">AVERAGE(FF116:FF117)/((1+discount_EFFECT)^($B116-1))</f>
        <v>#REF!</v>
      </c>
      <c r="KT116" s="7" t="e">
        <f t="array" ref="KT116">AVERAGE(FG116:FG117)/((1+discount_EFFECT)^($B116-1))</f>
        <v>#REF!</v>
      </c>
      <c r="KU116" s="51" t="e">
        <f t="shared" si="804"/>
        <v>#REF!</v>
      </c>
      <c r="KV116" s="51" t="e">
        <f t="shared" si="805"/>
        <v>#REF!</v>
      </c>
      <c r="KW116" s="43"/>
      <c r="KX116" s="43" t="e">
        <f t="shared" si="806"/>
        <v>#REF!</v>
      </c>
      <c r="KY116" s="43" t="e">
        <f t="shared" si="807"/>
        <v>#REF!</v>
      </c>
      <c r="KZ116" s="43" t="e">
        <f t="shared" si="808"/>
        <v>#REF!</v>
      </c>
      <c r="LA116" s="43" t="e">
        <f t="shared" si="809"/>
        <v>#REF!</v>
      </c>
      <c r="LB116" s="30" t="e">
        <f t="shared" si="810"/>
        <v>#REF!</v>
      </c>
      <c r="LC116" s="30" t="e">
        <f t="shared" si="811"/>
        <v>#REF!</v>
      </c>
      <c r="LD116" s="30" t="e">
        <f t="shared" si="812"/>
        <v>#REF!</v>
      </c>
      <c r="LE116" s="30" t="e">
        <f t="shared" si="813"/>
        <v>#REF!</v>
      </c>
      <c r="LF116" s="30" t="e">
        <f t="shared" si="814"/>
        <v>#REF!</v>
      </c>
      <c r="LG116" s="30" t="e">
        <f t="shared" si="815"/>
        <v>#REF!</v>
      </c>
      <c r="LH116" s="30" t="e">
        <f t="shared" si="816"/>
        <v>#REF!</v>
      </c>
      <c r="LI116" s="17" t="e">
        <f t="shared" si="817"/>
        <v>#REF!</v>
      </c>
      <c r="LJ116" s="30" t="e">
        <f t="shared" si="818"/>
        <v>#REF!</v>
      </c>
      <c r="LK116" s="31" t="e">
        <f t="shared" si="819"/>
        <v>#REF!</v>
      </c>
      <c r="LL116" t="e">
        <f t="shared" si="820"/>
        <v>#REF!</v>
      </c>
    </row>
    <row r="117" spans="2:324" ht="15.6" thickTop="1" thickBot="1" x14ac:dyDescent="0.35">
      <c r="B117">
        <v>50</v>
      </c>
      <c r="C117">
        <f t="shared" si="821"/>
        <v>120</v>
      </c>
      <c r="E117">
        <f t="shared" si="610"/>
        <v>1</v>
      </c>
      <c r="G117">
        <f t="shared" si="611"/>
        <v>0.16501514101914139</v>
      </c>
      <c r="H117">
        <f t="shared" si="612"/>
        <v>0</v>
      </c>
      <c r="I117">
        <f t="shared" si="613"/>
        <v>0</v>
      </c>
      <c r="J117">
        <f t="shared" si="614"/>
        <v>0.25713445436768823</v>
      </c>
      <c r="K117" s="19">
        <f t="shared" si="615"/>
        <v>2.7774179821947742E-2</v>
      </c>
      <c r="L117">
        <f t="shared" si="616"/>
        <v>0.22999999999999998</v>
      </c>
      <c r="M117">
        <f t="shared" si="617"/>
        <v>0</v>
      </c>
      <c r="N117">
        <f t="shared" si="618"/>
        <v>0</v>
      </c>
      <c r="O117">
        <f t="shared" si="619"/>
        <v>0.35</v>
      </c>
      <c r="P117">
        <f t="shared" si="620"/>
        <v>4.0000000000000036E-2</v>
      </c>
      <c r="S117" s="35" t="e">
        <f t="shared" si="621"/>
        <v>#REF!</v>
      </c>
      <c r="T117" s="36">
        <v>0</v>
      </c>
      <c r="U117" s="37" t="e">
        <f t="shared" si="622"/>
        <v>#REF!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8">
        <v>0</v>
      </c>
      <c r="AD117" s="35" t="e">
        <f t="shared" si="623"/>
        <v>#REF!</v>
      </c>
      <c r="AE117" s="37" t="e">
        <f t="shared" si="624"/>
        <v>#REF!</v>
      </c>
      <c r="AF117" s="37" t="e">
        <f t="shared" si="625"/>
        <v>#REF!</v>
      </c>
      <c r="AG117" s="37" t="e">
        <f t="shared" si="626"/>
        <v>#REF!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38">
        <v>0</v>
      </c>
      <c r="AO117" s="35" t="e">
        <f t="shared" si="627"/>
        <v>#REF!</v>
      </c>
      <c r="AP117" s="36">
        <v>0</v>
      </c>
      <c r="AQ117" s="37" t="e">
        <f t="shared" si="628"/>
        <v>#REF!</v>
      </c>
      <c r="AR117" s="36">
        <v>0</v>
      </c>
      <c r="AS117" s="36">
        <v>0</v>
      </c>
      <c r="AT117" s="36">
        <v>0</v>
      </c>
      <c r="AU117" s="36">
        <v>0</v>
      </c>
      <c r="AV117" s="36">
        <v>0</v>
      </c>
      <c r="AW117" s="36">
        <v>0</v>
      </c>
      <c r="AX117" s="36">
        <v>0</v>
      </c>
      <c r="AY117" s="38">
        <v>0</v>
      </c>
      <c r="AZ117" s="35" t="e">
        <f t="shared" si="629"/>
        <v>#REF!</v>
      </c>
      <c r="BA117" s="37" t="e">
        <f t="shared" si="630"/>
        <v>#REF!</v>
      </c>
      <c r="BB117" s="37" t="e">
        <f t="shared" si="631"/>
        <v>#REF!</v>
      </c>
      <c r="BC117" s="37" t="e">
        <f t="shared" si="632"/>
        <v>#REF!</v>
      </c>
      <c r="BD117" s="37" t="e">
        <f t="shared" si="633"/>
        <v>#REF!</v>
      </c>
      <c r="BE117" s="37" t="e">
        <f t="shared" si="634"/>
        <v>#REF!</v>
      </c>
      <c r="BF117" s="36">
        <v>0</v>
      </c>
      <c r="BG117" s="36">
        <v>0</v>
      </c>
      <c r="BH117" s="36">
        <v>0</v>
      </c>
      <c r="BI117" s="36">
        <v>0</v>
      </c>
      <c r="BJ117" s="38">
        <v>0</v>
      </c>
      <c r="BK117" s="35" t="e">
        <f t="shared" si="635"/>
        <v>#REF!</v>
      </c>
      <c r="BL117" s="37" t="e">
        <f t="shared" si="636"/>
        <v>#REF!</v>
      </c>
      <c r="BM117" s="37" t="e">
        <f t="shared" si="637"/>
        <v>#REF!</v>
      </c>
      <c r="BN117" s="37" t="e">
        <f t="shared" si="638"/>
        <v>#REF!</v>
      </c>
      <c r="BO117" s="37" t="e">
        <f t="shared" si="639"/>
        <v>#REF!</v>
      </c>
      <c r="BP117" s="37" t="e">
        <f t="shared" si="640"/>
        <v>#REF!</v>
      </c>
      <c r="BQ117" s="36">
        <v>0</v>
      </c>
      <c r="BR117" s="36">
        <v>0</v>
      </c>
      <c r="BS117" s="36">
        <v>0</v>
      </c>
      <c r="BT117" s="36">
        <v>0</v>
      </c>
      <c r="BU117" s="38">
        <v>0</v>
      </c>
      <c r="BV117" s="35" t="e">
        <f t="shared" si="641"/>
        <v>#REF!</v>
      </c>
      <c r="BW117" s="37" t="e">
        <f t="shared" si="642"/>
        <v>#REF!</v>
      </c>
      <c r="BX117" s="37" t="e">
        <f t="shared" si="643"/>
        <v>#REF!</v>
      </c>
      <c r="BY117" s="37" t="e">
        <f t="shared" si="644"/>
        <v>#REF!</v>
      </c>
      <c r="BZ117" s="37" t="e">
        <f t="shared" si="645"/>
        <v>#REF!</v>
      </c>
      <c r="CA117" s="37" t="e">
        <f t="shared" si="646"/>
        <v>#REF!</v>
      </c>
      <c r="CB117" s="36">
        <v>0</v>
      </c>
      <c r="CC117" s="36">
        <v>0</v>
      </c>
      <c r="CD117" s="36">
        <v>0</v>
      </c>
      <c r="CE117" s="36">
        <v>0</v>
      </c>
      <c r="CF117" s="38">
        <v>0</v>
      </c>
      <c r="CG117" s="37" t="e">
        <f t="shared" si="647"/>
        <v>#REF!</v>
      </c>
      <c r="CH117" s="37" t="e">
        <f t="shared" si="648"/>
        <v>#REF!</v>
      </c>
      <c r="CI117" s="37" t="e">
        <f t="shared" si="649"/>
        <v>#REF!</v>
      </c>
      <c r="CJ117" s="37" t="e">
        <f t="shared" si="650"/>
        <v>#REF!</v>
      </c>
      <c r="CK117" s="36">
        <v>0</v>
      </c>
      <c r="CL117" s="36">
        <v>0</v>
      </c>
      <c r="CM117" s="37" t="e">
        <f t="shared" si="651"/>
        <v>#REF!</v>
      </c>
      <c r="CN117" s="37" t="e">
        <f t="shared" si="652"/>
        <v>#REF!</v>
      </c>
      <c r="CO117" s="36">
        <v>0</v>
      </c>
      <c r="CP117" s="36">
        <v>0</v>
      </c>
      <c r="CQ117" s="38">
        <v>0</v>
      </c>
      <c r="CR117" s="37" t="e">
        <f t="shared" si="653"/>
        <v>#REF!</v>
      </c>
      <c r="CS117" s="37" t="e">
        <f t="shared" si="654"/>
        <v>#REF!</v>
      </c>
      <c r="CT117" s="37" t="e">
        <f t="shared" si="655"/>
        <v>#REF!</v>
      </c>
      <c r="CU117" s="37" t="e">
        <f t="shared" si="656"/>
        <v>#REF!</v>
      </c>
      <c r="CV117" s="37" t="e">
        <f t="shared" si="657"/>
        <v>#REF!</v>
      </c>
      <c r="CW117" s="37" t="e">
        <f t="shared" si="658"/>
        <v>#REF!</v>
      </c>
      <c r="CX117" s="37" t="e">
        <f t="shared" si="659"/>
        <v>#REF!</v>
      </c>
      <c r="CY117" s="37" t="e">
        <f t="shared" si="660"/>
        <v>#REF!</v>
      </c>
      <c r="CZ117" s="37" t="e">
        <f t="shared" si="661"/>
        <v>#REF!</v>
      </c>
      <c r="DA117" s="37" t="e">
        <f t="shared" si="662"/>
        <v>#REF!</v>
      </c>
      <c r="DB117" s="38">
        <v>0</v>
      </c>
      <c r="DC117" s="37" t="e">
        <f t="shared" si="663"/>
        <v>#REF!</v>
      </c>
      <c r="DD117" s="37" t="e">
        <f t="shared" si="664"/>
        <v>#REF!</v>
      </c>
      <c r="DE117" s="37" t="e">
        <f t="shared" si="665"/>
        <v>#REF!</v>
      </c>
      <c r="DF117" s="37" t="e">
        <f t="shared" si="666"/>
        <v>#REF!</v>
      </c>
      <c r="DG117" s="37" t="e">
        <f t="shared" si="667"/>
        <v>#REF!</v>
      </c>
      <c r="DH117" s="37" t="e">
        <f t="shared" si="668"/>
        <v>#REF!</v>
      </c>
      <c r="DI117" s="37" t="e">
        <f t="shared" si="669"/>
        <v>#REF!</v>
      </c>
      <c r="DJ117" s="37" t="e">
        <f t="shared" si="670"/>
        <v>#REF!</v>
      </c>
      <c r="DK117" s="37" t="e">
        <f t="shared" si="671"/>
        <v>#REF!</v>
      </c>
      <c r="DL117" s="37" t="e">
        <f t="shared" si="672"/>
        <v>#REF!</v>
      </c>
      <c r="DM117" s="38">
        <v>0</v>
      </c>
      <c r="DN117" s="37" t="e">
        <f t="shared" si="673"/>
        <v>#REF!</v>
      </c>
      <c r="DO117" s="37" t="e">
        <f t="shared" si="674"/>
        <v>#REF!</v>
      </c>
      <c r="DP117" s="37" t="e">
        <f t="shared" si="675"/>
        <v>#REF!</v>
      </c>
      <c r="DQ117" s="37" t="e">
        <f t="shared" si="676"/>
        <v>#REF!</v>
      </c>
      <c r="DR117" s="37" t="e">
        <f t="shared" si="677"/>
        <v>#REF!</v>
      </c>
      <c r="DS117" s="37" t="e">
        <f t="shared" si="678"/>
        <v>#REF!</v>
      </c>
      <c r="DT117" s="37" t="e">
        <f t="shared" si="679"/>
        <v>#REF!</v>
      </c>
      <c r="DU117" s="37" t="e">
        <f t="shared" si="680"/>
        <v>#REF!</v>
      </c>
      <c r="DV117" s="37" t="e">
        <f t="shared" si="681"/>
        <v>#REF!</v>
      </c>
      <c r="DW117" s="37" t="e">
        <f t="shared" si="682"/>
        <v>#REF!</v>
      </c>
      <c r="DX117" s="38">
        <v>0</v>
      </c>
      <c r="DY117" s="35" t="e">
        <f t="array" ref="DY117">1-EXP(-INDEX(m.r.mortality, C117) * hr.mort_mci)</f>
        <v>#REF!</v>
      </c>
      <c r="DZ117" s="37" t="e">
        <f t="array" ref="DZ117">1-EXP(-INDEX(m.r.mortality, C117) * hr.mort_mci)</f>
        <v>#REF!</v>
      </c>
      <c r="EA117" s="37" t="e">
        <f t="array" ref="EA117">1-EXP(-INDEX(m.r.mortality, C117) * hr.mort_mil)</f>
        <v>#REF!</v>
      </c>
      <c r="EB117" s="37" t="e">
        <f t="array" ref="EB117">1-EXP(-INDEX(m.r.mortality, C117) * hr.mort_mil)</f>
        <v>#REF!</v>
      </c>
      <c r="EC117" s="37" t="e">
        <f t="array" ref="EC117">1-EXP(-INDEX(m.r.mortality, C117) * hr.mort_mod)</f>
        <v>#REF!</v>
      </c>
      <c r="ED117" s="37" t="e">
        <f t="array" ref="ED117">1-EXP(-INDEX(m.r.mortality, C117) * hr.mort_sev)</f>
        <v>#REF!</v>
      </c>
      <c r="EE117" s="37" t="e">
        <f t="array" ref="EE117">1-EXP(-INDEX(m.r.mortality, C117) * hr.mort_mci)</f>
        <v>#REF!</v>
      </c>
      <c r="EF117" s="37" t="e">
        <f t="array" ref="EF117">1-EXP(-INDEX(m.r.mortality, C117) * hr.mort_mil)</f>
        <v>#REF!</v>
      </c>
      <c r="EG117" s="37" t="e">
        <f t="array" ref="EG117">1-EXP(-INDEX(m.r.mortality, C117) * hr.mort_mod)</f>
        <v>#REF!</v>
      </c>
      <c r="EH117" s="37" t="e">
        <f t="array" ref="EH117">1-EXP(-INDEX(m.r.mortality, C117) * hr.mort_sev)</f>
        <v>#REF!</v>
      </c>
      <c r="EI117" s="38">
        <v>1</v>
      </c>
      <c r="EJ117" s="39" t="e">
        <f t="shared" si="683"/>
        <v>#REF!</v>
      </c>
      <c r="EK117" s="39" t="e">
        <f t="shared" si="684"/>
        <v>#REF!</v>
      </c>
      <c r="EL117" s="39" t="e">
        <f t="shared" si="685"/>
        <v>#REF!</v>
      </c>
      <c r="EM117" s="39" t="e">
        <f t="shared" si="686"/>
        <v>#REF!</v>
      </c>
      <c r="EN117" s="39" t="e">
        <f t="shared" si="687"/>
        <v>#REF!</v>
      </c>
      <c r="EO117" s="39" t="e">
        <f t="shared" si="688"/>
        <v>#REF!</v>
      </c>
      <c r="EP117" s="39" t="e">
        <f t="shared" si="689"/>
        <v>#REF!</v>
      </c>
      <c r="EQ117" s="39" t="e">
        <f t="shared" si="690"/>
        <v>#REF!</v>
      </c>
      <c r="ER117" s="39" t="e">
        <f t="shared" si="691"/>
        <v>#REF!</v>
      </c>
      <c r="ES117" s="39" t="e">
        <f t="shared" si="692"/>
        <v>#REF!</v>
      </c>
      <c r="ET117" s="39" t="b">
        <f t="shared" si="693"/>
        <v>1</v>
      </c>
      <c r="EV117">
        <v>50</v>
      </c>
      <c r="EW117" s="7" t="e">
        <f t="array" ref="EW117">MMULT(EW116:FG116,TRANSPOSE(S116:AC116))</f>
        <v>#REF!</v>
      </c>
      <c r="EX117" s="7" t="e">
        <f t="array" ref="EX117">MMULT(EW116:FG116,TRANSPOSE(AD116:AN116))</f>
        <v>#REF!</v>
      </c>
      <c r="EY117" s="7" t="e">
        <f t="array" ref="EY117">MMULT(EW116:FG116,TRANSPOSE(AO116:AY116))</f>
        <v>#REF!</v>
      </c>
      <c r="EZ117" s="7" t="e">
        <f t="array" ref="EZ117">MMULT(EW116:FG116,TRANSPOSE(AZ116:BJ116))</f>
        <v>#REF!</v>
      </c>
      <c r="FA117" s="7" t="e">
        <f t="array" ref="FA117">MMULT(EW116:FG116,TRANSPOSE(BK116:BU116))</f>
        <v>#REF!</v>
      </c>
      <c r="FB117" s="7" t="e">
        <f t="array" ref="FB117">MMULT(EW116:FG116,TRANSPOSE(BV116:CF116))</f>
        <v>#REF!</v>
      </c>
      <c r="FC117" s="7" t="e">
        <f t="array" ref="FC117">MMULT(EW116:FG116,TRANSPOSE(CG116:CQ116))</f>
        <v>#REF!</v>
      </c>
      <c r="FD117" s="7" t="e">
        <f t="array" ref="FD117">MMULT(EW116:FG116,TRANSPOSE(CR116:DB116))</f>
        <v>#REF!</v>
      </c>
      <c r="FE117" s="7" t="e">
        <f t="array" ref="FE117">MMULT(EW116:FG116,TRANSPOSE(DC116:DM116))</f>
        <v>#REF!</v>
      </c>
      <c r="FF117" s="7" t="e">
        <f t="array" ref="FF117">MMULT(EW116:FG116,TRANSPOSE(DN116:DX116))</f>
        <v>#REF!</v>
      </c>
      <c r="FG117" s="7" t="e">
        <f t="array" ref="FG117">MMULT(EW116:FG116,TRANSPOSE(DY116:EI116))</f>
        <v>#REF!</v>
      </c>
      <c r="FH117" s="39" t="e">
        <f t="shared" si="694"/>
        <v>#REF!</v>
      </c>
      <c r="FJ117" s="30" t="e">
        <f t="shared" si="695"/>
        <v>#REF!</v>
      </c>
      <c r="FK117" s="30" t="e">
        <f t="shared" si="696"/>
        <v>#REF!</v>
      </c>
      <c r="FL117" s="30" t="e">
        <f t="shared" si="697"/>
        <v>#REF!</v>
      </c>
      <c r="FM117" s="30" t="e">
        <f t="shared" si="698"/>
        <v>#REF!</v>
      </c>
      <c r="FN117" s="30" t="e">
        <f t="shared" si="699"/>
        <v>#REF!</v>
      </c>
      <c r="FO117" s="30" t="e">
        <f t="shared" si="700"/>
        <v>#REF!</v>
      </c>
      <c r="FP117" s="30" t="e">
        <f t="shared" si="701"/>
        <v>#REF!</v>
      </c>
      <c r="FQ117" s="30" t="e">
        <f t="shared" si="702"/>
        <v>#REF!</v>
      </c>
      <c r="FR117" s="30" t="e">
        <f t="shared" si="703"/>
        <v>#REF!</v>
      </c>
      <c r="FS117" s="30" t="e">
        <f t="shared" si="704"/>
        <v>#REF!</v>
      </c>
      <c r="FT117" s="41">
        <v>0</v>
      </c>
      <c r="FV117" s="30" t="e">
        <f t="shared" si="705"/>
        <v>#REF!</v>
      </c>
      <c r="FW117" s="30" t="e">
        <f t="shared" si="706"/>
        <v>#REF!</v>
      </c>
      <c r="FX117" s="30" t="e">
        <f t="shared" si="707"/>
        <v>#REF!</v>
      </c>
      <c r="FY117" s="30" t="e">
        <f t="shared" si="708"/>
        <v>#REF!</v>
      </c>
      <c r="FZ117" s="30" t="e">
        <f t="shared" si="709"/>
        <v>#REF!</v>
      </c>
      <c r="GA117" s="30" t="e">
        <f t="shared" si="710"/>
        <v>#REF!</v>
      </c>
      <c r="GB117" s="30" t="e">
        <f t="shared" si="711"/>
        <v>#REF!</v>
      </c>
      <c r="GC117" s="30" t="e">
        <f t="shared" si="712"/>
        <v>#REF!</v>
      </c>
      <c r="GD117" s="30" t="e">
        <f t="shared" si="713"/>
        <v>#REF!</v>
      </c>
      <c r="GE117" s="30" t="e">
        <f t="shared" si="714"/>
        <v>#REF!</v>
      </c>
      <c r="GF117" s="41">
        <v>0</v>
      </c>
      <c r="GH117" s="31" t="e">
        <f t="shared" si="715"/>
        <v>#REF!</v>
      </c>
      <c r="GI117" s="31" t="e">
        <f t="shared" si="716"/>
        <v>#REF!</v>
      </c>
      <c r="GJ117" s="18"/>
      <c r="GK117" s="31" t="e">
        <f t="shared" si="717"/>
        <v>#REF!</v>
      </c>
      <c r="GL117" s="31" t="e">
        <f t="shared" si="718"/>
        <v>#REF!</v>
      </c>
      <c r="GM117" s="31" t="e">
        <f t="shared" si="719"/>
        <v>#REF!</v>
      </c>
      <c r="GN117" s="31" t="e">
        <f t="shared" si="720"/>
        <v>#REF!</v>
      </c>
      <c r="GO117" s="31" t="e">
        <f t="shared" si="721"/>
        <v>#REF!</v>
      </c>
      <c r="GP117" s="31" t="e">
        <f t="shared" si="722"/>
        <v>#REF!</v>
      </c>
      <c r="GQ117" s="31" t="e">
        <f t="shared" si="723"/>
        <v>#REF!</v>
      </c>
      <c r="GR117" s="31" t="e">
        <f t="shared" si="724"/>
        <v>#REF!</v>
      </c>
      <c r="GS117" s="31" t="e">
        <f t="shared" si="725"/>
        <v>#REF!</v>
      </c>
      <c r="GT117" s="31" t="e">
        <f t="shared" si="726"/>
        <v>#REF!</v>
      </c>
      <c r="GU117" s="42">
        <v>0</v>
      </c>
      <c r="GV117" s="18"/>
      <c r="GW117" s="31" t="e">
        <f t="shared" si="727"/>
        <v>#REF!</v>
      </c>
      <c r="GX117" s="31" t="e">
        <f t="shared" si="728"/>
        <v>#REF!</v>
      </c>
      <c r="GY117" s="31" t="e">
        <f t="shared" si="729"/>
        <v>#REF!</v>
      </c>
      <c r="GZ117" s="31" t="e">
        <f t="shared" si="730"/>
        <v>#REF!</v>
      </c>
      <c r="HA117" s="31" t="e">
        <f t="shared" si="731"/>
        <v>#REF!</v>
      </c>
      <c r="HB117" s="31" t="e">
        <f t="shared" si="732"/>
        <v>#REF!</v>
      </c>
      <c r="HC117" s="31" t="e">
        <f t="shared" si="733"/>
        <v>#REF!</v>
      </c>
      <c r="HD117" s="31" t="e">
        <f t="shared" si="734"/>
        <v>#REF!</v>
      </c>
      <c r="HE117" s="31" t="e">
        <f t="shared" si="735"/>
        <v>#REF!</v>
      </c>
      <c r="HF117" s="31" t="e">
        <f t="shared" si="736"/>
        <v>#REF!</v>
      </c>
      <c r="HG117" s="42">
        <v>0</v>
      </c>
      <c r="HH117" s="18"/>
      <c r="HI117" s="31" t="e">
        <f t="shared" si="737"/>
        <v>#REF!</v>
      </c>
      <c r="HJ117" s="31" t="e">
        <f t="shared" si="738"/>
        <v>#REF!</v>
      </c>
      <c r="HK117" s="31" t="e">
        <f t="shared" si="739"/>
        <v>#REF!</v>
      </c>
      <c r="HL117" s="31" t="e">
        <f t="shared" si="740"/>
        <v>#REF!</v>
      </c>
      <c r="HM117" s="31" t="e">
        <f t="shared" si="741"/>
        <v>#REF!</v>
      </c>
      <c r="HN117" s="31" t="e">
        <f t="shared" si="742"/>
        <v>#REF!</v>
      </c>
      <c r="HO117" s="31" t="e">
        <f t="shared" si="743"/>
        <v>#REF!</v>
      </c>
      <c r="HP117" s="31" t="e">
        <f t="shared" si="744"/>
        <v>#REF!</v>
      </c>
      <c r="HQ117" s="31" t="e">
        <f t="shared" si="745"/>
        <v>#REF!</v>
      </c>
      <c r="HR117" s="31" t="e">
        <f t="shared" si="746"/>
        <v>#REF!</v>
      </c>
      <c r="HS117" s="42">
        <v>0</v>
      </c>
      <c r="HT117" s="18"/>
      <c r="HU117" s="45" t="e">
        <f t="shared" si="747"/>
        <v>#REF!</v>
      </c>
      <c r="HV117" s="45" t="e">
        <f t="shared" si="748"/>
        <v>#REF!</v>
      </c>
      <c r="HW117" s="45" t="e">
        <f t="shared" si="749"/>
        <v>#REF!</v>
      </c>
      <c r="HX117" s="45" t="e">
        <f t="shared" si="750"/>
        <v>#REF!</v>
      </c>
      <c r="HY117" s="45" t="e">
        <f t="shared" si="751"/>
        <v>#REF!</v>
      </c>
      <c r="HZ117" s="45" t="e">
        <f t="shared" si="752"/>
        <v>#REF!</v>
      </c>
      <c r="IA117" s="45" t="e">
        <f t="shared" si="753"/>
        <v>#REF!</v>
      </c>
      <c r="IB117" s="45" t="e">
        <f t="shared" si="754"/>
        <v>#REF!</v>
      </c>
      <c r="IC117" s="45" t="e">
        <f t="shared" si="755"/>
        <v>#REF!</v>
      </c>
      <c r="ID117" s="45" t="e">
        <f t="shared" si="756"/>
        <v>#REF!</v>
      </c>
      <c r="IE117" s="45">
        <f t="shared" si="757"/>
        <v>0</v>
      </c>
      <c r="IF117" s="45"/>
      <c r="IH117" s="45" t="e">
        <f t="shared" si="758"/>
        <v>#REF!</v>
      </c>
      <c r="II117" s="45" t="e">
        <f t="shared" si="759"/>
        <v>#REF!</v>
      </c>
      <c r="IJ117" s="45" t="e">
        <f t="shared" si="760"/>
        <v>#REF!</v>
      </c>
      <c r="IK117" s="45" t="e">
        <f t="shared" si="761"/>
        <v>#REF!</v>
      </c>
      <c r="IL117" s="45" t="e">
        <f t="shared" si="762"/>
        <v>#REF!</v>
      </c>
      <c r="IM117" s="45" t="e">
        <f t="shared" si="763"/>
        <v>#REF!</v>
      </c>
      <c r="IN117" s="45" t="e">
        <f t="shared" si="764"/>
        <v>#REF!</v>
      </c>
      <c r="IO117" s="45" t="e">
        <f t="shared" si="765"/>
        <v>#REF!</v>
      </c>
      <c r="IP117" s="45" t="e">
        <f t="shared" si="766"/>
        <v>#REF!</v>
      </c>
      <c r="IQ117" s="45" t="e">
        <f t="shared" si="767"/>
        <v>#REF!</v>
      </c>
      <c r="IR117" s="45">
        <f t="shared" si="768"/>
        <v>0</v>
      </c>
      <c r="IT117" s="43" t="e">
        <f t="shared" si="769"/>
        <v>#REF!</v>
      </c>
      <c r="IU117" s="43" t="e">
        <f t="shared" si="770"/>
        <v>#REF!</v>
      </c>
      <c r="IW117" s="43" t="e">
        <f t="shared" si="771"/>
        <v>#REF!</v>
      </c>
      <c r="IX117" s="43" t="e">
        <f t="shared" si="772"/>
        <v>#REF!</v>
      </c>
      <c r="IY117" s="43" t="e">
        <f t="shared" si="773"/>
        <v>#REF!</v>
      </c>
      <c r="IZ117" s="43" t="e">
        <f t="shared" si="774"/>
        <v>#REF!</v>
      </c>
      <c r="JA117" s="43" t="e">
        <f t="shared" si="775"/>
        <v>#REF!</v>
      </c>
      <c r="JB117" s="43" t="e">
        <f t="shared" si="776"/>
        <v>#REF!</v>
      </c>
      <c r="JC117" s="43" t="e">
        <f t="shared" si="777"/>
        <v>#REF!</v>
      </c>
      <c r="JD117" s="43" t="e">
        <f t="shared" si="778"/>
        <v>#REF!</v>
      </c>
      <c r="JE117" s="43" t="e">
        <f t="shared" si="779"/>
        <v>#REF!</v>
      </c>
      <c r="JF117" s="43" t="e">
        <f t="shared" si="780"/>
        <v>#REF!</v>
      </c>
      <c r="JG117" s="43">
        <f t="shared" si="781"/>
        <v>0</v>
      </c>
      <c r="JH117" s="43"/>
      <c r="JJ117" s="43" t="e">
        <f t="shared" si="782"/>
        <v>#REF!</v>
      </c>
      <c r="JK117" s="43" t="e">
        <f t="shared" si="783"/>
        <v>#REF!</v>
      </c>
      <c r="JL117" s="43" t="e">
        <f t="shared" si="784"/>
        <v>#REF!</v>
      </c>
      <c r="JM117" s="43" t="e">
        <f t="shared" si="785"/>
        <v>#REF!</v>
      </c>
      <c r="JN117" s="43" t="e">
        <f t="shared" si="786"/>
        <v>#REF!</v>
      </c>
      <c r="JO117" s="43" t="e">
        <f t="shared" si="787"/>
        <v>#REF!</v>
      </c>
      <c r="JP117" s="43" t="e">
        <f t="shared" si="788"/>
        <v>#REF!</v>
      </c>
      <c r="JQ117" s="43" t="e">
        <f t="shared" si="789"/>
        <v>#REF!</v>
      </c>
      <c r="JR117" s="43" t="e">
        <f t="shared" si="790"/>
        <v>#REF!</v>
      </c>
      <c r="JS117" s="43" t="e">
        <f t="shared" si="791"/>
        <v>#REF!</v>
      </c>
      <c r="JT117" s="43">
        <f t="shared" si="792"/>
        <v>0</v>
      </c>
      <c r="JU117" s="43"/>
      <c r="JW117" s="43" t="e">
        <f t="shared" si="793"/>
        <v>#REF!</v>
      </c>
      <c r="JX117" s="43" t="e">
        <f t="shared" si="794"/>
        <v>#REF!</v>
      </c>
      <c r="JY117" s="43" t="e">
        <f t="shared" si="795"/>
        <v>#REF!</v>
      </c>
      <c r="JZ117" s="43" t="e">
        <f t="shared" si="796"/>
        <v>#REF!</v>
      </c>
      <c r="KA117" s="43" t="e">
        <f t="shared" si="797"/>
        <v>#REF!</v>
      </c>
      <c r="KB117" s="43" t="e">
        <f t="shared" si="798"/>
        <v>#REF!</v>
      </c>
      <c r="KC117" s="43" t="e">
        <f t="shared" si="799"/>
        <v>#REF!</v>
      </c>
      <c r="KD117" s="43" t="e">
        <f t="shared" si="800"/>
        <v>#REF!</v>
      </c>
      <c r="KE117" s="43" t="e">
        <f t="shared" si="801"/>
        <v>#REF!</v>
      </c>
      <c r="KF117" s="43" t="e">
        <f t="shared" si="802"/>
        <v>#REF!</v>
      </c>
      <c r="KG117" s="43">
        <f t="shared" si="803"/>
        <v>0</v>
      </c>
      <c r="KH117" s="43"/>
      <c r="KJ117" s="7" t="e">
        <f t="array" ref="KJ117">AVERAGE(EW117:EW118)/((1+discount_EFFECT)^($B117-1))</f>
        <v>#REF!</v>
      </c>
      <c r="KK117" s="7" t="e">
        <f t="array" ref="KK117">AVERAGE(EX117:EX118)/((1+discount_EFFECT)^($B117-1))</f>
        <v>#REF!</v>
      </c>
      <c r="KL117" s="7" t="e">
        <f t="array" ref="KL117">AVERAGE(EY117:EY118)/((1+discount_EFFECT)^($B117-1))</f>
        <v>#REF!</v>
      </c>
      <c r="KM117" s="7" t="e">
        <f t="array" ref="KM117">AVERAGE(EZ117:EZ118)/((1+discount_EFFECT)^($B117-1))</f>
        <v>#REF!</v>
      </c>
      <c r="KN117" s="7" t="e">
        <f t="array" ref="KN117">AVERAGE(FA117:FA118)/((1+discount_EFFECT)^($B117-1))</f>
        <v>#REF!</v>
      </c>
      <c r="KO117" s="7" t="e">
        <f t="array" ref="KO117">AVERAGE(FB117:FB118)/((1+discount_EFFECT)^($B117-1))</f>
        <v>#REF!</v>
      </c>
      <c r="KP117" s="7" t="e">
        <f t="array" ref="KP117">AVERAGE(FC117:FC118)/((1+discount_EFFECT)^($B117-1))</f>
        <v>#REF!</v>
      </c>
      <c r="KQ117" s="7" t="e">
        <f t="array" ref="KQ117">AVERAGE(FD117:FD118)/((1+discount_EFFECT)^($B117-1))</f>
        <v>#REF!</v>
      </c>
      <c r="KR117" s="7" t="e">
        <f t="array" ref="KR117">AVERAGE(FE117:FE118)/((1+discount_EFFECT)^($B117-1))</f>
        <v>#REF!</v>
      </c>
      <c r="KS117" s="7" t="e">
        <f t="array" ref="KS117">AVERAGE(FF117:FF118)/((1+discount_EFFECT)^($B117-1))</f>
        <v>#REF!</v>
      </c>
      <c r="KT117" s="7" t="e">
        <f t="array" ref="KT117">AVERAGE(FG117:FG118)/((1+discount_EFFECT)^($B117-1))</f>
        <v>#REF!</v>
      </c>
      <c r="KU117" s="51" t="e">
        <f t="shared" si="804"/>
        <v>#REF!</v>
      </c>
      <c r="KV117" s="51" t="e">
        <f t="shared" si="805"/>
        <v>#REF!</v>
      </c>
      <c r="KW117" s="43"/>
      <c r="KX117" s="43" t="e">
        <f t="shared" si="806"/>
        <v>#REF!</v>
      </c>
      <c r="KY117" s="43" t="e">
        <f t="shared" si="807"/>
        <v>#REF!</v>
      </c>
      <c r="KZ117" s="43" t="e">
        <f t="shared" si="808"/>
        <v>#REF!</v>
      </c>
      <c r="LA117" s="43" t="e">
        <f t="shared" si="809"/>
        <v>#REF!</v>
      </c>
      <c r="LB117" s="30" t="e">
        <f t="shared" si="810"/>
        <v>#REF!</v>
      </c>
      <c r="LC117" s="30" t="e">
        <f t="shared" si="811"/>
        <v>#REF!</v>
      </c>
      <c r="LD117" s="30" t="e">
        <f t="shared" si="812"/>
        <v>#REF!</v>
      </c>
      <c r="LE117" s="30" t="e">
        <f t="shared" si="813"/>
        <v>#REF!</v>
      </c>
      <c r="LF117" s="30" t="e">
        <f t="shared" si="814"/>
        <v>#REF!</v>
      </c>
      <c r="LG117" s="30" t="e">
        <f t="shared" si="815"/>
        <v>#REF!</v>
      </c>
      <c r="LH117" s="30" t="e">
        <f t="shared" si="816"/>
        <v>#REF!</v>
      </c>
      <c r="LI117" s="17" t="e">
        <f t="shared" si="817"/>
        <v>#REF!</v>
      </c>
      <c r="LJ117" s="30" t="e">
        <f t="shared" si="818"/>
        <v>#REF!</v>
      </c>
      <c r="LK117" s="31" t="e">
        <f t="shared" si="819"/>
        <v>#REF!</v>
      </c>
      <c r="LL117" t="e">
        <f t="shared" si="820"/>
        <v>#REF!</v>
      </c>
    </row>
    <row r="118" spans="2:324" ht="15.6" thickTop="1" thickBot="1" x14ac:dyDescent="0.35">
      <c r="B118">
        <v>51</v>
      </c>
      <c r="C118">
        <f t="shared" si="821"/>
        <v>121</v>
      </c>
      <c r="E118">
        <f t="shared" si="610"/>
        <v>1</v>
      </c>
      <c r="G118">
        <f t="shared" si="611"/>
        <v>0.16501514101914139</v>
      </c>
      <c r="H118">
        <f t="shared" si="612"/>
        <v>0</v>
      </c>
      <c r="I118">
        <f t="shared" si="613"/>
        <v>0</v>
      </c>
      <c r="J118">
        <f t="shared" si="614"/>
        <v>0.25713445436768823</v>
      </c>
      <c r="K118" s="19">
        <f t="shared" si="615"/>
        <v>2.7774179821947742E-2</v>
      </c>
      <c r="L118">
        <f t="shared" si="616"/>
        <v>0.22999999999999998</v>
      </c>
      <c r="M118">
        <f t="shared" si="617"/>
        <v>0</v>
      </c>
      <c r="N118">
        <f t="shared" si="618"/>
        <v>0</v>
      </c>
      <c r="O118">
        <f t="shared" si="619"/>
        <v>0.35</v>
      </c>
      <c r="P118">
        <f t="shared" si="620"/>
        <v>4.0000000000000036E-2</v>
      </c>
      <c r="S118" s="35" t="e">
        <f t="shared" si="621"/>
        <v>#REF!</v>
      </c>
      <c r="T118" s="36">
        <v>0</v>
      </c>
      <c r="U118" s="37" t="e">
        <f t="shared" si="622"/>
        <v>#REF!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8">
        <v>0</v>
      </c>
      <c r="AD118" s="35" t="e">
        <f t="shared" si="623"/>
        <v>#REF!</v>
      </c>
      <c r="AE118" s="37" t="e">
        <f t="shared" si="624"/>
        <v>#REF!</v>
      </c>
      <c r="AF118" s="37" t="e">
        <f t="shared" si="625"/>
        <v>#REF!</v>
      </c>
      <c r="AG118" s="37" t="e">
        <f t="shared" si="626"/>
        <v>#REF!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8">
        <v>0</v>
      </c>
      <c r="AO118" s="35" t="e">
        <f t="shared" si="627"/>
        <v>#REF!</v>
      </c>
      <c r="AP118" s="36">
        <v>0</v>
      </c>
      <c r="AQ118" s="37" t="e">
        <f t="shared" si="628"/>
        <v>#REF!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8">
        <v>0</v>
      </c>
      <c r="AZ118" s="35" t="e">
        <f t="shared" si="629"/>
        <v>#REF!</v>
      </c>
      <c r="BA118" s="37" t="e">
        <f t="shared" si="630"/>
        <v>#REF!</v>
      </c>
      <c r="BB118" s="37" t="e">
        <f t="shared" si="631"/>
        <v>#REF!</v>
      </c>
      <c r="BC118" s="37" t="e">
        <f t="shared" si="632"/>
        <v>#REF!</v>
      </c>
      <c r="BD118" s="37" t="e">
        <f t="shared" si="633"/>
        <v>#REF!</v>
      </c>
      <c r="BE118" s="37" t="e">
        <f t="shared" si="634"/>
        <v>#REF!</v>
      </c>
      <c r="BF118" s="36">
        <v>0</v>
      </c>
      <c r="BG118" s="36">
        <v>0</v>
      </c>
      <c r="BH118" s="36">
        <v>0</v>
      </c>
      <c r="BI118" s="36">
        <v>0</v>
      </c>
      <c r="BJ118" s="38">
        <v>0</v>
      </c>
      <c r="BK118" s="35" t="e">
        <f t="shared" si="635"/>
        <v>#REF!</v>
      </c>
      <c r="BL118" s="37" t="e">
        <f t="shared" si="636"/>
        <v>#REF!</v>
      </c>
      <c r="BM118" s="37" t="e">
        <f t="shared" si="637"/>
        <v>#REF!</v>
      </c>
      <c r="BN118" s="37" t="e">
        <f t="shared" si="638"/>
        <v>#REF!</v>
      </c>
      <c r="BO118" s="37" t="e">
        <f t="shared" si="639"/>
        <v>#REF!</v>
      </c>
      <c r="BP118" s="37" t="e">
        <f t="shared" si="640"/>
        <v>#REF!</v>
      </c>
      <c r="BQ118" s="36">
        <v>0</v>
      </c>
      <c r="BR118" s="36">
        <v>0</v>
      </c>
      <c r="BS118" s="36">
        <v>0</v>
      </c>
      <c r="BT118" s="36">
        <v>0</v>
      </c>
      <c r="BU118" s="38">
        <v>0</v>
      </c>
      <c r="BV118" s="35" t="e">
        <f t="shared" si="641"/>
        <v>#REF!</v>
      </c>
      <c r="BW118" s="37" t="e">
        <f t="shared" si="642"/>
        <v>#REF!</v>
      </c>
      <c r="BX118" s="37" t="e">
        <f t="shared" si="643"/>
        <v>#REF!</v>
      </c>
      <c r="BY118" s="37" t="e">
        <f t="shared" si="644"/>
        <v>#REF!</v>
      </c>
      <c r="BZ118" s="37" t="e">
        <f t="shared" si="645"/>
        <v>#REF!</v>
      </c>
      <c r="CA118" s="37" t="e">
        <f t="shared" si="646"/>
        <v>#REF!</v>
      </c>
      <c r="CB118" s="36">
        <v>0</v>
      </c>
      <c r="CC118" s="36">
        <v>0</v>
      </c>
      <c r="CD118" s="36">
        <v>0</v>
      </c>
      <c r="CE118" s="36">
        <v>0</v>
      </c>
      <c r="CF118" s="38">
        <v>0</v>
      </c>
      <c r="CG118" s="37" t="e">
        <f t="shared" si="647"/>
        <v>#REF!</v>
      </c>
      <c r="CH118" s="37" t="e">
        <f t="shared" si="648"/>
        <v>#REF!</v>
      </c>
      <c r="CI118" s="37" t="e">
        <f t="shared" si="649"/>
        <v>#REF!</v>
      </c>
      <c r="CJ118" s="37" t="e">
        <f t="shared" si="650"/>
        <v>#REF!</v>
      </c>
      <c r="CK118" s="36">
        <v>0</v>
      </c>
      <c r="CL118" s="36">
        <v>0</v>
      </c>
      <c r="CM118" s="37" t="e">
        <f t="shared" si="651"/>
        <v>#REF!</v>
      </c>
      <c r="CN118" s="37" t="e">
        <f t="shared" si="652"/>
        <v>#REF!</v>
      </c>
      <c r="CO118" s="36">
        <v>0</v>
      </c>
      <c r="CP118" s="36">
        <v>0</v>
      </c>
      <c r="CQ118" s="38">
        <v>0</v>
      </c>
      <c r="CR118" s="37" t="e">
        <f t="shared" si="653"/>
        <v>#REF!</v>
      </c>
      <c r="CS118" s="37" t="e">
        <f t="shared" si="654"/>
        <v>#REF!</v>
      </c>
      <c r="CT118" s="37" t="e">
        <f t="shared" si="655"/>
        <v>#REF!</v>
      </c>
      <c r="CU118" s="37" t="e">
        <f t="shared" si="656"/>
        <v>#REF!</v>
      </c>
      <c r="CV118" s="37" t="e">
        <f t="shared" si="657"/>
        <v>#REF!</v>
      </c>
      <c r="CW118" s="37" t="e">
        <f t="shared" si="658"/>
        <v>#REF!</v>
      </c>
      <c r="CX118" s="37" t="e">
        <f t="shared" si="659"/>
        <v>#REF!</v>
      </c>
      <c r="CY118" s="37" t="e">
        <f t="shared" si="660"/>
        <v>#REF!</v>
      </c>
      <c r="CZ118" s="37" t="e">
        <f t="shared" si="661"/>
        <v>#REF!</v>
      </c>
      <c r="DA118" s="37" t="e">
        <f t="shared" si="662"/>
        <v>#REF!</v>
      </c>
      <c r="DB118" s="38">
        <v>0</v>
      </c>
      <c r="DC118" s="37" t="e">
        <f t="shared" si="663"/>
        <v>#REF!</v>
      </c>
      <c r="DD118" s="37" t="e">
        <f t="shared" si="664"/>
        <v>#REF!</v>
      </c>
      <c r="DE118" s="37" t="e">
        <f t="shared" si="665"/>
        <v>#REF!</v>
      </c>
      <c r="DF118" s="37" t="e">
        <f t="shared" si="666"/>
        <v>#REF!</v>
      </c>
      <c r="DG118" s="37" t="e">
        <f t="shared" si="667"/>
        <v>#REF!</v>
      </c>
      <c r="DH118" s="37" t="e">
        <f t="shared" si="668"/>
        <v>#REF!</v>
      </c>
      <c r="DI118" s="37" t="e">
        <f t="shared" si="669"/>
        <v>#REF!</v>
      </c>
      <c r="DJ118" s="37" t="e">
        <f t="shared" si="670"/>
        <v>#REF!</v>
      </c>
      <c r="DK118" s="37" t="e">
        <f t="shared" si="671"/>
        <v>#REF!</v>
      </c>
      <c r="DL118" s="37" t="e">
        <f t="shared" si="672"/>
        <v>#REF!</v>
      </c>
      <c r="DM118" s="38">
        <v>0</v>
      </c>
      <c r="DN118" s="37" t="e">
        <f t="shared" si="673"/>
        <v>#REF!</v>
      </c>
      <c r="DO118" s="37" t="e">
        <f t="shared" si="674"/>
        <v>#REF!</v>
      </c>
      <c r="DP118" s="37" t="e">
        <f t="shared" si="675"/>
        <v>#REF!</v>
      </c>
      <c r="DQ118" s="37" t="e">
        <f t="shared" si="676"/>
        <v>#REF!</v>
      </c>
      <c r="DR118" s="37" t="e">
        <f t="shared" si="677"/>
        <v>#REF!</v>
      </c>
      <c r="DS118" s="37" t="e">
        <f t="shared" si="678"/>
        <v>#REF!</v>
      </c>
      <c r="DT118" s="37" t="e">
        <f t="shared" si="679"/>
        <v>#REF!</v>
      </c>
      <c r="DU118" s="37" t="e">
        <f t="shared" si="680"/>
        <v>#REF!</v>
      </c>
      <c r="DV118" s="37" t="e">
        <f t="shared" si="681"/>
        <v>#REF!</v>
      </c>
      <c r="DW118" s="37" t="e">
        <f t="shared" si="682"/>
        <v>#REF!</v>
      </c>
      <c r="DX118" s="38">
        <v>0</v>
      </c>
      <c r="DY118" s="35" t="e">
        <f t="array" ref="DY118">1-EXP(-INDEX(m.r.mortality, C118) * hr.mort_mci)</f>
        <v>#REF!</v>
      </c>
      <c r="DZ118" s="37" t="e">
        <f t="array" ref="DZ118">1-EXP(-INDEX(m.r.mortality, C118) * hr.mort_mci)</f>
        <v>#REF!</v>
      </c>
      <c r="EA118" s="37" t="e">
        <f t="array" ref="EA118">1-EXP(-INDEX(m.r.mortality, C118) * hr.mort_mil)</f>
        <v>#REF!</v>
      </c>
      <c r="EB118" s="37" t="e">
        <f t="array" ref="EB118">1-EXP(-INDEX(m.r.mortality, C118) * hr.mort_mil)</f>
        <v>#REF!</v>
      </c>
      <c r="EC118" s="37" t="e">
        <f t="array" ref="EC118">1-EXP(-INDEX(m.r.mortality, C118) * hr.mort_mod)</f>
        <v>#REF!</v>
      </c>
      <c r="ED118" s="37" t="e">
        <f t="array" ref="ED118">1-EXP(-INDEX(m.r.mortality, C118) * hr.mort_sev)</f>
        <v>#REF!</v>
      </c>
      <c r="EE118" s="37" t="e">
        <f t="array" ref="EE118">1-EXP(-INDEX(m.r.mortality, C118) * hr.mort_mci)</f>
        <v>#REF!</v>
      </c>
      <c r="EF118" s="37" t="e">
        <f t="array" ref="EF118">1-EXP(-INDEX(m.r.mortality, C118) * hr.mort_mil)</f>
        <v>#REF!</v>
      </c>
      <c r="EG118" s="37" t="e">
        <f t="array" ref="EG118">1-EXP(-INDEX(m.r.mortality, C118) * hr.mort_mod)</f>
        <v>#REF!</v>
      </c>
      <c r="EH118" s="37" t="e">
        <f t="array" ref="EH118">1-EXP(-INDEX(m.r.mortality, C118) * hr.mort_sev)</f>
        <v>#REF!</v>
      </c>
      <c r="EI118" s="38">
        <v>1</v>
      </c>
      <c r="EJ118" s="39" t="e">
        <f t="shared" si="683"/>
        <v>#REF!</v>
      </c>
      <c r="EK118" s="39" t="e">
        <f t="shared" si="684"/>
        <v>#REF!</v>
      </c>
      <c r="EL118" s="39" t="e">
        <f t="shared" si="685"/>
        <v>#REF!</v>
      </c>
      <c r="EM118" s="39" t="e">
        <f t="shared" si="686"/>
        <v>#REF!</v>
      </c>
      <c r="EN118" s="39" t="e">
        <f t="shared" si="687"/>
        <v>#REF!</v>
      </c>
      <c r="EO118" s="39" t="e">
        <f t="shared" si="688"/>
        <v>#REF!</v>
      </c>
      <c r="EP118" s="39" t="e">
        <f t="shared" si="689"/>
        <v>#REF!</v>
      </c>
      <c r="EQ118" s="39" t="e">
        <f t="shared" si="690"/>
        <v>#REF!</v>
      </c>
      <c r="ER118" s="39" t="e">
        <f t="shared" si="691"/>
        <v>#REF!</v>
      </c>
      <c r="ES118" s="39" t="e">
        <f t="shared" si="692"/>
        <v>#REF!</v>
      </c>
      <c r="ET118" s="39" t="b">
        <f t="shared" si="693"/>
        <v>1</v>
      </c>
      <c r="EV118">
        <v>51</v>
      </c>
      <c r="EW118" s="7" t="e">
        <f t="array" ref="EW118">MMULT(EW117:FG117,TRANSPOSE(S117:AC117))</f>
        <v>#REF!</v>
      </c>
      <c r="EX118" s="7" t="e">
        <f t="array" ref="EX118">MMULT(EW117:FG117,TRANSPOSE(AD117:AN117))</f>
        <v>#REF!</v>
      </c>
      <c r="EY118" s="7" t="e">
        <f t="array" ref="EY118">MMULT(EW117:FG117,TRANSPOSE(AO117:AY117))</f>
        <v>#REF!</v>
      </c>
      <c r="EZ118" s="7" t="e">
        <f t="array" ref="EZ118">MMULT(EW117:FG117,TRANSPOSE(AZ117:BJ117))</f>
        <v>#REF!</v>
      </c>
      <c r="FA118" s="7" t="e">
        <f t="array" ref="FA118">MMULT(EW117:FG117,TRANSPOSE(BK117:BU117))</f>
        <v>#REF!</v>
      </c>
      <c r="FB118" s="7" t="e">
        <f t="array" ref="FB118">MMULT(EW117:FG117,TRANSPOSE(BV117:CF117))</f>
        <v>#REF!</v>
      </c>
      <c r="FC118" s="7" t="e">
        <f t="array" ref="FC118">MMULT(EW117:FG117,TRANSPOSE(CG117:CQ117))</f>
        <v>#REF!</v>
      </c>
      <c r="FD118" s="7" t="e">
        <f t="array" ref="FD118">MMULT(EW117:FG117,TRANSPOSE(CR117:DB117))</f>
        <v>#REF!</v>
      </c>
      <c r="FE118" s="7" t="e">
        <f t="array" ref="FE118">MMULT(EW117:FG117,TRANSPOSE(DC117:DM117))</f>
        <v>#REF!</v>
      </c>
      <c r="FF118" s="7" t="e">
        <f t="array" ref="FF118">MMULT(EW117:FG117,TRANSPOSE(DN117:DX117))</f>
        <v>#REF!</v>
      </c>
      <c r="FG118" s="7" t="e">
        <f t="array" ref="FG118">MMULT(EW117:FG117,TRANSPOSE(DY117:EI117))</f>
        <v>#REF!</v>
      </c>
      <c r="FH118" s="39" t="e">
        <f t="shared" si="694"/>
        <v>#REF!</v>
      </c>
      <c r="FJ118" s="30" t="e">
        <f t="shared" si="695"/>
        <v>#REF!</v>
      </c>
      <c r="FK118" s="30" t="e">
        <f t="shared" si="696"/>
        <v>#REF!</v>
      </c>
      <c r="FL118" s="30" t="e">
        <f t="shared" si="697"/>
        <v>#REF!</v>
      </c>
      <c r="FM118" s="30" t="e">
        <f t="shared" si="698"/>
        <v>#REF!</v>
      </c>
      <c r="FN118" s="30" t="e">
        <f t="shared" si="699"/>
        <v>#REF!</v>
      </c>
      <c r="FO118" s="30" t="e">
        <f t="shared" si="700"/>
        <v>#REF!</v>
      </c>
      <c r="FP118" s="30" t="e">
        <f t="shared" si="701"/>
        <v>#REF!</v>
      </c>
      <c r="FQ118" s="30" t="e">
        <f t="shared" si="702"/>
        <v>#REF!</v>
      </c>
      <c r="FR118" s="30" t="e">
        <f t="shared" si="703"/>
        <v>#REF!</v>
      </c>
      <c r="FS118" s="30" t="e">
        <f t="shared" si="704"/>
        <v>#REF!</v>
      </c>
      <c r="FT118" s="41">
        <v>0</v>
      </c>
      <c r="FV118" s="30" t="e">
        <f t="shared" si="705"/>
        <v>#REF!</v>
      </c>
      <c r="FW118" s="30" t="e">
        <f t="shared" si="706"/>
        <v>#REF!</v>
      </c>
      <c r="FX118" s="30" t="e">
        <f t="shared" si="707"/>
        <v>#REF!</v>
      </c>
      <c r="FY118" s="30" t="e">
        <f t="shared" si="708"/>
        <v>#REF!</v>
      </c>
      <c r="FZ118" s="30" t="e">
        <f t="shared" si="709"/>
        <v>#REF!</v>
      </c>
      <c r="GA118" s="30" t="e">
        <f t="shared" si="710"/>
        <v>#REF!</v>
      </c>
      <c r="GB118" s="30" t="e">
        <f t="shared" si="711"/>
        <v>#REF!</v>
      </c>
      <c r="GC118" s="30" t="e">
        <f t="shared" si="712"/>
        <v>#REF!</v>
      </c>
      <c r="GD118" s="30" t="e">
        <f t="shared" si="713"/>
        <v>#REF!</v>
      </c>
      <c r="GE118" s="30" t="e">
        <f t="shared" si="714"/>
        <v>#REF!</v>
      </c>
      <c r="GF118" s="41">
        <v>0</v>
      </c>
      <c r="GH118" s="31" t="e">
        <f t="shared" si="715"/>
        <v>#REF!</v>
      </c>
      <c r="GI118" s="31" t="e">
        <f t="shared" si="716"/>
        <v>#REF!</v>
      </c>
      <c r="GJ118" s="18"/>
      <c r="GK118" s="31" t="e">
        <f t="shared" si="717"/>
        <v>#REF!</v>
      </c>
      <c r="GL118" s="31" t="e">
        <f t="shared" si="718"/>
        <v>#REF!</v>
      </c>
      <c r="GM118" s="31" t="e">
        <f t="shared" si="719"/>
        <v>#REF!</v>
      </c>
      <c r="GN118" s="31" t="e">
        <f t="shared" si="720"/>
        <v>#REF!</v>
      </c>
      <c r="GO118" s="31" t="e">
        <f t="shared" si="721"/>
        <v>#REF!</v>
      </c>
      <c r="GP118" s="31" t="e">
        <f t="shared" si="722"/>
        <v>#REF!</v>
      </c>
      <c r="GQ118" s="31" t="e">
        <f t="shared" si="723"/>
        <v>#REF!</v>
      </c>
      <c r="GR118" s="31" t="e">
        <f t="shared" si="724"/>
        <v>#REF!</v>
      </c>
      <c r="GS118" s="31" t="e">
        <f t="shared" si="725"/>
        <v>#REF!</v>
      </c>
      <c r="GT118" s="31" t="e">
        <f t="shared" si="726"/>
        <v>#REF!</v>
      </c>
      <c r="GU118" s="42">
        <v>0</v>
      </c>
      <c r="GV118" s="18"/>
      <c r="GW118" s="31" t="e">
        <f t="shared" si="727"/>
        <v>#REF!</v>
      </c>
      <c r="GX118" s="31" t="e">
        <f t="shared" si="728"/>
        <v>#REF!</v>
      </c>
      <c r="GY118" s="31" t="e">
        <f t="shared" si="729"/>
        <v>#REF!</v>
      </c>
      <c r="GZ118" s="31" t="e">
        <f t="shared" si="730"/>
        <v>#REF!</v>
      </c>
      <c r="HA118" s="31" t="e">
        <f t="shared" si="731"/>
        <v>#REF!</v>
      </c>
      <c r="HB118" s="31" t="e">
        <f t="shared" si="732"/>
        <v>#REF!</v>
      </c>
      <c r="HC118" s="31" t="e">
        <f t="shared" si="733"/>
        <v>#REF!</v>
      </c>
      <c r="HD118" s="31" t="e">
        <f t="shared" si="734"/>
        <v>#REF!</v>
      </c>
      <c r="HE118" s="31" t="e">
        <f t="shared" si="735"/>
        <v>#REF!</v>
      </c>
      <c r="HF118" s="31" t="e">
        <f t="shared" si="736"/>
        <v>#REF!</v>
      </c>
      <c r="HG118" s="42">
        <v>0</v>
      </c>
      <c r="HH118" s="18"/>
      <c r="HI118" s="31" t="e">
        <f t="shared" si="737"/>
        <v>#REF!</v>
      </c>
      <c r="HJ118" s="31" t="e">
        <f t="shared" si="738"/>
        <v>#REF!</v>
      </c>
      <c r="HK118" s="31" t="e">
        <f t="shared" si="739"/>
        <v>#REF!</v>
      </c>
      <c r="HL118" s="31" t="e">
        <f t="shared" si="740"/>
        <v>#REF!</v>
      </c>
      <c r="HM118" s="31" t="e">
        <f t="shared" si="741"/>
        <v>#REF!</v>
      </c>
      <c r="HN118" s="31" t="e">
        <f t="shared" si="742"/>
        <v>#REF!</v>
      </c>
      <c r="HO118" s="31" t="e">
        <f t="shared" si="743"/>
        <v>#REF!</v>
      </c>
      <c r="HP118" s="31" t="e">
        <f t="shared" si="744"/>
        <v>#REF!</v>
      </c>
      <c r="HQ118" s="31" t="e">
        <f t="shared" si="745"/>
        <v>#REF!</v>
      </c>
      <c r="HR118" s="31" t="e">
        <f t="shared" si="746"/>
        <v>#REF!</v>
      </c>
      <c r="HS118" s="42">
        <v>0</v>
      </c>
      <c r="HT118" s="18"/>
      <c r="HU118" s="45" t="e">
        <f t="shared" si="747"/>
        <v>#REF!</v>
      </c>
      <c r="HV118" s="45" t="e">
        <f t="shared" si="748"/>
        <v>#REF!</v>
      </c>
      <c r="HW118" s="45" t="e">
        <f t="shared" si="749"/>
        <v>#REF!</v>
      </c>
      <c r="HX118" s="45" t="e">
        <f t="shared" si="750"/>
        <v>#REF!</v>
      </c>
      <c r="HY118" s="45" t="e">
        <f t="shared" si="751"/>
        <v>#REF!</v>
      </c>
      <c r="HZ118" s="45" t="e">
        <f t="shared" si="752"/>
        <v>#REF!</v>
      </c>
      <c r="IA118" s="45" t="e">
        <f t="shared" si="753"/>
        <v>#REF!</v>
      </c>
      <c r="IB118" s="45" t="e">
        <f t="shared" si="754"/>
        <v>#REF!</v>
      </c>
      <c r="IC118" s="45" t="e">
        <f t="shared" si="755"/>
        <v>#REF!</v>
      </c>
      <c r="ID118" s="45" t="e">
        <f t="shared" si="756"/>
        <v>#REF!</v>
      </c>
      <c r="IE118" s="45">
        <f t="shared" si="757"/>
        <v>0</v>
      </c>
      <c r="IF118" s="45"/>
      <c r="IH118" s="45" t="e">
        <f t="shared" si="758"/>
        <v>#REF!</v>
      </c>
      <c r="II118" s="45" t="e">
        <f t="shared" si="759"/>
        <v>#REF!</v>
      </c>
      <c r="IJ118" s="45" t="e">
        <f t="shared" si="760"/>
        <v>#REF!</v>
      </c>
      <c r="IK118" s="45" t="e">
        <f t="shared" si="761"/>
        <v>#REF!</v>
      </c>
      <c r="IL118" s="45" t="e">
        <f t="shared" si="762"/>
        <v>#REF!</v>
      </c>
      <c r="IM118" s="45" t="e">
        <f t="shared" si="763"/>
        <v>#REF!</v>
      </c>
      <c r="IN118" s="45" t="e">
        <f t="shared" si="764"/>
        <v>#REF!</v>
      </c>
      <c r="IO118" s="45" t="e">
        <f t="shared" si="765"/>
        <v>#REF!</v>
      </c>
      <c r="IP118" s="45" t="e">
        <f t="shared" si="766"/>
        <v>#REF!</v>
      </c>
      <c r="IQ118" s="45" t="e">
        <f t="shared" si="767"/>
        <v>#REF!</v>
      </c>
      <c r="IR118" s="45">
        <f t="shared" si="768"/>
        <v>0</v>
      </c>
      <c r="IT118" s="43" t="e">
        <f t="shared" si="769"/>
        <v>#REF!</v>
      </c>
      <c r="IU118" s="43" t="e">
        <f t="shared" si="770"/>
        <v>#REF!</v>
      </c>
      <c r="IW118" s="43" t="e">
        <f t="shared" si="771"/>
        <v>#REF!</v>
      </c>
      <c r="IX118" s="43" t="e">
        <f t="shared" si="772"/>
        <v>#REF!</v>
      </c>
      <c r="IY118" s="43" t="e">
        <f t="shared" si="773"/>
        <v>#REF!</v>
      </c>
      <c r="IZ118" s="43" t="e">
        <f t="shared" si="774"/>
        <v>#REF!</v>
      </c>
      <c r="JA118" s="43" t="e">
        <f t="shared" si="775"/>
        <v>#REF!</v>
      </c>
      <c r="JB118" s="43" t="e">
        <f t="shared" si="776"/>
        <v>#REF!</v>
      </c>
      <c r="JC118" s="43" t="e">
        <f t="shared" si="777"/>
        <v>#REF!</v>
      </c>
      <c r="JD118" s="43" t="e">
        <f t="shared" si="778"/>
        <v>#REF!</v>
      </c>
      <c r="JE118" s="43" t="e">
        <f t="shared" si="779"/>
        <v>#REF!</v>
      </c>
      <c r="JF118" s="43" t="e">
        <f t="shared" si="780"/>
        <v>#REF!</v>
      </c>
      <c r="JG118" s="43">
        <f t="shared" si="781"/>
        <v>0</v>
      </c>
      <c r="JH118" s="43"/>
      <c r="JJ118" s="43" t="e">
        <f t="shared" si="782"/>
        <v>#REF!</v>
      </c>
      <c r="JK118" s="43" t="e">
        <f t="shared" si="783"/>
        <v>#REF!</v>
      </c>
      <c r="JL118" s="43" t="e">
        <f t="shared" si="784"/>
        <v>#REF!</v>
      </c>
      <c r="JM118" s="43" t="e">
        <f t="shared" si="785"/>
        <v>#REF!</v>
      </c>
      <c r="JN118" s="43" t="e">
        <f t="shared" si="786"/>
        <v>#REF!</v>
      </c>
      <c r="JO118" s="43" t="e">
        <f t="shared" si="787"/>
        <v>#REF!</v>
      </c>
      <c r="JP118" s="43" t="e">
        <f t="shared" si="788"/>
        <v>#REF!</v>
      </c>
      <c r="JQ118" s="43" t="e">
        <f t="shared" si="789"/>
        <v>#REF!</v>
      </c>
      <c r="JR118" s="43" t="e">
        <f t="shared" si="790"/>
        <v>#REF!</v>
      </c>
      <c r="JS118" s="43" t="e">
        <f t="shared" si="791"/>
        <v>#REF!</v>
      </c>
      <c r="JT118" s="43">
        <f t="shared" si="792"/>
        <v>0</v>
      </c>
      <c r="JU118" s="43"/>
      <c r="JW118" s="43" t="e">
        <f t="shared" si="793"/>
        <v>#REF!</v>
      </c>
      <c r="JX118" s="43" t="e">
        <f t="shared" si="794"/>
        <v>#REF!</v>
      </c>
      <c r="JY118" s="43" t="e">
        <f t="shared" si="795"/>
        <v>#REF!</v>
      </c>
      <c r="JZ118" s="43" t="e">
        <f t="shared" si="796"/>
        <v>#REF!</v>
      </c>
      <c r="KA118" s="43" t="e">
        <f t="shared" si="797"/>
        <v>#REF!</v>
      </c>
      <c r="KB118" s="43" t="e">
        <f t="shared" si="798"/>
        <v>#REF!</v>
      </c>
      <c r="KC118" s="43" t="e">
        <f t="shared" si="799"/>
        <v>#REF!</v>
      </c>
      <c r="KD118" s="43" t="e">
        <f t="shared" si="800"/>
        <v>#REF!</v>
      </c>
      <c r="KE118" s="43" t="e">
        <f t="shared" si="801"/>
        <v>#REF!</v>
      </c>
      <c r="KF118" s="43" t="e">
        <f t="shared" si="802"/>
        <v>#REF!</v>
      </c>
      <c r="KG118" s="43">
        <f t="shared" si="803"/>
        <v>0</v>
      </c>
      <c r="KH118" s="43"/>
      <c r="KJ118" s="7" t="e">
        <f t="array" ref="KJ118">AVERAGE(EW118:EW119)/((1+discount_EFFECT)^($B118-1))</f>
        <v>#REF!</v>
      </c>
      <c r="KK118" s="7" t="e">
        <f t="array" ref="KK118">AVERAGE(EX118:EX119)/((1+discount_EFFECT)^($B118-1))</f>
        <v>#REF!</v>
      </c>
      <c r="KL118" s="7" t="e">
        <f t="array" ref="KL118">AVERAGE(EY118:EY119)/((1+discount_EFFECT)^($B118-1))</f>
        <v>#REF!</v>
      </c>
      <c r="KM118" s="7" t="e">
        <f t="array" ref="KM118">AVERAGE(EZ118:EZ119)/((1+discount_EFFECT)^($B118-1))</f>
        <v>#REF!</v>
      </c>
      <c r="KN118" s="7" t="e">
        <f t="array" ref="KN118">AVERAGE(FA118:FA119)/((1+discount_EFFECT)^($B118-1))</f>
        <v>#REF!</v>
      </c>
      <c r="KO118" s="7" t="e">
        <f t="array" ref="KO118">AVERAGE(FB118:FB119)/((1+discount_EFFECT)^($B118-1))</f>
        <v>#REF!</v>
      </c>
      <c r="KP118" s="7" t="e">
        <f t="array" ref="KP118">AVERAGE(FC118:FC119)/((1+discount_EFFECT)^($B118-1))</f>
        <v>#REF!</v>
      </c>
      <c r="KQ118" s="7" t="e">
        <f t="array" ref="KQ118">AVERAGE(FD118:FD119)/((1+discount_EFFECT)^($B118-1))</f>
        <v>#REF!</v>
      </c>
      <c r="KR118" s="7" t="e">
        <f t="array" ref="KR118">AVERAGE(FE118:FE119)/((1+discount_EFFECT)^($B118-1))</f>
        <v>#REF!</v>
      </c>
      <c r="KS118" s="7" t="e">
        <f t="array" ref="KS118">AVERAGE(FF118:FF119)/((1+discount_EFFECT)^($B118-1))</f>
        <v>#REF!</v>
      </c>
      <c r="KT118" s="7" t="e">
        <f t="array" ref="KT118">AVERAGE(FG118:FG119)/((1+discount_EFFECT)^($B118-1))</f>
        <v>#REF!</v>
      </c>
      <c r="KU118" s="51" t="e">
        <f t="shared" si="804"/>
        <v>#REF!</v>
      </c>
      <c r="KV118" s="51" t="e">
        <f t="shared" si="805"/>
        <v>#REF!</v>
      </c>
      <c r="KW118" s="43"/>
      <c r="KX118" s="43" t="e">
        <f t="shared" si="806"/>
        <v>#REF!</v>
      </c>
      <c r="KY118" s="43" t="e">
        <f t="shared" si="807"/>
        <v>#REF!</v>
      </c>
      <c r="KZ118" s="43" t="e">
        <f t="shared" si="808"/>
        <v>#REF!</v>
      </c>
      <c r="LA118" s="43" t="e">
        <f t="shared" si="809"/>
        <v>#REF!</v>
      </c>
      <c r="LB118" s="30" t="e">
        <f t="shared" si="810"/>
        <v>#REF!</v>
      </c>
      <c r="LC118" s="30" t="e">
        <f t="shared" si="811"/>
        <v>#REF!</v>
      </c>
      <c r="LD118" s="30" t="e">
        <f t="shared" si="812"/>
        <v>#REF!</v>
      </c>
      <c r="LE118" s="30" t="e">
        <f t="shared" si="813"/>
        <v>#REF!</v>
      </c>
      <c r="LF118" s="30" t="e">
        <f t="shared" si="814"/>
        <v>#REF!</v>
      </c>
      <c r="LG118" s="30" t="e">
        <f t="shared" si="815"/>
        <v>#REF!</v>
      </c>
      <c r="LH118" s="30" t="e">
        <f t="shared" si="816"/>
        <v>#REF!</v>
      </c>
      <c r="LI118" s="17" t="e">
        <f t="shared" si="817"/>
        <v>#REF!</v>
      </c>
      <c r="LJ118" s="30" t="e">
        <f t="shared" si="818"/>
        <v>#REF!</v>
      </c>
      <c r="LK118" s="31" t="e">
        <f t="shared" si="819"/>
        <v>#REF!</v>
      </c>
      <c r="LL118" t="e">
        <f t="shared" si="820"/>
        <v>#REF!</v>
      </c>
    </row>
    <row r="119" spans="2:324" ht="15" thickTop="1" x14ac:dyDescent="0.3"/>
  </sheetData>
  <conditionalFormatting sqref="EJ1:ET1 EJ3:ET3 EJ5:ET5 EJ9:ET9 EJ65:ET65 EJ119:ET1048576">
    <cfRule type="expression" dxfId="7" priority="2" stopIfTrue="1">
      <formula>NOT(ISERROR(SEARCH("FALSE",EJ1)))</formula>
    </cfRule>
  </conditionalFormatting>
  <conditionalFormatting sqref="EJ4:ET4">
    <cfRule type="expression" dxfId="6" priority="4" stopIfTrue="1">
      <formula>NOT(ISERROR(SEARCH("FALSE",EJ4)))</formula>
    </cfRule>
  </conditionalFormatting>
  <conditionalFormatting sqref="EJ8:ET8 EJ11:ET11 EJ63:ET64 EJ67:ET67">
    <cfRule type="expression" dxfId="5" priority="6" stopIfTrue="1">
      <formula>NOT(ISERROR(SEARCH("FALSE",EJ8)))</formula>
    </cfRule>
  </conditionalFormatting>
  <conditionalFormatting sqref="EJ12:ET62 EJ68:ET118">
    <cfRule type="expression" dxfId="4" priority="8" stopIfTrue="1">
      <formula>NOT(ISERROR(SEARCH("FALSE",EJ12)))</formula>
    </cfRule>
  </conditionalFormatting>
  <conditionalFormatting sqref="EJ10:ET10 EJ12:ET62 EJ66:ET66 EJ68:ET118 FH1:FH1048576">
    <cfRule type="expression" dxfId="3" priority="7" stopIfTrue="1">
      <formula>NOT(ISERROR(SEARCH("FALSE",EJ1)))</formula>
    </cfRule>
  </conditionalFormatting>
  <conditionalFormatting sqref="EJ6:ET8 EJ10:ET11 EJ63:ET64 EJ66:ET67">
    <cfRule type="expression" dxfId="2" priority="5" stopIfTrue="1">
      <formula>NOT(ISERROR(SEARCH("FALSE",EJ6)))</formula>
    </cfRule>
  </conditionalFormatting>
  <conditionalFormatting sqref="EJ2:ET2 EJ4:ET4 EJ6:ET7">
    <cfRule type="expression" dxfId="1" priority="3" stopIfTrue="1">
      <formula>NOT(ISERROR(SEARCH("FALSE",EJ2)))</formula>
    </cfRule>
  </conditionalFormatting>
  <conditionalFormatting sqref="EJ1:ET3 EJ5:ET5 EJ9:ET9 EJ65:ET65 EJ119:ET1048576">
    <cfRule type="expression" dxfId="0" priority="1" stopIfTrue="1">
      <formula>NOT(ISERROR(SEARCH("false",EJ1)))</formula>
    </cfRule>
  </conditionalFormatting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6"/>
  <sheetViews>
    <sheetView workbookViewId="0"/>
  </sheetViews>
  <sheetFormatPr defaultColWidth="10.21875" defaultRowHeight="14.7" x14ac:dyDescent="0.3"/>
  <cols>
    <col min="1" max="6" width="10.21875" customWidth="1"/>
    <col min="7" max="7" width="11.33203125" bestFit="1" customWidth="1"/>
    <col min="8" max="8" width="10.21875" customWidth="1"/>
    <col min="9" max="10" width="10.88671875" bestFit="1" customWidth="1"/>
    <col min="11" max="11" width="10.33203125" bestFit="1" customWidth="1"/>
    <col min="12" max="12" width="10.21875" customWidth="1"/>
  </cols>
  <sheetData>
    <row r="1" spans="2:11" ht="14.4" x14ac:dyDescent="0.3"/>
    <row r="2" spans="2:11" s="1" customFormat="1" ht="20.399999999999999" thickBot="1" x14ac:dyDescent="0.45">
      <c r="B2" s="1" t="s">
        <v>287</v>
      </c>
      <c r="H2" s="1" t="s">
        <v>288</v>
      </c>
    </row>
    <row r="3" spans="2:11" ht="15" thickTop="1" x14ac:dyDescent="0.3"/>
    <row r="4" spans="2:11" ht="14.4" x14ac:dyDescent="0.3">
      <c r="C4" s="52" t="s">
        <v>32</v>
      </c>
      <c r="D4" s="52" t="s">
        <v>33</v>
      </c>
      <c r="E4" s="52" t="s">
        <v>34</v>
      </c>
    </row>
    <row r="5" spans="2:11" ht="14.4" x14ac:dyDescent="0.3">
      <c r="B5" t="s">
        <v>255</v>
      </c>
      <c r="C5" s="44">
        <f ca="1">scenario!KJ8</f>
        <v>0</v>
      </c>
      <c r="D5" s="44">
        <f ca="1">scenario!KJ9</f>
        <v>2.0277304663417528</v>
      </c>
      <c r="E5" s="44">
        <f t="shared" ref="E5:E33" ca="1" si="0">D5-C5</f>
        <v>2.0277304663417528</v>
      </c>
      <c r="H5" t="str">
        <f t="shared" ref="H5:H14" si="1">B23</f>
        <v>mci</v>
      </c>
      <c r="I5" s="17">
        <f t="shared" ref="I5:I14" ca="1" si="2">C23</f>
        <v>1.8299845022833208</v>
      </c>
      <c r="J5" s="17">
        <f t="shared" ref="J5:J14" ca="1" si="3">D23</f>
        <v>2.304770550319915</v>
      </c>
      <c r="K5" s="17">
        <f t="shared" ref="K5:K14" ca="1" si="4">E23</f>
        <v>0.47478604803659419</v>
      </c>
    </row>
    <row r="6" spans="2:11" ht="14.4" x14ac:dyDescent="0.3">
      <c r="B6" t="s">
        <v>256</v>
      </c>
      <c r="C6" s="44">
        <f ca="1">scenario!KK8</f>
        <v>1.6981740014517994</v>
      </c>
      <c r="D6" s="44">
        <f ca="1">scenario!KK9</f>
        <v>0.10840138845593765</v>
      </c>
      <c r="E6" s="44">
        <f t="shared" ca="1" si="0"/>
        <v>-1.5897726129958618</v>
      </c>
      <c r="H6" t="str">
        <f t="shared" si="1"/>
        <v>mil</v>
      </c>
      <c r="I6" s="17">
        <f t="shared" ca="1" si="2"/>
        <v>1.7132670806916179</v>
      </c>
      <c r="J6" s="17">
        <f t="shared" ca="1" si="3"/>
        <v>1.9762407048867623</v>
      </c>
      <c r="K6" s="17">
        <f t="shared" ca="1" si="4"/>
        <v>0.26297362419514436</v>
      </c>
    </row>
    <row r="7" spans="2:11" ht="14.4" x14ac:dyDescent="0.3">
      <c r="B7" t="s">
        <v>257</v>
      </c>
      <c r="C7" s="44">
        <f ca="1">scenario!KL8</f>
        <v>0</v>
      </c>
      <c r="D7" s="44">
        <f ca="1">scenario!KL9</f>
        <v>1.6508868950578985</v>
      </c>
      <c r="E7" s="44">
        <f t="shared" ca="1" si="0"/>
        <v>1.6508868950578985</v>
      </c>
      <c r="H7" t="str">
        <f t="shared" si="1"/>
        <v>mod</v>
      </c>
      <c r="I7" s="17">
        <f t="shared" ca="1" si="2"/>
        <v>1.1839084563021363</v>
      </c>
      <c r="J7" s="17">
        <f t="shared" ca="1" si="3"/>
        <v>1.0243916869554159</v>
      </c>
      <c r="K7" s="17">
        <f t="shared" ca="1" si="4"/>
        <v>-0.15951676934672032</v>
      </c>
    </row>
    <row r="8" spans="2:11" ht="14.4" x14ac:dyDescent="0.3">
      <c r="B8" t="s">
        <v>258</v>
      </c>
      <c r="C8" s="44">
        <f ca="1">scenario!KM8</f>
        <v>1.5490261564864694</v>
      </c>
      <c r="D8" s="44">
        <f ca="1">scenario!KM9</f>
        <v>0.12854818995504327</v>
      </c>
      <c r="E8" s="44">
        <f t="shared" ca="1" si="0"/>
        <v>-1.420477966531426</v>
      </c>
      <c r="H8" t="str">
        <f t="shared" si="1"/>
        <v>sev</v>
      </c>
      <c r="I8" s="17">
        <f t="shared" ca="1" si="2"/>
        <v>1.4272481950128562</v>
      </c>
      <c r="J8" s="17">
        <f t="shared" ca="1" si="3"/>
        <v>1.1896329628357321</v>
      </c>
      <c r="K8" s="17">
        <f t="shared" ca="1" si="4"/>
        <v>-0.2376152321771241</v>
      </c>
    </row>
    <row r="9" spans="2:11" ht="14.4" x14ac:dyDescent="0.3">
      <c r="B9" t="s">
        <v>259</v>
      </c>
      <c r="C9" s="44">
        <f ca="1">scenario!KN8</f>
        <v>0.94095313782373124</v>
      </c>
      <c r="D9" s="44">
        <f ca="1">scenario!KN9</f>
        <v>0.79019958938218737</v>
      </c>
      <c r="E9" s="44">
        <f t="shared" ca="1" si="0"/>
        <v>-0.15075354844154387</v>
      </c>
      <c r="H9" t="str">
        <f t="shared" si="1"/>
        <v>commun</v>
      </c>
      <c r="I9" s="17">
        <f t="shared" ca="1" si="2"/>
        <v>4.91765892118792</v>
      </c>
      <c r="J9" s="17">
        <f t="shared" ca="1" si="3"/>
        <v>5.302433984465253</v>
      </c>
      <c r="K9" s="17">
        <f t="shared" ca="1" si="4"/>
        <v>0.38477506327733302</v>
      </c>
    </row>
    <row r="10" spans="2:11" ht="14.4" x14ac:dyDescent="0.3">
      <c r="B10" t="s">
        <v>260</v>
      </c>
      <c r="C10" s="44">
        <f ca="1">scenario!KO8</f>
        <v>0.7295056254259219</v>
      </c>
      <c r="D10" s="44">
        <f ca="1">scenario!KO9</f>
        <v>0.59666745527243492</v>
      </c>
      <c r="E10" s="44">
        <f t="shared" ca="1" si="0"/>
        <v>-0.13283817015348698</v>
      </c>
      <c r="H10" t="str">
        <f t="shared" si="1"/>
        <v>instit</v>
      </c>
      <c r="I10" s="17">
        <f t="shared" ca="1" si="2"/>
        <v>1.2367493131020098</v>
      </c>
      <c r="J10" s="17">
        <f t="shared" ca="1" si="3"/>
        <v>1.1926019205325697</v>
      </c>
      <c r="K10" s="17">
        <f t="shared" ca="1" si="4"/>
        <v>-4.4147392569440003E-2</v>
      </c>
    </row>
    <row r="11" spans="2:11" ht="14.4" x14ac:dyDescent="0.3">
      <c r="B11" t="s">
        <v>261</v>
      </c>
      <c r="C11" s="44">
        <f ca="1">scenario!KP8</f>
        <v>0.13181050083152251</v>
      </c>
      <c r="D11" s="44">
        <f ca="1">scenario!KP9</f>
        <v>0.16863869552222366</v>
      </c>
      <c r="E11" s="44">
        <f t="shared" ca="1" si="0"/>
        <v>3.6828194690701144E-2</v>
      </c>
      <c r="H11" t="str">
        <f t="shared" si="1"/>
        <v>ontx</v>
      </c>
      <c r="I11" s="17">
        <f t="shared" ca="1" si="2"/>
        <v>0</v>
      </c>
      <c r="J11" s="17">
        <f t="shared" ca="1" si="3"/>
        <v>3.6786173613996516</v>
      </c>
      <c r="K11" s="17">
        <f t="shared" ca="1" si="4"/>
        <v>3.6786173613996516</v>
      </c>
    </row>
    <row r="12" spans="2:11" ht="14.4" x14ac:dyDescent="0.3">
      <c r="B12" t="s">
        <v>262</v>
      </c>
      <c r="C12" s="44">
        <f ca="1">scenario!KQ8</f>
        <v>0.16424092420514799</v>
      </c>
      <c r="D12" s="44">
        <f ca="1">scenario!KQ9</f>
        <v>0.19680561987382067</v>
      </c>
      <c r="E12" s="44">
        <f t="shared" ca="1" si="0"/>
        <v>3.2564695668672677E-2</v>
      </c>
      <c r="H12" t="str">
        <f t="shared" si="1"/>
        <v>ly</v>
      </c>
      <c r="I12" s="17">
        <f t="shared" ca="1" si="2"/>
        <v>6.1544082342899316</v>
      </c>
      <c r="J12" s="17">
        <f t="shared" ca="1" si="3"/>
        <v>6.4950359049978275</v>
      </c>
      <c r="K12" s="17">
        <f t="shared" ca="1" si="4"/>
        <v>0.3406276707078959</v>
      </c>
    </row>
    <row r="13" spans="2:11" ht="14.4" x14ac:dyDescent="0.3">
      <c r="B13" t="s">
        <v>263</v>
      </c>
      <c r="C13" s="44">
        <f ca="1">scenario!KR8</f>
        <v>0.24295531847840537</v>
      </c>
      <c r="D13" s="44">
        <f ca="1">scenario!KR9</f>
        <v>0.23419209757322851</v>
      </c>
      <c r="E13" s="44">
        <f t="shared" ca="1" si="0"/>
        <v>-8.7632209051768661E-3</v>
      </c>
      <c r="H13" t="str">
        <f t="shared" si="1"/>
        <v>qaly</v>
      </c>
      <c r="I13" s="17">
        <f t="shared" ca="1" si="2"/>
        <v>2.9372216659485257</v>
      </c>
      <c r="J13" s="17">
        <f t="shared" ca="1" si="3"/>
        <v>3.2876792889800992</v>
      </c>
      <c r="K13" s="17">
        <f t="shared" ca="1" si="4"/>
        <v>0.35045762303157346</v>
      </c>
    </row>
    <row r="14" spans="2:11" ht="14.4" x14ac:dyDescent="0.3">
      <c r="B14" t="s">
        <v>264</v>
      </c>
      <c r="C14" s="44">
        <f ca="1">scenario!KS8</f>
        <v>0.69774256958693415</v>
      </c>
      <c r="D14" s="44">
        <f ca="1">scenario!KS9</f>
        <v>0.59296550756329724</v>
      </c>
      <c r="E14" s="44">
        <f t="shared" ca="1" si="0"/>
        <v>-0.1047770620236369</v>
      </c>
      <c r="H14" t="str">
        <f t="shared" si="1"/>
        <v>cost</v>
      </c>
      <c r="I14" s="18">
        <f t="shared" ca="1" si="2"/>
        <v>484963.13296628441</v>
      </c>
      <c r="J14" s="18">
        <f t="shared" ca="1" si="3"/>
        <v>580333.58924169163</v>
      </c>
      <c r="K14" s="18">
        <f t="shared" ca="1" si="4"/>
        <v>95370.456275407225</v>
      </c>
    </row>
    <row r="15" spans="2:11" ht="14.4" x14ac:dyDescent="0.3">
      <c r="B15" t="s">
        <v>265</v>
      </c>
      <c r="C15" s="44">
        <f ca="1">scenario!KT8</f>
        <v>13.172623240192122</v>
      </c>
      <c r="D15" s="44">
        <f ca="1">scenario!KT9</f>
        <v>12.831995569484237</v>
      </c>
      <c r="E15" s="44">
        <f t="shared" ca="1" si="0"/>
        <v>-0.34062767070788524</v>
      </c>
    </row>
    <row r="16" spans="2:11" ht="14.4" x14ac:dyDescent="0.3">
      <c r="B16" t="s">
        <v>243</v>
      </c>
      <c r="C16" s="44">
        <f ca="1">scenario!KU8</f>
        <v>3.3152220510570625</v>
      </c>
      <c r="D16" s="44">
        <f ca="1">scenario!KU9</f>
        <v>3.6565490719740423</v>
      </c>
      <c r="E16" s="44">
        <f t="shared" ca="1" si="0"/>
        <v>0.34132702091697986</v>
      </c>
    </row>
    <row r="17" spans="2:5" ht="14.4" x14ac:dyDescent="0.3">
      <c r="B17" t="s">
        <v>244</v>
      </c>
      <c r="C17" s="44">
        <f ca="1">scenario!KV8</f>
        <v>-0.37800038510853695</v>
      </c>
      <c r="D17" s="44">
        <f ca="1">scenario!KV9</f>
        <v>-0.36886978299394207</v>
      </c>
      <c r="E17" s="44">
        <f t="shared" ca="1" si="0"/>
        <v>9.1306021145948768E-3</v>
      </c>
    </row>
    <row r="18" spans="2:5" ht="14.4" x14ac:dyDescent="0.3">
      <c r="B18" t="s">
        <v>279</v>
      </c>
      <c r="C18" s="31">
        <f ca="1">scenario!KW8</f>
        <v>0</v>
      </c>
      <c r="D18" s="31">
        <f ca="1">scenario!KW9</f>
        <v>1212.8095000000001</v>
      </c>
      <c r="E18" s="31">
        <f t="shared" ca="1" si="0"/>
        <v>1212.8095000000001</v>
      </c>
    </row>
    <row r="19" spans="2:5" ht="14.4" x14ac:dyDescent="0.3">
      <c r="B19" t="s">
        <v>280</v>
      </c>
      <c r="C19" s="31">
        <f ca="1">scenario!KX8</f>
        <v>0</v>
      </c>
      <c r="D19" s="31">
        <f ca="1">scenario!KX9</f>
        <v>104977.07150399794</v>
      </c>
      <c r="E19" s="31">
        <f t="shared" ca="1" si="0"/>
        <v>104977.07150399794</v>
      </c>
    </row>
    <row r="20" spans="2:5" ht="14.4" x14ac:dyDescent="0.3">
      <c r="B20" t="s">
        <v>281</v>
      </c>
      <c r="C20" s="31">
        <f ca="1">scenario!KY8</f>
        <v>66197.208099067837</v>
      </c>
      <c r="D20" s="31">
        <f ca="1">scenario!KY9</f>
        <v>67018.983043419619</v>
      </c>
      <c r="E20" s="31">
        <f t="shared" ca="1" si="0"/>
        <v>821.77494435178232</v>
      </c>
    </row>
    <row r="21" spans="2:5" ht="14.4" x14ac:dyDescent="0.3">
      <c r="B21" t="s">
        <v>282</v>
      </c>
      <c r="C21" s="31">
        <f ca="1">scenario!KZ8</f>
        <v>109734.29305291513</v>
      </c>
      <c r="D21" s="31">
        <f ca="1">scenario!KZ9</f>
        <v>105817.18320501389</v>
      </c>
      <c r="E21" s="31">
        <f t="shared" ca="1" si="0"/>
        <v>-3917.1098479012435</v>
      </c>
    </row>
    <row r="22" spans="2:5" ht="14.4" x14ac:dyDescent="0.3">
      <c r="B22" t="s">
        <v>283</v>
      </c>
      <c r="C22" s="31">
        <f ca="1">scenario!LA8</f>
        <v>309031.63181430136</v>
      </c>
      <c r="D22" s="31">
        <f ca="1">scenario!LA9</f>
        <v>301307.54198926006</v>
      </c>
      <c r="E22" s="31">
        <f t="shared" ca="1" si="0"/>
        <v>-7724.0898250413011</v>
      </c>
    </row>
    <row r="23" spans="2:5" ht="14.4" x14ac:dyDescent="0.3">
      <c r="B23" t="s">
        <v>36</v>
      </c>
      <c r="C23" s="44">
        <f ca="1">scenario!LB8</f>
        <v>1.8299845022833208</v>
      </c>
      <c r="D23" s="44">
        <f ca="1">scenario!LB9</f>
        <v>2.304770550319915</v>
      </c>
      <c r="E23" s="44">
        <f t="shared" ca="1" si="0"/>
        <v>0.47478604803659419</v>
      </c>
    </row>
    <row r="24" spans="2:5" ht="14.4" x14ac:dyDescent="0.3">
      <c r="B24" t="s">
        <v>38</v>
      </c>
      <c r="C24" s="44">
        <f ca="1">scenario!LC8</f>
        <v>1.7132670806916179</v>
      </c>
      <c r="D24" s="44">
        <f ca="1">scenario!LC9</f>
        <v>1.9762407048867623</v>
      </c>
      <c r="E24" s="44">
        <f t="shared" ca="1" si="0"/>
        <v>0.26297362419514436</v>
      </c>
    </row>
    <row r="25" spans="2:5" ht="14.4" x14ac:dyDescent="0.3">
      <c r="B25" t="s">
        <v>40</v>
      </c>
      <c r="C25" s="44">
        <f ca="1">scenario!LD8</f>
        <v>1.1839084563021363</v>
      </c>
      <c r="D25" s="44">
        <f ca="1">scenario!LD9</f>
        <v>1.0243916869554159</v>
      </c>
      <c r="E25" s="44">
        <f t="shared" ca="1" si="0"/>
        <v>-0.15951676934672032</v>
      </c>
    </row>
    <row r="26" spans="2:5" ht="14.4" x14ac:dyDescent="0.3">
      <c r="B26" t="s">
        <v>42</v>
      </c>
      <c r="C26" s="44">
        <f ca="1">scenario!LE8</f>
        <v>1.4272481950128562</v>
      </c>
      <c r="D26" s="44">
        <f ca="1">scenario!LE9</f>
        <v>1.1896329628357321</v>
      </c>
      <c r="E26" s="44">
        <f t="shared" ca="1" si="0"/>
        <v>-0.2376152321771241</v>
      </c>
    </row>
    <row r="27" spans="2:5" ht="14.4" x14ac:dyDescent="0.3">
      <c r="B27" t="s">
        <v>44</v>
      </c>
      <c r="C27" s="44">
        <f ca="1">scenario!LF8</f>
        <v>4.91765892118792</v>
      </c>
      <c r="D27" s="44">
        <f ca="1">scenario!LF9</f>
        <v>5.302433984465253</v>
      </c>
      <c r="E27" s="44">
        <f t="shared" ca="1" si="0"/>
        <v>0.38477506327733302</v>
      </c>
    </row>
    <row r="28" spans="2:5" ht="14.4" x14ac:dyDescent="0.3">
      <c r="B28" t="s">
        <v>46</v>
      </c>
      <c r="C28" s="44">
        <f ca="1">scenario!LG8</f>
        <v>1.2367493131020098</v>
      </c>
      <c r="D28" s="44">
        <f ca="1">scenario!LG9</f>
        <v>1.1926019205325697</v>
      </c>
      <c r="E28" s="44">
        <f t="shared" ca="1" si="0"/>
        <v>-4.4147392569440003E-2</v>
      </c>
    </row>
    <row r="29" spans="2:5" ht="14.4" x14ac:dyDescent="0.3">
      <c r="B29" t="s">
        <v>48</v>
      </c>
      <c r="C29" s="44">
        <f ca="1">scenario!LH8</f>
        <v>0</v>
      </c>
      <c r="D29" s="44">
        <f ca="1">scenario!LH9</f>
        <v>3.6786173613996516</v>
      </c>
      <c r="E29" s="44">
        <f t="shared" ca="1" si="0"/>
        <v>3.6786173613996516</v>
      </c>
    </row>
    <row r="30" spans="2:5" ht="14.4" x14ac:dyDescent="0.3">
      <c r="B30" t="s">
        <v>50</v>
      </c>
      <c r="C30" s="44">
        <f ca="1">scenario!LI8</f>
        <v>6.1544082342899316</v>
      </c>
      <c r="D30" s="44">
        <f ca="1">scenario!LI9</f>
        <v>6.4950359049978275</v>
      </c>
      <c r="E30" s="44">
        <f t="shared" ca="1" si="0"/>
        <v>0.3406276707078959</v>
      </c>
    </row>
    <row r="31" spans="2:5" ht="14.4" x14ac:dyDescent="0.3">
      <c r="B31" t="s">
        <v>52</v>
      </c>
      <c r="C31" s="44">
        <f ca="1">scenario!LJ8</f>
        <v>2.9372216659485257</v>
      </c>
      <c r="D31" s="44">
        <f ca="1">scenario!LJ9</f>
        <v>3.2876792889800992</v>
      </c>
      <c r="E31" s="44">
        <f t="shared" ca="1" si="0"/>
        <v>0.35045762303157346</v>
      </c>
    </row>
    <row r="32" spans="2:5" ht="14.4" x14ac:dyDescent="0.3">
      <c r="B32" t="s">
        <v>54</v>
      </c>
      <c r="C32" s="31">
        <f ca="1">scenario!LK8</f>
        <v>484963.13296628441</v>
      </c>
      <c r="D32" s="31">
        <f ca="1">scenario!LK9</f>
        <v>580333.58924169163</v>
      </c>
      <c r="E32" s="31">
        <f t="shared" ca="1" si="0"/>
        <v>95370.456275407225</v>
      </c>
    </row>
    <row r="33" spans="2:12" ht="14.4" x14ac:dyDescent="0.3">
      <c r="B33" t="s">
        <v>56</v>
      </c>
      <c r="C33" s="44">
        <f ca="1">scenario!LL8</f>
        <v>-1.9124096637143186</v>
      </c>
      <c r="D33" s="44">
        <f ca="1">scenario!LL9</f>
        <v>-2.5156566034368155</v>
      </c>
      <c r="E33" s="44">
        <f t="shared" ca="1" si="0"/>
        <v>-0.60324693972249688</v>
      </c>
    </row>
    <row r="34" spans="2:12" ht="14.4" x14ac:dyDescent="0.3"/>
    <row r="35" spans="2:12" ht="14.4" x14ac:dyDescent="0.3"/>
    <row r="36" spans="2:12" s="1" customFormat="1" ht="20.399999999999999" thickBot="1" x14ac:dyDescent="0.45">
      <c r="B36" s="1" t="s">
        <v>289</v>
      </c>
    </row>
    <row r="37" spans="2:12" ht="15" thickTop="1" x14ac:dyDescent="0.3"/>
    <row r="38" spans="2:12" ht="14.4" x14ac:dyDescent="0.3">
      <c r="C38" s="52" t="s">
        <v>290</v>
      </c>
      <c r="D38" s="52" t="s">
        <v>291</v>
      </c>
      <c r="E38" s="52" t="s">
        <v>292</v>
      </c>
      <c r="F38" s="52" t="s">
        <v>293</v>
      </c>
    </row>
    <row r="39" spans="2:12" ht="14.4" x14ac:dyDescent="0.3">
      <c r="B39" s="5" t="s">
        <v>32</v>
      </c>
      <c r="C39" s="44">
        <f ca="1">C31</f>
        <v>2.9372216659485257</v>
      </c>
      <c r="D39" s="44">
        <f ca="1">C32</f>
        <v>484963.13296628441</v>
      </c>
      <c r="E39" s="44">
        <f ca="1">C30</f>
        <v>6.1544082342899316</v>
      </c>
      <c r="F39" s="44">
        <f ca="1">C33</f>
        <v>-1.9124096637143186</v>
      </c>
    </row>
    <row r="40" spans="2:12" ht="14.4" x14ac:dyDescent="0.3">
      <c r="B40" s="5" t="s">
        <v>33</v>
      </c>
      <c r="C40" s="44">
        <f ca="1">D31</f>
        <v>3.2876792889800992</v>
      </c>
      <c r="D40" s="44">
        <f ca="1">D32</f>
        <v>580333.58924169163</v>
      </c>
      <c r="E40" s="44">
        <f ca="1">D30</f>
        <v>6.4950359049978275</v>
      </c>
      <c r="F40" s="44">
        <f ca="1">D33</f>
        <v>-2.5156566034368155</v>
      </c>
    </row>
    <row r="41" spans="2:12" ht="14.4" x14ac:dyDescent="0.3">
      <c r="B41" s="5" t="s">
        <v>294</v>
      </c>
      <c r="C41" s="44">
        <f ca="1">E31</f>
        <v>0.35045762303157346</v>
      </c>
      <c r="D41" s="44">
        <f ca="1">E32</f>
        <v>95370.456275407225</v>
      </c>
      <c r="E41" s="44">
        <f ca="1">E30</f>
        <v>0.3406276707078959</v>
      </c>
      <c r="F41" s="44">
        <f ca="1">E33</f>
        <v>-0.60324693972249688</v>
      </c>
    </row>
    <row r="42" spans="2:12" ht="14.4" x14ac:dyDescent="0.3"/>
    <row r="43" spans="2:12" ht="14.4" x14ac:dyDescent="0.3"/>
    <row r="44" spans="2:12" s="1" customFormat="1" ht="20.399999999999999" thickBot="1" x14ac:dyDescent="0.45">
      <c r="B44" s="1" t="s">
        <v>295</v>
      </c>
    </row>
    <row r="45" spans="2:12" ht="15" thickTop="1" x14ac:dyDescent="0.3"/>
    <row r="46" spans="2:12" ht="14.4" x14ac:dyDescent="0.3"/>
    <row r="47" spans="2:12" ht="18" thickBot="1" x14ac:dyDescent="0.4">
      <c r="B47" s="4"/>
      <c r="C47" s="3" t="s">
        <v>296</v>
      </c>
      <c r="D47" s="4"/>
      <c r="E47" s="4"/>
      <c r="F47" s="4"/>
      <c r="G47" s="4"/>
      <c r="H47" s="3" t="s">
        <v>297</v>
      </c>
      <c r="I47" s="4"/>
      <c r="J47" s="4"/>
      <c r="K47" s="4"/>
      <c r="L47" s="4"/>
    </row>
    <row r="48" spans="2:12" ht="15" thickTop="1" x14ac:dyDescent="0.3">
      <c r="B48" s="52" t="s">
        <v>298</v>
      </c>
      <c r="C48" s="52" t="s">
        <v>299</v>
      </c>
      <c r="D48" s="52" t="s">
        <v>300</v>
      </c>
      <c r="E48" s="52" t="s">
        <v>301</v>
      </c>
      <c r="F48" s="52" t="s">
        <v>302</v>
      </c>
      <c r="G48" s="52" t="s">
        <v>303</v>
      </c>
      <c r="H48" s="52" t="s">
        <v>304</v>
      </c>
      <c r="I48" s="52" t="s">
        <v>300</v>
      </c>
      <c r="J48" s="52" t="s">
        <v>301</v>
      </c>
      <c r="K48" s="52" t="s">
        <v>302</v>
      </c>
      <c r="L48" s="52" t="s">
        <v>303</v>
      </c>
    </row>
    <row r="49" spans="2:12" ht="14.4" x14ac:dyDescent="0.3">
      <c r="B49" s="7">
        <v>0</v>
      </c>
      <c r="C49" s="44">
        <f>SUM(scenario!EW12,scenario!EX12,scenario!FC12)</f>
        <v>0.55000000000000004</v>
      </c>
      <c r="D49" s="44">
        <f>SUM(scenario!EY12,scenario!EZ12,scenario!FD12)</f>
        <v>0.44999999999999996</v>
      </c>
      <c r="E49" s="44">
        <f>SUM(scenario!FA12,scenario!FE12)</f>
        <v>0</v>
      </c>
      <c r="F49" s="44">
        <f>SUM(scenario!FB12,scenario!FF12)</f>
        <v>0</v>
      </c>
      <c r="G49" s="44">
        <f>scenario!FG12</f>
        <v>0</v>
      </c>
      <c r="H49" s="44">
        <f>SUM(scenario!EW68,scenario!EX68,scenario!FC68)</f>
        <v>0.55000000000000004</v>
      </c>
      <c r="I49" s="44">
        <f>SUM(scenario!EY68,scenario!EZ68,scenario!FD68)</f>
        <v>0.44999999999999996</v>
      </c>
      <c r="J49" s="44">
        <f>SUM(scenario!FA68,scenario!FE68)</f>
        <v>0</v>
      </c>
      <c r="K49" s="44">
        <f>SUM(scenario!FB68,scenario!FF68)</f>
        <v>0</v>
      </c>
      <c r="L49" s="44">
        <f>scenario!FG68</f>
        <v>0</v>
      </c>
    </row>
    <row r="50" spans="2:12" ht="14.4" x14ac:dyDescent="0.3">
      <c r="B50" s="7">
        <v>1</v>
      </c>
      <c r="C50" s="44">
        <f>SUM(scenario!EW13,scenario!EX13,scenario!FC13)</f>
        <v>0.42089657070880016</v>
      </c>
      <c r="D50" s="44">
        <f>SUM(scenario!EY13,scenario!EZ13,scenario!FD13)</f>
        <v>0.36793195890193725</v>
      </c>
      <c r="E50" s="44">
        <f>SUM(scenario!FA13,scenario!FE13)</f>
        <v>0.14845460309759764</v>
      </c>
      <c r="F50" s="44">
        <f>SUM(scenario!FB13,scenario!FF13)</f>
        <v>1.6966240354011165E-2</v>
      </c>
      <c r="G50" s="44">
        <f>scenario!FG13</f>
        <v>4.5750626937653714E-2</v>
      </c>
      <c r="H50" s="44">
        <f>SUM(scenario!EW69,scenario!EX69,scenario!FC69)</f>
        <v>0.45534461322881031</v>
      </c>
      <c r="I50" s="44">
        <f>SUM(scenario!EY69,scenario!EZ69,scenario!FD69)</f>
        <v>0.37805905066867584</v>
      </c>
      <c r="J50" s="44">
        <f>SUM(scenario!FA69,scenario!FE69)</f>
        <v>0.10906512390249283</v>
      </c>
      <c r="K50" s="44">
        <f>SUM(scenario!FB69,scenario!FF69)</f>
        <v>1.1780585262367308E-2</v>
      </c>
      <c r="L50" s="44">
        <f>scenario!FG69</f>
        <v>4.5750626937653714E-2</v>
      </c>
    </row>
    <row r="51" spans="2:12" ht="14.4" x14ac:dyDescent="0.3">
      <c r="B51" s="7">
        <v>2</v>
      </c>
      <c r="C51" s="44">
        <f>SUM(scenario!EW14,scenario!EX14,scenario!FC14)</f>
        <v>0.32161915372598354</v>
      </c>
      <c r="D51" s="44">
        <f>SUM(scenario!EY14,scenario!EZ14,scenario!FD14)</f>
        <v>0.2970896786015334</v>
      </c>
      <c r="E51" s="44">
        <f>SUM(scenario!FA14,scenario!FE14)</f>
        <v>0.19594776586946677</v>
      </c>
      <c r="F51" s="44">
        <f>SUM(scenario!FB14,scenario!FF14)</f>
        <v>8.4507319469949493E-2</v>
      </c>
      <c r="G51" s="44">
        <f>scenario!FG14</f>
        <v>0.10083608233306665</v>
      </c>
      <c r="H51" s="44">
        <f>SUM(scenario!EW70,scenario!EX70,scenario!FC70)</f>
        <v>0.37319377761660999</v>
      </c>
      <c r="I51" s="44">
        <f>SUM(scenario!EY70,scenario!EZ70,scenario!FD70)</f>
        <v>0.31677133508716293</v>
      </c>
      <c r="J51" s="44">
        <f>SUM(scenario!FA70,scenario!FE70)</f>
        <v>0.14972222711181338</v>
      </c>
      <c r="K51" s="44">
        <f>SUM(scenario!FB70,scenario!FF70)</f>
        <v>6.1688847633119756E-2</v>
      </c>
      <c r="L51" s="44">
        <f>scenario!FG70</f>
        <v>9.8623812551293863E-2</v>
      </c>
    </row>
    <row r="52" spans="2:12" ht="14.4" x14ac:dyDescent="0.3">
      <c r="B52" s="7">
        <v>3</v>
      </c>
      <c r="C52" s="44">
        <f>SUM(scenario!EW15,scenario!EX15,scenario!FC15)</f>
        <v>0.24522996053942167</v>
      </c>
      <c r="D52" s="44">
        <f>SUM(scenario!EY15,scenario!EZ15,scenario!FD15)</f>
        <v>0.23662766125754089</v>
      </c>
      <c r="E52" s="44">
        <f>SUM(scenario!FA15,scenario!FE15)</f>
        <v>0.19633832543109753</v>
      </c>
      <c r="F52" s="44">
        <f>SUM(scenario!FB15,scenario!FF15)</f>
        <v>0.15171977702809408</v>
      </c>
      <c r="G52" s="44">
        <f>scenario!FG15</f>
        <v>0.1700842757438456</v>
      </c>
      <c r="H52" s="44">
        <f>SUM(scenario!EW71,scenario!EX71,scenario!FC71)</f>
        <v>0.30447131280487344</v>
      </c>
      <c r="I52" s="44">
        <f>SUM(scenario!EY71,scenario!EZ71,scenario!FD71)</f>
        <v>0.2634555993630367</v>
      </c>
      <c r="J52" s="44">
        <f>SUM(scenario!FA71,scenario!FE71)</f>
        <v>0.15555226342135911</v>
      </c>
      <c r="K52" s="44">
        <f>SUM(scenario!FB71,scenario!FF71)</f>
        <v>0.11391276845631614</v>
      </c>
      <c r="L52" s="44">
        <f>scenario!FG71</f>
        <v>0.16260805595441447</v>
      </c>
    </row>
    <row r="53" spans="2:12" ht="14.4" x14ac:dyDescent="0.3">
      <c r="B53" s="7">
        <v>4</v>
      </c>
      <c r="C53" s="44">
        <f>SUM(scenario!EW16,scenario!EX16,scenario!FC16)</f>
        <v>0.18642663486843658</v>
      </c>
      <c r="D53" s="44">
        <f>SUM(scenario!EY16,scenario!EZ16,scenario!FD16)</f>
        <v>0.18597815259720629</v>
      </c>
      <c r="E53" s="44">
        <f>SUM(scenario!FA16,scenario!FE16)</f>
        <v>0.17637991012095439</v>
      </c>
      <c r="F53" s="44">
        <f>SUM(scenario!FB16,scenario!FF16)</f>
        <v>0.19843243806437424</v>
      </c>
      <c r="G53" s="44">
        <f>scenario!FG16</f>
        <v>0.25278286434902819</v>
      </c>
      <c r="H53" s="44">
        <f>SUM(scenario!EW72,scenario!EX72,scenario!FC72)</f>
        <v>0.2471431334639064</v>
      </c>
      <c r="I53" s="44">
        <f>SUM(scenario!EY72,scenario!EZ72,scenario!FD72)</f>
        <v>0.21704906823203809</v>
      </c>
      <c r="J53" s="44">
        <f>SUM(scenario!FA72,scenario!FE72)</f>
        <v>0.14539413173221824</v>
      </c>
      <c r="K53" s="44">
        <f>SUM(scenario!FB72,scenario!FF72)</f>
        <v>0.15276238405672948</v>
      </c>
      <c r="L53" s="44">
        <f>scenario!FG72</f>
        <v>0.23765128251510767</v>
      </c>
    </row>
    <row r="54" spans="2:12" ht="14.4" x14ac:dyDescent="0.3">
      <c r="B54" s="7">
        <v>5</v>
      </c>
      <c r="C54" s="44">
        <f>SUM(scenario!EW17,scenario!EX17,scenario!FC17)</f>
        <v>0.14114094075578354</v>
      </c>
      <c r="D54" s="44">
        <f>SUM(scenario!EY17,scenario!EZ17,scenario!FD17)</f>
        <v>0.14429185603177791</v>
      </c>
      <c r="E54" s="44">
        <f>SUM(scenario!FA17,scenario!FE17)</f>
        <v>0.14926467175385899</v>
      </c>
      <c r="F54" s="44">
        <f>SUM(scenario!FB17,scenario!FF17)</f>
        <v>0.21965687315182839</v>
      </c>
      <c r="G54" s="44">
        <f>scenario!FG17</f>
        <v>0.34564565830675081</v>
      </c>
      <c r="H54" s="44">
        <f>SUM(scenario!EW73,scenario!EX73,scenario!FC73)</f>
        <v>0.19941633179485019</v>
      </c>
      <c r="I54" s="44">
        <f>SUM(scenario!EY73,scenario!EZ73,scenario!FD73)</f>
        <v>0.17694451441160858</v>
      </c>
      <c r="J54" s="44">
        <f>SUM(scenario!FA73,scenario!FE73)</f>
        <v>0.12846246811368123</v>
      </c>
      <c r="K54" s="44">
        <f>SUM(scenario!FB73,scenario!FF73)</f>
        <v>0.17345455417817748</v>
      </c>
      <c r="L54" s="44">
        <f>scenario!FG73</f>
        <v>0.32172213150168238</v>
      </c>
    </row>
    <row r="55" spans="2:12" ht="14.4" x14ac:dyDescent="0.3">
      <c r="B55" s="7">
        <v>6</v>
      </c>
      <c r="C55" s="44">
        <f>SUM(scenario!EW18,scenario!EX18,scenario!FC18)</f>
        <v>0.10630034047674444</v>
      </c>
      <c r="D55" s="44">
        <f>SUM(scenario!EY18,scenario!EZ18,scenario!FD18)</f>
        <v>0.11055331879013514</v>
      </c>
      <c r="E55" s="44">
        <f>SUM(scenario!FA18,scenario!FE18)</f>
        <v>0.12143012614930553</v>
      </c>
      <c r="F55" s="44">
        <f>SUM(scenario!FB18,scenario!FF18)</f>
        <v>0.21790713229856462</v>
      </c>
      <c r="G55" s="44">
        <f>scenario!FG18</f>
        <v>0.4438090822852499</v>
      </c>
      <c r="H55" s="44">
        <f>SUM(scenario!EW74,scenario!EX74,scenario!FC74)</f>
        <v>0.1598105960680026</v>
      </c>
      <c r="I55" s="44">
        <f>SUM(scenario!EY74,scenario!EZ74,scenario!FD74)</f>
        <v>0.14266662447959683</v>
      </c>
      <c r="J55" s="44">
        <f>SUM(scenario!FA74,scenario!FE74)</f>
        <v>0.10940302243707428</v>
      </c>
      <c r="K55" s="44">
        <f>SUM(scenario!FB74,scenario!FF74)</f>
        <v>0.17674879860063403</v>
      </c>
      <c r="L55" s="44">
        <f>scenario!FG74</f>
        <v>0.41137095841469212</v>
      </c>
    </row>
    <row r="56" spans="2:12" ht="14.4" x14ac:dyDescent="0.3">
      <c r="B56" s="7">
        <v>7</v>
      </c>
      <c r="C56" s="44">
        <f>SUM(scenario!EW19,scenario!EX19,scenario!FC19)</f>
        <v>7.9578981901864021E-2</v>
      </c>
      <c r="D56" s="44">
        <f>SUM(scenario!EY19,scenario!EZ19,scenario!FD19)</f>
        <v>8.3692215489625438E-2</v>
      </c>
      <c r="E56" s="44">
        <f>SUM(scenario!FA19,scenario!FE19)</f>
        <v>9.5908767485325036E-2</v>
      </c>
      <c r="F56" s="44">
        <f>SUM(scenario!FB19,scenario!FF19)</f>
        <v>0.19923267934301131</v>
      </c>
      <c r="G56" s="44">
        <f>scenario!FG19</f>
        <v>0.54158735578017381</v>
      </c>
      <c r="H56" s="44">
        <f>SUM(scenario!EW75,scenario!EX75,scenario!FC75)</f>
        <v>0.12711968329298939</v>
      </c>
      <c r="I56" s="44">
        <f>SUM(scenario!EY75,scenario!EZ75,scenario!FD75)</f>
        <v>0.11376231311434912</v>
      </c>
      <c r="J56" s="44">
        <f>SUM(scenario!FA75,scenario!FE75)</f>
        <v>9.0636258375152087E-2</v>
      </c>
      <c r="K56" s="44">
        <f>SUM(scenario!FB75,scenario!FF75)</f>
        <v>0.16629804488716551</v>
      </c>
      <c r="L56" s="44">
        <f>scenario!FG75</f>
        <v>0.50218370033034376</v>
      </c>
    </row>
    <row r="57" spans="2:12" ht="14.4" x14ac:dyDescent="0.3">
      <c r="B57" s="7">
        <v>8</v>
      </c>
      <c r="C57" s="44">
        <f>SUM(scenario!EW20,scenario!EX20,scenario!FC20)</f>
        <v>5.9172238995588246E-2</v>
      </c>
      <c r="D57" s="44">
        <f>SUM(scenario!EY20,scenario!EZ20,scenario!FD20)</f>
        <v>6.2621879109177186E-2</v>
      </c>
      <c r="E57" s="44">
        <f>SUM(scenario!FA20,scenario!FE20)</f>
        <v>7.3918769896665681E-2</v>
      </c>
      <c r="F57" s="44">
        <f>SUM(scenario!FB20,scenario!FF20)</f>
        <v>0.17047655696527031</v>
      </c>
      <c r="G57" s="44">
        <f>scenario!FG20</f>
        <v>0.6338105550332982</v>
      </c>
      <c r="H57" s="44">
        <f>SUM(scenario!EW76,scenario!EX76,scenario!FC76)</f>
        <v>0.10030672269604721</v>
      </c>
      <c r="I57" s="44">
        <f>SUM(scenario!EY76,scenario!EZ76,scenario!FD76)</f>
        <v>8.9711514285314403E-2</v>
      </c>
      <c r="J57" s="44">
        <f>SUM(scenario!FA76,scenario!FE76)</f>
        <v>7.3382072476020077E-2</v>
      </c>
      <c r="K57" s="44">
        <f>SUM(scenario!FB76,scenario!FF76)</f>
        <v>0.14674567637433322</v>
      </c>
      <c r="L57" s="44">
        <f>scenario!FG76</f>
        <v>0.58985401416828498</v>
      </c>
    </row>
    <row r="58" spans="2:12" ht="14.4" x14ac:dyDescent="0.3">
      <c r="B58" s="7">
        <v>9</v>
      </c>
      <c r="C58" s="44">
        <f>SUM(scenario!EW21,scenario!EX21,scenario!FC21)</f>
        <v>4.3658566624634999E-2</v>
      </c>
      <c r="D58" s="44">
        <f>SUM(scenario!EY21,scenario!EZ21,scenario!FD21)</f>
        <v>4.6300301582188758E-2</v>
      </c>
      <c r="E58" s="44">
        <f>SUM(scenario!FA21,scenario!FE21)</f>
        <v>5.5709505293780416E-2</v>
      </c>
      <c r="F58" s="44">
        <f>SUM(scenario!FB21,scenario!FF21)</f>
        <v>0.13760000813446691</v>
      </c>
      <c r="G58" s="44">
        <f>scenario!FG21</f>
        <v>0.71673161836492849</v>
      </c>
      <c r="H58" s="44">
        <f>SUM(scenario!EW77,scenario!EX77,scenario!FC77)</f>
        <v>7.8451039922244781E-2</v>
      </c>
      <c r="I58" s="44">
        <f>SUM(scenario!EY77,scenario!EZ77,scenario!FD77)</f>
        <v>6.9928661789159921E-2</v>
      </c>
      <c r="J58" s="44">
        <f>SUM(scenario!FA77,scenario!FE77)</f>
        <v>5.8170534204503799E-2</v>
      </c>
      <c r="K58" s="44">
        <f>SUM(scenario!FB77,scenario!FF77)</f>
        <v>0.12245460627781485</v>
      </c>
      <c r="L58" s="44">
        <f>scenario!FG77</f>
        <v>0.6709951578062765</v>
      </c>
    </row>
    <row r="59" spans="2:12" ht="14.4" x14ac:dyDescent="0.3">
      <c r="B59" s="7">
        <v>10</v>
      </c>
      <c r="C59" s="44">
        <f>SUM(scenario!EW22,scenario!EX22,scenario!FC22)</f>
        <v>3.1916010841992991E-2</v>
      </c>
      <c r="D59" s="44">
        <f>SUM(scenario!EY22,scenario!EZ22,scenario!FD22)</f>
        <v>3.3787217238569416E-2</v>
      </c>
      <c r="E59" s="44">
        <f>SUM(scenario!FA22,scenario!FE22)</f>
        <v>4.1047484907979589E-2</v>
      </c>
      <c r="F59" s="44">
        <f>SUM(scenario!FB22,scenario!FF22)</f>
        <v>0.1050128200279158</v>
      </c>
      <c r="G59" s="44">
        <f>scenario!FG22</f>
        <v>0.78823646698354177</v>
      </c>
      <c r="H59" s="44">
        <f>SUM(scenario!EW78,scenario!EX78,scenario!FC78)</f>
        <v>6.0734301974979067E-2</v>
      </c>
      <c r="I59" s="44">
        <f>SUM(scenario!EY78,scenario!EZ78,scenario!FD78)</f>
        <v>5.3807841918674167E-2</v>
      </c>
      <c r="J59" s="44">
        <f>SUM(scenario!FA78,scenario!FE78)</f>
        <v>4.513676016285767E-2</v>
      </c>
      <c r="K59" s="44">
        <f>SUM(scenario!FB78,scenario!FF78)</f>
        <v>9.6903793616912273E-2</v>
      </c>
      <c r="L59" s="44">
        <f>scenario!FG78</f>
        <v>0.74341730232657666</v>
      </c>
    </row>
    <row r="60" spans="2:12" ht="14.4" x14ac:dyDescent="0.3">
      <c r="B60" s="7">
        <v>11</v>
      </c>
      <c r="C60" s="44">
        <f>SUM(scenario!EW23,scenario!EX23,scenario!FC23)</f>
        <v>2.307834369235507E-2</v>
      </c>
      <c r="D60" s="44">
        <f>SUM(scenario!EY23,scenario!EZ23,scenario!FD23)</f>
        <v>2.4297900298598331E-2</v>
      </c>
      <c r="E60" s="44">
        <f>SUM(scenario!FA23,scenario!FE23)</f>
        <v>2.9532839890804671E-2</v>
      </c>
      <c r="F60" s="44">
        <f>SUM(scenario!FB23,scenario!FF23)</f>
        <v>7.5778431494940984E-2</v>
      </c>
      <c r="G60" s="44">
        <f>scenario!FG23</f>
        <v>0.84731248462330044</v>
      </c>
      <c r="H60" s="44">
        <f>SUM(scenario!EW79,scenario!EX79,scenario!FC79)</f>
        <v>4.6468633999547176E-2</v>
      </c>
      <c r="I60" s="44">
        <f>SUM(scenario!EY79,scenario!EZ79,scenario!FD79)</f>
        <v>4.0805307698104892E-2</v>
      </c>
      <c r="J60" s="44">
        <f>SUM(scenario!FA79,scenario!FE79)</f>
        <v>3.4244801915254294E-2</v>
      </c>
      <c r="K60" s="44">
        <f>SUM(scenario!FB79,scenario!FF79)</f>
        <v>7.2768567444396026E-2</v>
      </c>
      <c r="L60" s="44">
        <f>scenario!FG79</f>
        <v>0.80571268894269743</v>
      </c>
    </row>
    <row r="61" spans="2:12" ht="14.4" x14ac:dyDescent="0.3">
      <c r="B61" s="7">
        <v>12</v>
      </c>
      <c r="C61" s="44">
        <f>SUM(scenario!EW24,scenario!EX24,scenario!FC24)</f>
        <v>1.648144892112962E-2</v>
      </c>
      <c r="D61" s="44">
        <f>SUM(scenario!EY24,scenario!EZ24,scenario!FD24)</f>
        <v>1.7197180489600523E-2</v>
      </c>
      <c r="E61" s="44">
        <f>SUM(scenario!FA24,scenario!FE24)</f>
        <v>2.0727487380349109E-2</v>
      </c>
      <c r="F61" s="44">
        <f>SUM(scenario!FB24,scenario!FF24)</f>
        <v>5.1724290827111358E-2</v>
      </c>
      <c r="G61" s="44">
        <f>scenario!FG24</f>
        <v>0.89386959238180885</v>
      </c>
      <c r="H61" s="44">
        <f>SUM(scenario!EW80,scenario!EX80,scenario!FC80)</f>
        <v>3.5088448957286633E-2</v>
      </c>
      <c r="I61" s="44">
        <f>SUM(scenario!EY80,scenario!EZ80,scenario!FD80)</f>
        <v>3.04562054361283E-2</v>
      </c>
      <c r="J61" s="44">
        <f>SUM(scenario!FA80,scenario!FE80)</f>
        <v>2.5381688428247708E-2</v>
      </c>
      <c r="K61" s="44">
        <f>SUM(scenario!FB80,scenario!FF80)</f>
        <v>5.1913371480395577E-2</v>
      </c>
      <c r="L61" s="44">
        <f>scenario!FG80</f>
        <v>0.85716028569794156</v>
      </c>
    </row>
    <row r="62" spans="2:12" ht="14.4" x14ac:dyDescent="0.3">
      <c r="B62" s="7">
        <v>13</v>
      </c>
      <c r="C62" s="44">
        <f>SUM(scenario!EW25,scenario!EX25,scenario!FC25)</f>
        <v>1.1605880885772121E-2</v>
      </c>
      <c r="D62" s="44">
        <f>SUM(scenario!EY25,scenario!EZ25,scenario!FD25)</f>
        <v>1.1961279831935737E-2</v>
      </c>
      <c r="E62" s="44">
        <f>SUM(scenario!FA25,scenario!FE25)</f>
        <v>1.4175654401068397E-2</v>
      </c>
      <c r="F62" s="44">
        <f>SUM(scenario!FB25,scenario!FF25)</f>
        <v>3.3403581606960123E-2</v>
      </c>
      <c r="G62" s="44">
        <f>scenario!FG25</f>
        <v>0.92885360327426303</v>
      </c>
      <c r="H62" s="44">
        <f>SUM(scenario!EW81,scenario!EX81,scenario!FC81)</f>
        <v>2.6109008496594935E-2</v>
      </c>
      <c r="I62" s="44">
        <f>SUM(scenario!EY81,scenario!EZ81,scenario!FD81)</f>
        <v>2.2339714571317268E-2</v>
      </c>
      <c r="J62" s="44">
        <f>SUM(scenario!FA81,scenario!FE81)</f>
        <v>1.836073126866896E-2</v>
      </c>
      <c r="K62" s="44">
        <f>SUM(scenario!FB81,scenario!FF81)</f>
        <v>3.522256855445547E-2</v>
      </c>
      <c r="L62" s="44">
        <f>scenario!FG81</f>
        <v>0.89796797710896314</v>
      </c>
    </row>
    <row r="63" spans="2:12" ht="14.4" x14ac:dyDescent="0.3">
      <c r="B63" s="7">
        <v>14</v>
      </c>
      <c r="C63" s="44">
        <f>SUM(scenario!EW26,scenario!EX26,scenario!FC26)</f>
        <v>8.0433401842557803E-3</v>
      </c>
      <c r="D63" s="44">
        <f>SUM(scenario!EY26,scenario!EZ26,scenario!FD26)</f>
        <v>8.1609277740112493E-3</v>
      </c>
      <c r="E63" s="44">
        <f>SUM(scenario!FA26,scenario!FE26)</f>
        <v>9.4346065374709773E-3</v>
      </c>
      <c r="F63" s="44">
        <f>SUM(scenario!FB26,scenario!FF26)</f>
        <v>2.041086744882898E-2</v>
      </c>
      <c r="G63" s="44">
        <f>scenario!FG26</f>
        <v>0.95395025805543243</v>
      </c>
      <c r="H63" s="44">
        <f>SUM(scenario!EW82,scenario!EX82,scenario!FC82)</f>
        <v>1.9110206840050627E-2</v>
      </c>
      <c r="I63" s="44">
        <f>SUM(scenario!EY82,scenario!EZ82,scenario!FD82)</f>
        <v>1.6074185174227842E-2</v>
      </c>
      <c r="J63" s="44">
        <f>SUM(scenario!FA82,scenario!FE82)</f>
        <v>1.294621195685244E-2</v>
      </c>
      <c r="K63" s="44">
        <f>SUM(scenario!FB82,scenario!FF82)</f>
        <v>2.2749375522527645E-2</v>
      </c>
      <c r="L63" s="44">
        <f>scenario!FG82</f>
        <v>0.92912002050634124</v>
      </c>
    </row>
    <row r="64" spans="2:12" ht="14.4" x14ac:dyDescent="0.3">
      <c r="B64" s="7">
        <v>15</v>
      </c>
      <c r="C64" s="44">
        <f>SUM(scenario!EW27,scenario!EX27,scenario!FC27)</f>
        <v>5.4741513571649027E-3</v>
      </c>
      <c r="D64" s="44">
        <f>SUM(scenario!EY27,scenario!EZ27,scenario!FD27)</f>
        <v>5.4499448866072277E-3</v>
      </c>
      <c r="E64" s="44">
        <f>SUM(scenario!FA27,scenario!FE27)</f>
        <v>6.1011803799625617E-3</v>
      </c>
      <c r="F64" s="44">
        <f>SUM(scenario!FB27,scenario!FF27)</f>
        <v>1.1805255164210833E-2</v>
      </c>
      <c r="G64" s="44">
        <f>scenario!FG27</f>
        <v>0.97116946821205385</v>
      </c>
      <c r="H64" s="44">
        <f>SUM(scenario!EW83,scenario!EX83,scenario!FC83)</f>
        <v>1.3730175061250445E-2</v>
      </c>
      <c r="I64" s="44">
        <f>SUM(scenario!EY83,scenario!EZ83,scenario!FD83)</f>
        <v>1.1320651087660366E-2</v>
      </c>
      <c r="J64" s="44">
        <f>SUM(scenario!FA83,scenario!FE83)</f>
        <v>8.8829323566298364E-3</v>
      </c>
      <c r="K64" s="44">
        <f>SUM(scenario!FB83,scenario!FF83)</f>
        <v>1.4003030039615833E-2</v>
      </c>
      <c r="L64" s="44">
        <f>scenario!FG83</f>
        <v>0.95206321145484329</v>
      </c>
    </row>
    <row r="65" spans="2:12" ht="14.4" x14ac:dyDescent="0.3">
      <c r="B65" s="7">
        <v>16</v>
      </c>
      <c r="C65" s="44">
        <f>SUM(scenario!EW28,scenario!EX28,scenario!FC28)</f>
        <v>3.6495354908040361E-3</v>
      </c>
      <c r="D65" s="44">
        <f>SUM(scenario!EY28,scenario!EZ28,scenario!FD28)</f>
        <v>3.5535012282086448E-3</v>
      </c>
      <c r="E65" s="44">
        <f>SUM(scenario!FA28,scenario!FE28)</f>
        <v>3.8270881428264332E-3</v>
      </c>
      <c r="F65" s="44">
        <f>SUM(scenario!FB28,scenario!FF28)</f>
        <v>6.4735414642375757E-3</v>
      </c>
      <c r="G65" s="44">
        <f>scenario!FG28</f>
        <v>0.98249633367392264</v>
      </c>
      <c r="H65" s="44">
        <f>SUM(scenario!EW84,scenario!EX84,scenario!FC84)</f>
        <v>9.6600282827093154E-3</v>
      </c>
      <c r="I65" s="44">
        <f>SUM(scenario!EY84,scenario!EZ84,scenario!FD84)</f>
        <v>7.7841173604056204E-3</v>
      </c>
      <c r="J65" s="44">
        <f>SUM(scenario!FA84,scenario!FE84)</f>
        <v>5.9193292593033436E-3</v>
      </c>
      <c r="K65" s="44">
        <f>SUM(scenario!FB84,scenario!FF84)</f>
        <v>8.2305310815434119E-3</v>
      </c>
      <c r="L65" s="44">
        <f>scenario!FG84</f>
        <v>0.96840599401603811</v>
      </c>
    </row>
    <row r="66" spans="2:12" ht="14.4" x14ac:dyDescent="0.3">
      <c r="B66" s="7">
        <v>17</v>
      </c>
      <c r="C66" s="44">
        <f>SUM(scenario!EW29,scenario!EX29,scenario!FC29)</f>
        <v>2.3768845391833309E-3</v>
      </c>
      <c r="D66" s="44">
        <f>SUM(scenario!EY29,scenario!EZ29,scenario!FD29)</f>
        <v>2.2561255715058798E-3</v>
      </c>
      <c r="E66" s="44">
        <f>SUM(scenario!FA29,scenario!FE29)</f>
        <v>2.3242925829729433E-3</v>
      </c>
      <c r="F66" s="44">
        <f>SUM(scenario!FB29,scenario!FF29)</f>
        <v>3.3775903190597263E-3</v>
      </c>
      <c r="G66" s="44">
        <f>scenario!FG29</f>
        <v>0.9896651069872775</v>
      </c>
      <c r="H66" s="44">
        <f>SUM(scenario!EW85,scenario!EX85,scenario!FC85)</f>
        <v>6.6376742708107997E-3</v>
      </c>
      <c r="I66" s="44">
        <f>SUM(scenario!EY85,scenario!EZ85,scenario!FD85)</f>
        <v>5.2113094947235806E-3</v>
      </c>
      <c r="J66" s="44">
        <f>SUM(scenario!FA85,scenario!FE85)</f>
        <v>3.8222757693420137E-3</v>
      </c>
      <c r="K66" s="44">
        <f>SUM(scenario!FB85,scenario!FF85)</f>
        <v>4.6336919594483226E-3</v>
      </c>
      <c r="L66" s="44">
        <f>scenario!FG85</f>
        <v>0.97969504850567513</v>
      </c>
    </row>
    <row r="67" spans="2:12" ht="14.4" x14ac:dyDescent="0.3">
      <c r="B67" s="7">
        <v>18</v>
      </c>
      <c r="C67" s="44">
        <f>SUM(scenario!EW30,scenario!EX30,scenario!FC30)</f>
        <v>1.5078406174475331E-3</v>
      </c>
      <c r="D67" s="44">
        <f>SUM(scenario!EY30,scenario!EZ30,scenario!FD30)</f>
        <v>1.3908915243854027E-3</v>
      </c>
      <c r="E67" s="44">
        <f>SUM(scenario!FA30,scenario!FE30)</f>
        <v>1.3640676482989914E-3</v>
      </c>
      <c r="F67" s="44">
        <f>SUM(scenario!FB30,scenario!FF30)</f>
        <v>1.6862367042569421E-3</v>
      </c>
      <c r="G67" s="44">
        <f>scenario!FG30</f>
        <v>0.99405096350561051</v>
      </c>
      <c r="H67" s="44">
        <f>SUM(scenario!EW86,scenario!EX86,scenario!FC86)</f>
        <v>4.4416712086457096E-3</v>
      </c>
      <c r="I67" s="44">
        <f>SUM(scenario!EY86,scenario!EZ86,scenario!FD86)</f>
        <v>3.3871159745594648E-3</v>
      </c>
      <c r="J67" s="44">
        <f>SUM(scenario!FA86,scenario!FE86)</f>
        <v>2.3858994667105729E-3</v>
      </c>
      <c r="K67" s="44">
        <f>SUM(scenario!FB86,scenario!FF86)</f>
        <v>2.5088004277526643E-3</v>
      </c>
      <c r="L67" s="44">
        <f>scenario!FG86</f>
        <v>0.98727651292233143</v>
      </c>
    </row>
    <row r="68" spans="2:12" ht="14.4" x14ac:dyDescent="0.3">
      <c r="B68" s="7">
        <v>19</v>
      </c>
      <c r="C68" s="44">
        <f>SUM(scenario!EW31,scenario!EX31,scenario!FC31)</f>
        <v>9.2884789770457084E-4</v>
      </c>
      <c r="D68" s="44">
        <f>SUM(scenario!EY31,scenario!EZ31,scenario!FD31)</f>
        <v>8.3023297164556129E-4</v>
      </c>
      <c r="E68" s="44">
        <f>SUM(scenario!FA31,scenario!FE31)</f>
        <v>7.7194488488325044E-4</v>
      </c>
      <c r="F68" s="44">
        <f>SUM(scenario!FB31,scenario!FF31)</f>
        <v>8.1098698554019836E-4</v>
      </c>
      <c r="G68" s="44">
        <f>scenario!FG31</f>
        <v>0.99665798726022581</v>
      </c>
      <c r="H68" s="44">
        <f>SUM(scenario!EW87,scenario!EX87,scenario!FC87)</f>
        <v>2.8857669303452185E-3</v>
      </c>
      <c r="I68" s="44">
        <f>SUM(scenario!EY87,scenario!EZ87,scenario!FD87)</f>
        <v>2.1309567773002865E-3</v>
      </c>
      <c r="J68" s="44">
        <f>SUM(scenario!FA87,scenario!FE87)</f>
        <v>1.4359398274773226E-3</v>
      </c>
      <c r="K68" s="44">
        <f>SUM(scenario!FB87,scenario!FF87)</f>
        <v>1.311572361128869E-3</v>
      </c>
      <c r="L68" s="44">
        <f>scenario!FG87</f>
        <v>0.99223576410374814</v>
      </c>
    </row>
    <row r="69" spans="2:12" ht="14.4" x14ac:dyDescent="0.3">
      <c r="B69" s="7">
        <v>20</v>
      </c>
      <c r="C69" s="44">
        <f>SUM(scenario!EW32,scenario!EX32,scenario!FC32)</f>
        <v>5.5384485352117947E-4</v>
      </c>
      <c r="D69" s="44">
        <f>SUM(scenario!EY32,scenario!EZ32,scenario!FD32)</f>
        <v>4.7842491506663572E-4</v>
      </c>
      <c r="E69" s="44">
        <f>SUM(scenario!FA32,scenario!FE32)</f>
        <v>4.2026049489432321E-4</v>
      </c>
      <c r="F69" s="44">
        <f>SUM(scenario!FB32,scenario!FF32)</f>
        <v>3.7796956461797003E-4</v>
      </c>
      <c r="G69" s="44">
        <f>scenario!FG32</f>
        <v>0.99816950017189932</v>
      </c>
      <c r="H69" s="44">
        <f>SUM(scenario!EW88,scenario!EX88,scenario!FC88)</f>
        <v>1.8146604451828572E-3</v>
      </c>
      <c r="I69" s="44">
        <f>SUM(scenario!EY88,scenario!EZ88,scenario!FD88)</f>
        <v>1.2938254757141764E-3</v>
      </c>
      <c r="J69" s="44">
        <f>SUM(scenario!FA88,scenario!FE88)</f>
        <v>8.3094843470559441E-4</v>
      </c>
      <c r="K69" s="44">
        <f>SUM(scenario!FB88,scenario!FF88)</f>
        <v>6.6385158088114714E-4</v>
      </c>
      <c r="L69" s="44">
        <f>scenario!FG88</f>
        <v>0.99539671406351604</v>
      </c>
    </row>
    <row r="70" spans="2:12" ht="14.4" x14ac:dyDescent="0.3"/>
    <row r="71" spans="2:12" ht="14.4" x14ac:dyDescent="0.3"/>
    <row r="72" spans="2:12" s="1" customFormat="1" ht="14.4" thickBot="1" x14ac:dyDescent="0.3">
      <c r="B72" s="1" t="s">
        <v>305</v>
      </c>
      <c r="C72" s="53"/>
      <c r="D72" s="53"/>
      <c r="E72" s="53"/>
      <c r="F72" s="53"/>
      <c r="G72" s="53"/>
    </row>
    <row r="73" spans="2:12" ht="14.4" thickTop="1" x14ac:dyDescent="0.3">
      <c r="C73" s="17"/>
      <c r="D73" s="17"/>
      <c r="E73" s="17"/>
      <c r="F73" s="17"/>
      <c r="G73" s="17"/>
    </row>
    <row r="74" spans="2:12" ht="14.4" x14ac:dyDescent="0.3">
      <c r="B74" s="5" t="s">
        <v>306</v>
      </c>
      <c r="C74" s="5" t="s">
        <v>54</v>
      </c>
      <c r="D74" s="5" t="s">
        <v>307</v>
      </c>
      <c r="E74" s="5" t="s">
        <v>308</v>
      </c>
      <c r="F74" s="5" t="s">
        <v>309</v>
      </c>
      <c r="G74" s="5" t="s">
        <v>5</v>
      </c>
    </row>
    <row r="75" spans="2:12" ht="14.4" x14ac:dyDescent="0.3">
      <c r="B75" t="s">
        <v>32</v>
      </c>
      <c r="C75" s="54">
        <f ca="1">C32</f>
        <v>484963.13296628441</v>
      </c>
      <c r="D75" s="17">
        <f ca="1">C31</f>
        <v>2.9372216659485257</v>
      </c>
    </row>
    <row r="76" spans="2:12" ht="14.4" x14ac:dyDescent="0.3">
      <c r="B76" t="s">
        <v>33</v>
      </c>
      <c r="C76" s="54">
        <f ca="1">D32</f>
        <v>580333.58924169163</v>
      </c>
      <c r="D76" s="17">
        <f ca="1">D31</f>
        <v>3.2876792889800992</v>
      </c>
      <c r="E76" s="54">
        <f ca="1">E32</f>
        <v>95370.456275407225</v>
      </c>
      <c r="F76" s="17">
        <f ca="1">E31</f>
        <v>0.35045762303157346</v>
      </c>
      <c r="G76" s="55">
        <f ca="1">E76/F76</f>
        <v>272131.20790588454</v>
      </c>
    </row>
    <row r="77" spans="2:12" ht="14.4" x14ac:dyDescent="0.3"/>
    <row r="78" spans="2:12" ht="14.4" x14ac:dyDescent="0.3"/>
    <row r="79" spans="2:12" s="1" customFormat="1" ht="14.4" thickBot="1" x14ac:dyDescent="0.3">
      <c r="B79" s="1" t="s">
        <v>310</v>
      </c>
    </row>
    <row r="80" spans="2:12" ht="14.4" thickTop="1" x14ac:dyDescent="0.3"/>
    <row r="81" spans="2:2" ht="14.4" x14ac:dyDescent="0.3">
      <c r="B81" t="s">
        <v>311</v>
      </c>
    </row>
    <row r="82" spans="2:2" ht="14.4" x14ac:dyDescent="0.3"/>
    <row r="83" spans="2:2" ht="14.4" x14ac:dyDescent="0.3"/>
    <row r="84" spans="2:2" ht="14.4" x14ac:dyDescent="0.3"/>
    <row r="85" spans="2:2" ht="14.4" x14ac:dyDescent="0.3"/>
    <row r="86" spans="2:2" ht="14.4" x14ac:dyDescent="0.3"/>
    <row r="87" spans="2:2" ht="14.4" x14ac:dyDescent="0.3"/>
    <row r="88" spans="2:2" ht="14.4" x14ac:dyDescent="0.3"/>
    <row r="89" spans="2:2" ht="14.4" x14ac:dyDescent="0.3"/>
    <row r="90" spans="2:2" ht="14.4" x14ac:dyDescent="0.3"/>
    <row r="91" spans="2:2" ht="14.4" x14ac:dyDescent="0.3"/>
    <row r="92" spans="2:2" ht="14.4" x14ac:dyDescent="0.3"/>
    <row r="93" spans="2:2" ht="14.4" x14ac:dyDescent="0.3"/>
    <row r="94" spans="2:2" ht="14.4" x14ac:dyDescent="0.3"/>
    <row r="95" spans="2:2" ht="14.4" x14ac:dyDescent="0.3"/>
    <row r="96" spans="2:2" ht="14.4" x14ac:dyDescent="0.3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86</vt:i4>
      </vt:variant>
    </vt:vector>
  </HeadingPairs>
  <TitlesOfParts>
    <vt:vector size="91" baseType="lpstr">
      <vt:lpstr>Information</vt:lpstr>
      <vt:lpstr>pma</vt:lpstr>
      <vt:lpstr>input</vt:lpstr>
      <vt:lpstr>scenario</vt:lpstr>
      <vt:lpstr>result</vt:lpstr>
      <vt:lpstr>age_start</vt:lpstr>
      <vt:lpstr>c.mci_hc</vt:lpstr>
      <vt:lpstr>c.mci_hc_i</vt:lpstr>
      <vt:lpstr>c.mci_ic</vt:lpstr>
      <vt:lpstr>c.mci_ic_i</vt:lpstr>
      <vt:lpstr>c.mci_sc</vt:lpstr>
      <vt:lpstr>c.mci_sc_i</vt:lpstr>
      <vt:lpstr>c.mil_hc</vt:lpstr>
      <vt:lpstr>c.mil_hc_i</vt:lpstr>
      <vt:lpstr>c.mil_ic</vt:lpstr>
      <vt:lpstr>c.mil_ic_i</vt:lpstr>
      <vt:lpstr>c.mil_sc</vt:lpstr>
      <vt:lpstr>c.mil_sc_i</vt:lpstr>
      <vt:lpstr>c.mod_hc</vt:lpstr>
      <vt:lpstr>c.mod_hc_i</vt:lpstr>
      <vt:lpstr>c.mod_ic</vt:lpstr>
      <vt:lpstr>c.mod_ic_i</vt:lpstr>
      <vt:lpstr>c.mod_sc</vt:lpstr>
      <vt:lpstr>c.mod_sc_i</vt:lpstr>
      <vt:lpstr>c.sev_hc</vt:lpstr>
      <vt:lpstr>c.sev_hc_i</vt:lpstr>
      <vt:lpstr>c.sev_ic</vt:lpstr>
      <vt:lpstr>c.sev_ic_i</vt:lpstr>
      <vt:lpstr>c.sev_sc</vt:lpstr>
      <vt:lpstr>c.sev_sc_i</vt:lpstr>
      <vt:lpstr>c.Tx</vt:lpstr>
      <vt:lpstr>c.Tx_start</vt:lpstr>
      <vt:lpstr>discontinuation2_start</vt:lpstr>
      <vt:lpstr>discount_COST</vt:lpstr>
      <vt:lpstr>discount_EFFECT</vt:lpstr>
      <vt:lpstr>discount_QALY</vt:lpstr>
      <vt:lpstr>hr.mort_mci</vt:lpstr>
      <vt:lpstr>hr.mort_mil</vt:lpstr>
      <vt:lpstr>hr.mort_mod</vt:lpstr>
      <vt:lpstr>hr.mort_sev</vt:lpstr>
      <vt:lpstr>m.r.mortality</vt:lpstr>
      <vt:lpstr>n.cycle</vt:lpstr>
      <vt:lpstr>p.discontinuation1</vt:lpstr>
      <vt:lpstr>p.discontinuation2</vt:lpstr>
      <vt:lpstr>p.mci_i</vt:lpstr>
      <vt:lpstr>p.mci_mil</vt:lpstr>
      <vt:lpstr>p.mci_mod</vt:lpstr>
      <vt:lpstr>p.mci_sev</vt:lpstr>
      <vt:lpstr>p.mil_i</vt:lpstr>
      <vt:lpstr>p.mil_mci</vt:lpstr>
      <vt:lpstr>p.mil_mod</vt:lpstr>
      <vt:lpstr>p.mil_sev</vt:lpstr>
      <vt:lpstr>p.mod_i</vt:lpstr>
      <vt:lpstr>p.mod_mil</vt:lpstr>
      <vt:lpstr>p.mod_sev</vt:lpstr>
      <vt:lpstr>p.sev_i</vt:lpstr>
      <vt:lpstr>p.sev_mil</vt:lpstr>
      <vt:lpstr>p.sev_mod</vt:lpstr>
      <vt:lpstr>p.starting_state_mci</vt:lpstr>
      <vt:lpstr>rr.tx_mci_mil</vt:lpstr>
      <vt:lpstr>rr.tx_mci_mil_dis</vt:lpstr>
      <vt:lpstr>rr.tx_mci_mod</vt:lpstr>
      <vt:lpstr>rr.tx_mci_mod_dis</vt:lpstr>
      <vt:lpstr>rr.tx_mci_sev</vt:lpstr>
      <vt:lpstr>rr.tx_mci_sev_dis</vt:lpstr>
      <vt:lpstr>rr.tx_mil_mod</vt:lpstr>
      <vt:lpstr>rr.tx_mil_mod_dis</vt:lpstr>
      <vt:lpstr>rr.tx_mil_sev</vt:lpstr>
      <vt:lpstr>rr.tx_mil_sev_dis</vt:lpstr>
      <vt:lpstr>sex</vt:lpstr>
      <vt:lpstr>tx_duration</vt:lpstr>
      <vt:lpstr>tx_waning</vt:lpstr>
      <vt:lpstr>tx_waning_dis</vt:lpstr>
      <vt:lpstr>u.mci_ic</vt:lpstr>
      <vt:lpstr>u.mci_ic_i</vt:lpstr>
      <vt:lpstr>u.mci_pt</vt:lpstr>
      <vt:lpstr>u.mci_pt_i</vt:lpstr>
      <vt:lpstr>u.mil_ic</vt:lpstr>
      <vt:lpstr>u.mil_ic_i</vt:lpstr>
      <vt:lpstr>u.mil_pt</vt:lpstr>
      <vt:lpstr>u.mil_pt_i</vt:lpstr>
      <vt:lpstr>u.mod_ic</vt:lpstr>
      <vt:lpstr>u.mod_ic_i</vt:lpstr>
      <vt:lpstr>u.mod_pt</vt:lpstr>
      <vt:lpstr>u.mod_pt_i</vt:lpstr>
      <vt:lpstr>u.sev_ic</vt:lpstr>
      <vt:lpstr>u.sev_ic_i</vt:lpstr>
      <vt:lpstr>u.sev_pt</vt:lpstr>
      <vt:lpstr>u.sev_pt_i</vt:lpstr>
      <vt:lpstr>u.Tx_start</vt:lpstr>
      <vt:lpstr>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</dc:creator>
  <dc:description/>
  <cp:lastModifiedBy>Ron Handels</cp:lastModifiedBy>
  <dcterms:created xsi:type="dcterms:W3CDTF">2015-06-05T18:17:20Z</dcterms:created>
  <dcterms:modified xsi:type="dcterms:W3CDTF">2024-02-26T21:07:53Z</dcterms:modified>
</cp:coreProperties>
</file>