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Documents/ITMO/2_sem/Physics/Lab1/"/>
    </mc:Choice>
  </mc:AlternateContent>
  <xr:revisionPtr revIDLastSave="0" documentId="13_ncr:1_{EC76F696-E51E-3A45-A4BC-C0D8B9600539}" xr6:coauthVersionLast="46" xr6:coauthVersionMax="46" xr10:uidLastSave="{00000000-0000-0000-0000-000000000000}"/>
  <bookViews>
    <workbookView xWindow="0" yWindow="500" windowWidth="33600" windowHeight="20500" xr2:uid="{6ADC624B-2291-A947-B4CA-16367E4FF4D9}"/>
  </bookViews>
  <sheets>
    <sheet name="Лист1" sheetId="1" r:id="rId1"/>
  </sheets>
  <definedNames>
    <definedName name="_xlchart.v1.0" hidden="1">Лист1!$I$2:$I$15</definedName>
    <definedName name="_xlchart.v1.1" hidden="1">Лист1!$J$2:$J$15</definedName>
    <definedName name="_xlchart.v1.2" hidden="1">Лист1!$I$2:$I$15</definedName>
    <definedName name="_xlchart.v1.3" hidden="1">Лист1!$J$2:$J$15</definedName>
    <definedName name="_xlchart.v1.4" hidden="1">Лист1!$I$2:$I$15</definedName>
    <definedName name="_xlchart.v1.5" hidden="1">Лист1!$J$2:$J$15</definedName>
    <definedName name="_xlchart.v1.6" hidden="1">Лист1!$I$2:$I$15</definedName>
    <definedName name="_xlchart.v1.7" hidden="1">Лист1!$J$2:$J$15</definedName>
    <definedName name="OLE_LINK15" localSheetId="0">Лист1!$C$52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1" l="1"/>
  <c r="H21" i="1"/>
  <c r="H20" i="1"/>
  <c r="H19" i="1"/>
  <c r="H18" i="1"/>
  <c r="G15" i="1" l="1"/>
  <c r="G2" i="1"/>
  <c r="B53" i="1"/>
  <c r="C5" i="1" s="1"/>
  <c r="D5" i="1" s="1"/>
  <c r="G3" i="1" l="1"/>
  <c r="C2" i="1"/>
  <c r="D2" i="1" s="1"/>
  <c r="C36" i="1"/>
  <c r="D36" i="1" s="1"/>
  <c r="C20" i="1"/>
  <c r="D20" i="1" s="1"/>
  <c r="C12" i="1"/>
  <c r="D12" i="1" s="1"/>
  <c r="C43" i="1"/>
  <c r="D43" i="1" s="1"/>
  <c r="C31" i="1"/>
  <c r="D31" i="1" s="1"/>
  <c r="C19" i="1"/>
  <c r="D19" i="1" s="1"/>
  <c r="C3" i="1"/>
  <c r="D3" i="1" s="1"/>
  <c r="C44" i="1"/>
  <c r="D44" i="1" s="1"/>
  <c r="C32" i="1"/>
  <c r="D32" i="1" s="1"/>
  <c r="C24" i="1"/>
  <c r="D24" i="1" s="1"/>
  <c r="C8" i="1"/>
  <c r="D8" i="1" s="1"/>
  <c r="C51" i="1"/>
  <c r="D51" i="1" s="1"/>
  <c r="C35" i="1"/>
  <c r="D35" i="1" s="1"/>
  <c r="C18" i="1"/>
  <c r="D18" i="1" s="1"/>
  <c r="C48" i="1"/>
  <c r="D48" i="1" s="1"/>
  <c r="C40" i="1"/>
  <c r="D40" i="1" s="1"/>
  <c r="C28" i="1"/>
  <c r="D28" i="1" s="1"/>
  <c r="C16" i="1"/>
  <c r="D16" i="1" s="1"/>
  <c r="C4" i="1"/>
  <c r="D4" i="1" s="1"/>
  <c r="C47" i="1"/>
  <c r="D47" i="1" s="1"/>
  <c r="C39" i="1"/>
  <c r="D39" i="1" s="1"/>
  <c r="C27" i="1"/>
  <c r="D27" i="1" s="1"/>
  <c r="C23" i="1"/>
  <c r="D23" i="1" s="1"/>
  <c r="C15" i="1"/>
  <c r="D15" i="1" s="1"/>
  <c r="C11" i="1"/>
  <c r="D11" i="1" s="1"/>
  <c r="C7" i="1"/>
  <c r="D7" i="1" s="1"/>
  <c r="C50" i="1"/>
  <c r="D50" i="1" s="1"/>
  <c r="C46" i="1"/>
  <c r="D46" i="1" s="1"/>
  <c r="C42" i="1"/>
  <c r="D42" i="1" s="1"/>
  <c r="C38" i="1"/>
  <c r="D38" i="1" s="1"/>
  <c r="C34" i="1"/>
  <c r="D34" i="1" s="1"/>
  <c r="C30" i="1"/>
  <c r="D30" i="1" s="1"/>
  <c r="C26" i="1"/>
  <c r="D26" i="1" s="1"/>
  <c r="C22" i="1"/>
  <c r="D22" i="1" s="1"/>
  <c r="C14" i="1"/>
  <c r="D14" i="1" s="1"/>
  <c r="C10" i="1"/>
  <c r="D10" i="1" s="1"/>
  <c r="C6" i="1"/>
  <c r="D6" i="1" s="1"/>
  <c r="C49" i="1"/>
  <c r="D49" i="1" s="1"/>
  <c r="C45" i="1"/>
  <c r="D45" i="1" s="1"/>
  <c r="C41" i="1"/>
  <c r="D41" i="1" s="1"/>
  <c r="C37" i="1"/>
  <c r="D37" i="1" s="1"/>
  <c r="C33" i="1"/>
  <c r="D33" i="1" s="1"/>
  <c r="C29" i="1"/>
  <c r="D29" i="1" s="1"/>
  <c r="C25" i="1"/>
  <c r="D25" i="1" s="1"/>
  <c r="C21" i="1"/>
  <c r="D21" i="1" s="1"/>
  <c r="C17" i="1"/>
  <c r="D17" i="1" s="1"/>
  <c r="C13" i="1"/>
  <c r="D13" i="1" s="1"/>
  <c r="C9" i="1"/>
  <c r="D9" i="1" s="1"/>
  <c r="G4" i="1" l="1"/>
  <c r="H2" i="1"/>
  <c r="J2" i="1"/>
  <c r="E54" i="1"/>
  <c r="C53" i="1"/>
  <c r="E55" i="1" l="1"/>
  <c r="K2" i="1"/>
  <c r="N4" i="1"/>
  <c r="O5" i="1"/>
  <c r="N3" i="1"/>
  <c r="N5" i="1"/>
  <c r="O3" i="1"/>
  <c r="P3" i="1" s="1"/>
  <c r="Q3" i="1" s="1"/>
  <c r="O4" i="1"/>
  <c r="I2" i="1"/>
  <c r="J4" i="1"/>
  <c r="K4" i="1" s="1"/>
  <c r="G5" i="1"/>
  <c r="G6" i="1" l="1"/>
  <c r="H4" i="1"/>
  <c r="P4" i="1"/>
  <c r="Q4" i="1" s="1"/>
  <c r="P5" i="1"/>
  <c r="Q5" i="1" s="1"/>
  <c r="I4" i="1" l="1"/>
  <c r="G7" i="1"/>
  <c r="J6" i="1"/>
  <c r="K6" i="1" s="1"/>
  <c r="H6" i="1" l="1"/>
  <c r="G8" i="1"/>
  <c r="I6" i="1" l="1"/>
  <c r="G9" i="1"/>
  <c r="J8" i="1"/>
  <c r="K8" i="1" s="1"/>
  <c r="H8" i="1" l="1"/>
  <c r="G10" i="1"/>
  <c r="I8" i="1" l="1"/>
  <c r="G11" i="1"/>
  <c r="J10" i="1"/>
  <c r="K10" i="1" s="1"/>
  <c r="H10" i="1" l="1"/>
  <c r="G12" i="1"/>
  <c r="G13" i="1" l="1"/>
  <c r="I10" i="1"/>
  <c r="G14" i="1" l="1"/>
  <c r="H12" i="1"/>
  <c r="I12" i="1" s="1"/>
  <c r="J12" i="1"/>
  <c r="K12" i="1" s="1"/>
  <c r="J14" i="1" l="1"/>
  <c r="K14" i="1" s="1"/>
  <c r="H14" i="1"/>
  <c r="I14" i="1" l="1"/>
  <c r="H16" i="1"/>
</calcChain>
</file>

<file path=xl/sharedStrings.xml><?xml version="1.0" encoding="utf-8"?>
<sst xmlns="http://schemas.openxmlformats.org/spreadsheetml/2006/main" count="27" uniqueCount="24">
  <si>
    <t>Номер</t>
  </si>
  <si>
    <r>
      <t>𝜎</t>
    </r>
    <r>
      <rPr>
        <b/>
        <sz val="11"/>
        <color rgb="FF000000"/>
        <rFont val="Calibri"/>
        <family val="2"/>
        <scheme val="minor"/>
      </rPr>
      <t>n</t>
    </r>
  </si>
  <si>
    <t>Pmax</t>
  </si>
  <si>
    <t>t, c</t>
  </si>
  <si>
    <t>t - &lt;t&gt;n, c</t>
  </si>
  <si>
    <t>(t - &lt;t&gt;n), c^2</t>
  </si>
  <si>
    <r>
      <t>&lt;t&gt;</t>
    </r>
    <r>
      <rPr>
        <b/>
        <sz val="8"/>
        <color rgb="FF000000"/>
        <rFont val="Calibri"/>
        <family val="2"/>
        <scheme val="minor"/>
      </rPr>
      <t>N</t>
    </r>
  </si>
  <si>
    <r>
      <t>∑︀</t>
    </r>
    <r>
      <rPr>
        <b/>
        <sz val="11"/>
        <color rgb="FF000000"/>
        <rFont val="Cambria Math"/>
        <family val="1"/>
      </rPr>
      <t>𝑁</t>
    </r>
    <r>
      <rPr>
        <b/>
        <sz val="11"/>
        <color rgb="FF000000"/>
        <rFont val="Calibri"/>
        <family val="2"/>
        <scheme val="minor"/>
      </rPr>
      <t xml:space="preserve"> (</t>
    </r>
    <r>
      <rPr>
        <b/>
        <sz val="11"/>
        <color rgb="FF000000"/>
        <rFont val="Cambria Math"/>
        <family val="1"/>
      </rPr>
      <t>𝑡𝑖</t>
    </r>
    <r>
      <rPr>
        <b/>
        <sz val="11"/>
        <color rgb="FF000000"/>
        <rFont val="Calibri"/>
        <family val="2"/>
        <scheme val="minor"/>
      </rPr>
      <t xml:space="preserve"> − </t>
    </r>
    <r>
      <rPr>
        <b/>
        <sz val="11"/>
        <color rgb="FF000000"/>
        <rFont val="Cambria Math"/>
        <family val="1"/>
      </rPr>
      <t>⟨𝑡⟩𝑁</t>
    </r>
    <r>
      <rPr>
        <b/>
        <sz val="11"/>
        <color rgb="FF000000"/>
        <rFont val="Calibri"/>
        <family val="2"/>
        <scheme val="minor"/>
      </rPr>
      <t>)</t>
    </r>
  </si>
  <si>
    <t>Границы</t>
  </si>
  <si>
    <t>deltaN</t>
  </si>
  <si>
    <t>t, сек</t>
  </si>
  <si>
    <t>p, 1/сек</t>
  </si>
  <si>
    <t>Интервал, с</t>
  </si>
  <si>
    <t>От</t>
  </si>
  <si>
    <t>До</t>
  </si>
  <si>
    <r>
      <t>&lt;t&gt;n±</t>
    </r>
    <r>
      <rPr>
        <b/>
        <sz val="11"/>
        <color rgb="FF000000"/>
        <rFont val="Cambria Math"/>
        <family val="1"/>
      </rPr>
      <t>𝜎</t>
    </r>
    <r>
      <rPr>
        <b/>
        <sz val="11"/>
        <color rgb="FF000000"/>
        <rFont val="Calibri"/>
        <family val="2"/>
        <scheme val="minor"/>
      </rPr>
      <t>n</t>
    </r>
  </si>
  <si>
    <r>
      <t>&lt;t&gt;n±2</t>
    </r>
    <r>
      <rPr>
        <b/>
        <sz val="11"/>
        <color rgb="FF000000"/>
        <rFont val="Cambria Math"/>
        <family val="1"/>
      </rPr>
      <t>𝜎</t>
    </r>
    <r>
      <rPr>
        <b/>
        <sz val="11"/>
        <color rgb="FF000000"/>
        <rFont val="Calibri"/>
        <family val="2"/>
        <scheme val="minor"/>
      </rPr>
      <t>n</t>
    </r>
  </si>
  <si>
    <r>
      <t>&lt;t&gt;n±3</t>
    </r>
    <r>
      <rPr>
        <b/>
        <sz val="11"/>
        <color rgb="FF000000"/>
        <rFont val="Cambria Math"/>
        <family val="1"/>
      </rPr>
      <t>𝜎</t>
    </r>
    <r>
      <rPr>
        <b/>
        <sz val="11"/>
        <color rgb="FF000000"/>
        <rFont val="Calibri"/>
        <family val="2"/>
        <scheme val="minor"/>
      </rPr>
      <t>n</t>
    </r>
  </si>
  <si>
    <t>deltaN/n</t>
  </si>
  <si>
    <t>P</t>
  </si>
  <si>
    <t>ti</t>
  </si>
  <si>
    <t>𝜎t</t>
  </si>
  <si>
    <t xml:space="preserve"> 𝑡𝛼,n</t>
  </si>
  <si>
    <t>∆t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</si>
</sst>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Cambria Math"/>
      <family val="1"/>
    </font>
    <font>
      <b/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0" fillId="0" borderId="0" xfId="0" applyNumberFormat="1" applyBorder="1"/>
    <xf numFmtId="0" fontId="2" fillId="0" borderId="0" xfId="0" applyFont="1" applyBorder="1"/>
    <xf numFmtId="0" fontId="1" fillId="0" borderId="0" xfId="0" applyFont="1" applyBorder="1"/>
    <xf numFmtId="0" fontId="0" fillId="0" borderId="1" xfId="0" applyBorder="1"/>
    <xf numFmtId="0" fontId="0" fillId="0" borderId="3" xfId="0" applyBorder="1"/>
    <xf numFmtId="2" fontId="0" fillId="0" borderId="3" xfId="0" applyNumberFormat="1" applyBorder="1"/>
    <xf numFmtId="2" fontId="0" fillId="0" borderId="2" xfId="0" applyNumberFormat="1" applyBorder="1"/>
    <xf numFmtId="0" fontId="0" fillId="0" borderId="4" xfId="0" applyBorder="1"/>
    <xf numFmtId="0" fontId="0" fillId="0" borderId="4" xfId="0" applyBorder="1" applyAlignment="1">
      <alignment horizontal="center"/>
    </xf>
    <xf numFmtId="2" fontId="0" fillId="0" borderId="4" xfId="0" applyNumberForma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ill="1" applyBorder="1" applyAlignment="1"/>
    <xf numFmtId="2" fontId="0" fillId="0" borderId="0" xfId="0" applyNumberFormat="1" applyFill="1" applyBorder="1" applyAlignment="1"/>
    <xf numFmtId="0" fontId="5" fillId="0" borderId="0" xfId="0" applyFont="1" applyFill="1" applyBorder="1" applyAlignment="1">
      <alignment horizontal="center"/>
    </xf>
    <xf numFmtId="0" fontId="1" fillId="0" borderId="4" xfId="0" applyFont="1" applyBorder="1"/>
    <xf numFmtId="0" fontId="6" fillId="0" borderId="4" xfId="0" applyFont="1" applyBorder="1"/>
    <xf numFmtId="0" fontId="7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deltaN/N*deltaT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Лист1!$J$2:$J$15</c:f>
              <c:numCache>
                <c:formatCode>0.00</c:formatCode>
                <c:ptCount val="14"/>
                <c:pt idx="0">
                  <c:v>7.6914285714285722</c:v>
                </c:pt>
                <c:pt idx="2">
                  <c:v>7.774285714285714</c:v>
                </c:pt>
                <c:pt idx="4">
                  <c:v>7.8571428571428577</c:v>
                </c:pt>
                <c:pt idx="6">
                  <c:v>7.9399999999999995</c:v>
                </c:pt>
                <c:pt idx="8">
                  <c:v>8.0228571428571431</c:v>
                </c:pt>
                <c:pt idx="10">
                  <c:v>8.1057142857142868</c:v>
                </c:pt>
                <c:pt idx="12">
                  <c:v>8.1885714285714286</c:v>
                </c:pt>
              </c:numCache>
            </c:numRef>
          </c:cat>
          <c:val>
            <c:numRef>
              <c:f>Лист1!$I$2:$I$15</c:f>
              <c:numCache>
                <c:formatCode>0.00</c:formatCode>
                <c:ptCount val="14"/>
                <c:pt idx="0">
                  <c:v>1.6896551724137929</c:v>
                </c:pt>
                <c:pt idx="2">
                  <c:v>1.4482758620689653</c:v>
                </c:pt>
                <c:pt idx="4">
                  <c:v>2.8965517241379306</c:v>
                </c:pt>
                <c:pt idx="6">
                  <c:v>2.8965517241379306</c:v>
                </c:pt>
                <c:pt idx="8">
                  <c:v>2.172413793103448</c:v>
                </c:pt>
                <c:pt idx="10">
                  <c:v>0.72413793103448265</c:v>
                </c:pt>
                <c:pt idx="12">
                  <c:v>0.24137931034482757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CB-0448-8600-D39A7E304F7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38851136"/>
        <c:axId val="810876464"/>
      </c:barChart>
      <c:catAx>
        <c:axId val="338851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876464"/>
        <c:crosses val="autoZero"/>
        <c:auto val="1"/>
        <c:lblAlgn val="ctr"/>
        <c:lblOffset val="100"/>
        <c:noMultiLvlLbl val="0"/>
      </c:catAx>
      <c:valAx>
        <c:axId val="81087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deltaN/N*deltaT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85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824523</xdr:colOff>
      <xdr:row>6</xdr:row>
      <xdr:rowOff>5860</xdr:rowOff>
    </xdr:from>
    <xdr:to>
      <xdr:col>17</xdr:col>
      <xdr:colOff>824523</xdr:colOff>
      <xdr:row>15</xdr:row>
      <xdr:rowOff>9770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ED0BBA0B-5374-8B46-82A3-268752653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01A7-45ED-6844-A526-6DFC5BF0E196}">
  <dimension ref="A1:U55"/>
  <sheetViews>
    <sheetView tabSelected="1" topLeftCell="A5" zoomScale="139" zoomScaleNormal="130" workbookViewId="0">
      <selection activeCell="G18" sqref="G18:H23"/>
    </sheetView>
  </sheetViews>
  <sheetFormatPr baseColWidth="10" defaultRowHeight="16" x14ac:dyDescent="0.2"/>
  <cols>
    <col min="4" max="4" width="13.33203125" customWidth="1"/>
  </cols>
  <sheetData>
    <row r="1" spans="1:21" ht="25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8"/>
      <c r="G1" s="11" t="s">
        <v>8</v>
      </c>
      <c r="H1" s="11" t="s">
        <v>9</v>
      </c>
      <c r="I1" s="21"/>
      <c r="J1" s="11" t="s">
        <v>10</v>
      </c>
      <c r="K1" s="11" t="s">
        <v>11</v>
      </c>
      <c r="M1" s="11"/>
      <c r="N1" s="12" t="s">
        <v>12</v>
      </c>
      <c r="O1" s="12"/>
      <c r="P1" s="12" t="s">
        <v>9</v>
      </c>
      <c r="Q1" s="12" t="s">
        <v>18</v>
      </c>
      <c r="R1" s="12" t="s">
        <v>19</v>
      </c>
    </row>
    <row r="2" spans="1:21" x14ac:dyDescent="0.2">
      <c r="A2" s="2">
        <v>1</v>
      </c>
      <c r="B2" s="2">
        <v>7.92</v>
      </c>
      <c r="C2" s="3">
        <f>B2-$B$53</f>
        <v>1.9999999999999574E-2</v>
      </c>
      <c r="D2" s="4">
        <f>ROUND(C2*C2, 2)</f>
        <v>0</v>
      </c>
      <c r="E2" s="8"/>
      <c r="G2" s="18">
        <f>MIN(B2:B51)</f>
        <v>7.65</v>
      </c>
      <c r="H2" s="19">
        <f>COUNTIFS($B$2:$B$51, "&lt;"&amp;G3, $B$2:$B$51, "&gt;="&amp; G2)</f>
        <v>7</v>
      </c>
      <c r="I2" s="20">
        <f>H2/(50 * (G$15 - G$2)/7)</f>
        <v>1.6896551724137929</v>
      </c>
      <c r="J2" s="20">
        <f>(G2+G3)/2</f>
        <v>7.6914285714285722</v>
      </c>
      <c r="K2" s="20">
        <f>(1/$E$54)*EXP(-POWER(J2-$B$53,2)/(2*POWER($E$54,2)))</f>
        <v>1.9026840010448807</v>
      </c>
      <c r="M2" s="11"/>
      <c r="N2" s="11" t="s">
        <v>13</v>
      </c>
      <c r="O2" s="11" t="s">
        <v>14</v>
      </c>
      <c r="P2" s="12"/>
      <c r="Q2" s="12"/>
      <c r="R2" s="12"/>
    </row>
    <row r="3" spans="1:21" x14ac:dyDescent="0.2">
      <c r="A3" s="2">
        <v>2</v>
      </c>
      <c r="B3" s="2">
        <v>7.81</v>
      </c>
      <c r="C3" s="3">
        <f>B3-$B$53</f>
        <v>-9.0000000000000746E-2</v>
      </c>
      <c r="D3" s="4">
        <f t="shared" ref="D3:D51" si="0">ROUND(C3*C3, 2)</f>
        <v>0.01</v>
      </c>
      <c r="E3" s="8"/>
      <c r="G3" s="13">
        <f>G2 + (G15-G2)/7</f>
        <v>7.7328571428571431</v>
      </c>
      <c r="H3" s="15"/>
      <c r="I3" s="17"/>
      <c r="J3" s="17"/>
      <c r="K3" s="17"/>
      <c r="M3" s="22" t="s">
        <v>15</v>
      </c>
      <c r="N3" s="13">
        <f>$B$53-$E$54</f>
        <v>7.7779428036383216</v>
      </c>
      <c r="O3" s="13">
        <f>$B$53+$E$54</f>
        <v>8.0220571963616791</v>
      </c>
      <c r="P3" s="11">
        <f>COUNTIFS($B$2:$B$51, "&lt;="&amp;O3, $B$2:$B$51, "&gt;="&amp;N3)</f>
        <v>36</v>
      </c>
      <c r="Q3" s="11">
        <f>P3/50</f>
        <v>0.72</v>
      </c>
      <c r="R3" s="11">
        <v>0.68300000000000005</v>
      </c>
    </row>
    <row r="4" spans="1:21" x14ac:dyDescent="0.2">
      <c r="A4" s="2">
        <v>3</v>
      </c>
      <c r="B4" s="2">
        <v>7.83</v>
      </c>
      <c r="C4" s="3">
        <f>B4-$B$53</f>
        <v>-7.0000000000000284E-2</v>
      </c>
      <c r="D4" s="4">
        <f t="shared" si="0"/>
        <v>0</v>
      </c>
      <c r="E4" s="8"/>
      <c r="G4" s="13">
        <f>G3</f>
        <v>7.7328571428571431</v>
      </c>
      <c r="H4" s="14">
        <f t="shared" ref="H4" si="1">COUNTIFS($B$2:$B$51, "&lt;"&amp;G5, $B$2:$B$51, "&gt;"&amp; G4)</f>
        <v>6</v>
      </c>
      <c r="I4" s="16">
        <f t="shared" ref="I4" si="2">H4/(50 * (G$15 - G$2)/7)</f>
        <v>1.4482758620689653</v>
      </c>
      <c r="J4" s="16">
        <f t="shared" ref="J4:J15" si="3">(G4+G5)/2</f>
        <v>7.774285714285714</v>
      </c>
      <c r="K4" s="16">
        <f t="shared" ref="K4" si="4">(1/$E$54)*EXP(-POWER(J4-$B$53,2)/(2*POWER($E$54,2)))</f>
        <v>4.8203886740012187</v>
      </c>
      <c r="M4" s="22" t="s">
        <v>16</v>
      </c>
      <c r="N4" s="13">
        <f>$B$53-2*$E$54</f>
        <v>7.6558856072766419</v>
      </c>
      <c r="O4" s="13">
        <f>$B$53+2*$E$54</f>
        <v>8.1441143927233579</v>
      </c>
      <c r="P4" s="11">
        <f t="shared" ref="P4:P5" si="5">COUNTIFS($B$2:$B$51, "&lt;="&amp;O4, $B$2:$B$51, "&gt;="&amp;N4)</f>
        <v>48</v>
      </c>
      <c r="Q4" s="11">
        <f t="shared" ref="Q4:Q5" si="6">P4/50</f>
        <v>0.96</v>
      </c>
      <c r="R4" s="11">
        <v>0.95399999999999996</v>
      </c>
    </row>
    <row r="5" spans="1:21" x14ac:dyDescent="0.2">
      <c r="A5" s="2">
        <v>4</v>
      </c>
      <c r="B5" s="2">
        <v>7.73</v>
      </c>
      <c r="C5" s="3">
        <f>B5-$B$53</f>
        <v>-0.16999999999999993</v>
      </c>
      <c r="D5" s="4">
        <f t="shared" si="0"/>
        <v>0.03</v>
      </c>
      <c r="E5" s="8"/>
      <c r="G5" s="13">
        <f>G4 + (($G$15-$G$2)/7)</f>
        <v>7.8157142857142858</v>
      </c>
      <c r="H5" s="15"/>
      <c r="I5" s="17"/>
      <c r="J5" s="17"/>
      <c r="K5" s="17"/>
      <c r="M5" s="22" t="s">
        <v>17</v>
      </c>
      <c r="N5" s="13">
        <f>$B$53-3*$E$54</f>
        <v>7.5338284109149631</v>
      </c>
      <c r="O5" s="13">
        <f>$B$53+3*$E$54</f>
        <v>8.2661715890850367</v>
      </c>
      <c r="P5" s="11">
        <f t="shared" si="5"/>
        <v>50</v>
      </c>
      <c r="Q5" s="11">
        <f t="shared" si="6"/>
        <v>1</v>
      </c>
      <c r="R5" s="11">
        <v>0.997</v>
      </c>
    </row>
    <row r="6" spans="1:21" x14ac:dyDescent="0.2">
      <c r="A6" s="2">
        <v>5</v>
      </c>
      <c r="B6" s="2">
        <v>7.86</v>
      </c>
      <c r="C6" s="3">
        <f>B6-$B$53</f>
        <v>-4.0000000000000036E-2</v>
      </c>
      <c r="D6" s="4">
        <f t="shared" si="0"/>
        <v>0</v>
      </c>
      <c r="E6" s="8"/>
      <c r="G6" s="13">
        <f>G5</f>
        <v>7.8157142857142858</v>
      </c>
      <c r="H6" s="14">
        <f t="shared" ref="H6" si="7">COUNTIFS($B$2:$B$51, "&lt;"&amp;G7, $B$2:$B$51, "&gt;"&amp; G6)</f>
        <v>12</v>
      </c>
      <c r="I6" s="16">
        <f t="shared" ref="I6" si="8">H6/(50 * (G$15 - G$2)/7)</f>
        <v>2.8965517241379306</v>
      </c>
      <c r="J6" s="16">
        <f t="shared" ref="J6:J15" si="9">(G6+G7)/2</f>
        <v>7.8571428571428577</v>
      </c>
      <c r="K6" s="16">
        <f t="shared" ref="K6" si="10">(1/$E$54)*EXP(-POWER(J6-$B$53,2)/(2*POWER($E$54,2)))</f>
        <v>7.7030910691625989</v>
      </c>
    </row>
    <row r="7" spans="1:21" x14ac:dyDescent="0.2">
      <c r="A7" s="2">
        <v>6</v>
      </c>
      <c r="B7" s="2">
        <v>7.66</v>
      </c>
      <c r="C7" s="3">
        <f>B7-$B$53</f>
        <v>-0.24000000000000021</v>
      </c>
      <c r="D7" s="4">
        <f t="shared" si="0"/>
        <v>0.06</v>
      </c>
      <c r="E7" s="8"/>
      <c r="G7" s="13">
        <f>G6 + (($G$15-$G$2)/7)</f>
        <v>7.8985714285714286</v>
      </c>
      <c r="H7" s="15"/>
      <c r="I7" s="17"/>
      <c r="J7" s="17"/>
      <c r="K7" s="17"/>
    </row>
    <row r="8" spans="1:21" x14ac:dyDescent="0.2">
      <c r="A8" s="2">
        <v>7</v>
      </c>
      <c r="B8" s="2">
        <v>7.99</v>
      </c>
      <c r="C8" s="3">
        <f>B8-$B$53</f>
        <v>8.9999999999999858E-2</v>
      </c>
      <c r="D8" s="4">
        <f t="shared" si="0"/>
        <v>0.01</v>
      </c>
      <c r="E8" s="8"/>
      <c r="G8" s="13">
        <f>G7</f>
        <v>7.8985714285714286</v>
      </c>
      <c r="H8" s="14">
        <f t="shared" ref="H8" si="11">COUNTIFS($B$2:$B$51, "&lt;"&amp;G9, $B$2:$B$51, "&gt;"&amp; G8)</f>
        <v>12</v>
      </c>
      <c r="I8" s="16">
        <f t="shared" ref="I8" si="12">H8/(50 * (G$15 - G$2)/7)</f>
        <v>2.8965517241379306</v>
      </c>
      <c r="J8" s="16">
        <f t="shared" ref="J8:J15" si="13">(G8+G9)/2</f>
        <v>7.9399999999999995</v>
      </c>
      <c r="K8" s="16">
        <f t="shared" ref="K8" si="14">(1/$E$54)*EXP(-POWER(J8-$B$53,2)/(2*POWER($E$54,2)))</f>
        <v>7.7645374895118282</v>
      </c>
      <c r="T8" s="2"/>
      <c r="U8" s="2"/>
    </row>
    <row r="9" spans="1:21" x14ac:dyDescent="0.2">
      <c r="A9" s="2">
        <v>8</v>
      </c>
      <c r="B9" s="2">
        <v>8.02</v>
      </c>
      <c r="C9" s="3">
        <f>B9-$B$53</f>
        <v>0.11999999999999922</v>
      </c>
      <c r="D9" s="4">
        <f t="shared" si="0"/>
        <v>0.01</v>
      </c>
      <c r="E9" s="8"/>
      <c r="G9" s="13">
        <f>G8 + (($G$15-$G$2)/7)</f>
        <v>7.9814285714285713</v>
      </c>
      <c r="H9" s="15"/>
      <c r="I9" s="17"/>
      <c r="J9" s="17"/>
      <c r="K9" s="17"/>
      <c r="T9" s="25"/>
      <c r="U9" s="25"/>
    </row>
    <row r="10" spans="1:21" x14ac:dyDescent="0.2">
      <c r="A10" s="2">
        <v>9</v>
      </c>
      <c r="B10" s="2">
        <v>7.8</v>
      </c>
      <c r="C10" s="3">
        <f>B10-$B$53</f>
        <v>-0.10000000000000053</v>
      </c>
      <c r="D10" s="4">
        <f t="shared" si="0"/>
        <v>0.01</v>
      </c>
      <c r="E10" s="8"/>
      <c r="G10" s="13">
        <f>G9</f>
        <v>7.9814285714285713</v>
      </c>
      <c r="H10" s="14">
        <f t="shared" ref="H10" si="15">COUNTIFS($B$2:$B$51, "&lt;"&amp;G11, $B$2:$B$51, "&gt;"&amp; G10)</f>
        <v>9</v>
      </c>
      <c r="I10" s="16">
        <f t="shared" ref="I10" si="16">H10/(50 * (G$15 - G$2)/7)</f>
        <v>2.172413793103448</v>
      </c>
      <c r="J10" s="16">
        <f t="shared" ref="J10:J15" si="17">(G10+G11)/2</f>
        <v>8.0228571428571431</v>
      </c>
      <c r="K10" s="16">
        <f t="shared" ref="K10" si="18">(1/$E$54)*EXP(-POWER(J10-$B$53,2)/(2*POWER($E$54,2)))</f>
        <v>4.9366658738272671</v>
      </c>
      <c r="T10" s="24"/>
      <c r="U10" s="23"/>
    </row>
    <row r="11" spans="1:21" x14ac:dyDescent="0.2">
      <c r="A11" s="2">
        <v>10</v>
      </c>
      <c r="B11" s="2">
        <v>7.8</v>
      </c>
      <c r="C11" s="3">
        <f>B11-$B$53</f>
        <v>-0.10000000000000053</v>
      </c>
      <c r="D11" s="4">
        <f t="shared" si="0"/>
        <v>0.01</v>
      </c>
      <c r="E11" s="8"/>
      <c r="G11" s="13">
        <f>G10 + (($G$15-$G$2)/7)</f>
        <v>8.0642857142857149</v>
      </c>
      <c r="H11" s="15"/>
      <c r="I11" s="17"/>
      <c r="J11" s="17"/>
      <c r="K11" s="17"/>
      <c r="T11" s="24"/>
      <c r="U11" s="23"/>
    </row>
    <row r="12" spans="1:21" x14ac:dyDescent="0.2">
      <c r="A12" s="2">
        <v>11</v>
      </c>
      <c r="B12" s="2">
        <v>7.98</v>
      </c>
      <c r="C12" s="3">
        <f>B12-$B$53</f>
        <v>8.0000000000000071E-2</v>
      </c>
      <c r="D12" s="4">
        <f t="shared" si="0"/>
        <v>0.01</v>
      </c>
      <c r="E12" s="8"/>
      <c r="G12" s="13">
        <f>G11</f>
        <v>8.0642857142857149</v>
      </c>
      <c r="H12" s="14">
        <f t="shared" ref="H12" si="19">COUNTIFS($B$2:$B$51, "&lt;"&amp;G13, $B$2:$B$51, "&gt;"&amp; G12)</f>
        <v>3</v>
      </c>
      <c r="I12" s="16">
        <f t="shared" ref="I12" si="20">H12/(50 * (G$15 - G$2)/7)</f>
        <v>0.72413793103448265</v>
      </c>
      <c r="J12" s="16">
        <f t="shared" ref="J12:J15" si="21">(G12+G13)/2</f>
        <v>8.1057142857142868</v>
      </c>
      <c r="K12" s="16">
        <f t="shared" ref="K12" si="22">(1/$E$54)*EXP(-POWER(J12-$B$53,2)/(2*POWER($E$54,2)))</f>
        <v>1.9797915252245768</v>
      </c>
      <c r="T12" s="24"/>
      <c r="U12" s="23"/>
    </row>
    <row r="13" spans="1:21" x14ac:dyDescent="0.2">
      <c r="A13" s="2">
        <v>12</v>
      </c>
      <c r="B13" s="2">
        <v>8.0299999999999994</v>
      </c>
      <c r="C13" s="3">
        <f>B13-$B$53</f>
        <v>0.12999999999999901</v>
      </c>
      <c r="D13" s="4">
        <f t="shared" si="0"/>
        <v>0.02</v>
      </c>
      <c r="E13" s="8"/>
      <c r="G13" s="13">
        <f>G12 + (($G$15-$G$2)/7)</f>
        <v>8.1471428571428586</v>
      </c>
      <c r="H13" s="15"/>
      <c r="I13" s="17"/>
      <c r="J13" s="17"/>
      <c r="K13" s="17"/>
      <c r="T13" s="24"/>
      <c r="U13" s="23"/>
    </row>
    <row r="14" spans="1:21" x14ac:dyDescent="0.2">
      <c r="A14" s="2">
        <v>13</v>
      </c>
      <c r="B14" s="2">
        <v>7.89</v>
      </c>
      <c r="C14" s="3">
        <f>B14-$B$53</f>
        <v>-1.0000000000000675E-2</v>
      </c>
      <c r="D14" s="4">
        <f t="shared" si="0"/>
        <v>0</v>
      </c>
      <c r="E14" s="8"/>
      <c r="G14" s="13">
        <f>G13</f>
        <v>8.1471428571428586</v>
      </c>
      <c r="H14" s="14">
        <f>COUNTIFS($B$2:$B$51, "&lt;="&amp;G15, $B$2:$B$51, "&gt;"&amp; G14)</f>
        <v>1</v>
      </c>
      <c r="I14" s="16">
        <f t="shared" ref="I14" si="23">H14/(50 * (G$15 - G$2)/7)</f>
        <v>0.24137931034482757</v>
      </c>
      <c r="J14" s="16">
        <f t="shared" ref="J14:J15" si="24">(G14+G15)/2</f>
        <v>8.1885714285714286</v>
      </c>
      <c r="K14" s="16">
        <f t="shared" ref="K14" si="25">(1/$E$54)*EXP(-POWER(J14-$B$53,2)/(2*POWER($E$54,2)))</f>
        <v>0.50080974572466153</v>
      </c>
      <c r="T14" s="3"/>
      <c r="U14" s="23"/>
    </row>
    <row r="15" spans="1:21" x14ac:dyDescent="0.2">
      <c r="A15" s="2">
        <v>14</v>
      </c>
      <c r="B15" s="2">
        <v>7.92</v>
      </c>
      <c r="C15" s="3">
        <f>B15-$B$53</f>
        <v>1.9999999999999574E-2</v>
      </c>
      <c r="D15" s="4">
        <f t="shared" si="0"/>
        <v>0</v>
      </c>
      <c r="E15" s="8"/>
      <c r="G15" s="11">
        <f>MAX(B2:B51)</f>
        <v>8.23</v>
      </c>
      <c r="H15" s="15"/>
      <c r="I15" s="17"/>
      <c r="J15" s="17"/>
      <c r="K15" s="17"/>
      <c r="T15" s="3"/>
      <c r="U15" s="23"/>
    </row>
    <row r="16" spans="1:21" x14ac:dyDescent="0.2">
      <c r="A16" s="2">
        <v>15</v>
      </c>
      <c r="B16" s="2">
        <v>7.7</v>
      </c>
      <c r="C16" s="3">
        <f>B16-$B$53</f>
        <v>-0.20000000000000018</v>
      </c>
      <c r="D16" s="4">
        <f t="shared" si="0"/>
        <v>0.04</v>
      </c>
      <c r="E16" s="8"/>
      <c r="H16">
        <f>SUM(H2:H15)</f>
        <v>50</v>
      </c>
      <c r="T16" s="3"/>
      <c r="U16" s="23"/>
    </row>
    <row r="17" spans="1:21" x14ac:dyDescent="0.2">
      <c r="A17" s="2">
        <v>16</v>
      </c>
      <c r="B17" s="2">
        <v>8.11</v>
      </c>
      <c r="C17" s="3">
        <f>B17-$B$53</f>
        <v>0.20999999999999908</v>
      </c>
      <c r="D17" s="4">
        <f t="shared" si="0"/>
        <v>0.04</v>
      </c>
      <c r="E17" s="8"/>
      <c r="T17" s="23"/>
      <c r="U17" s="23"/>
    </row>
    <row r="18" spans="1:21" x14ac:dyDescent="0.2">
      <c r="A18" s="2">
        <v>17</v>
      </c>
      <c r="B18" s="2">
        <v>7.85</v>
      </c>
      <c r="C18" s="3">
        <f>B18-$B$53</f>
        <v>-5.0000000000000711E-2</v>
      </c>
      <c r="D18" s="4">
        <f t="shared" si="0"/>
        <v>0</v>
      </c>
      <c r="E18" s="8"/>
      <c r="G18" s="11" t="s">
        <v>20</v>
      </c>
      <c r="H18" s="13">
        <f>B53</f>
        <v>7.9</v>
      </c>
      <c r="T18" s="2"/>
      <c r="U18" s="2"/>
    </row>
    <row r="19" spans="1:21" x14ac:dyDescent="0.2">
      <c r="A19" s="2">
        <v>18</v>
      </c>
      <c r="B19" s="2">
        <v>7.95</v>
      </c>
      <c r="C19" s="3">
        <f>B19-$B$53</f>
        <v>4.9999999999999822E-2</v>
      </c>
      <c r="D19" s="4">
        <f t="shared" si="0"/>
        <v>0</v>
      </c>
      <c r="E19" s="8"/>
      <c r="G19" s="26" t="s">
        <v>1</v>
      </c>
      <c r="H19" s="13">
        <f>E54</f>
        <v>0.12205719636167903</v>
      </c>
    </row>
    <row r="20" spans="1:21" x14ac:dyDescent="0.2">
      <c r="A20" s="2">
        <v>19</v>
      </c>
      <c r="B20" s="2">
        <v>7.78</v>
      </c>
      <c r="C20" s="3">
        <f>B20-$B$53</f>
        <v>-0.12000000000000011</v>
      </c>
      <c r="D20" s="4">
        <f t="shared" si="0"/>
        <v>0.01</v>
      </c>
      <c r="E20" s="8"/>
      <c r="G20" s="11" t="s">
        <v>2</v>
      </c>
      <c r="H20" s="13">
        <f>E55</f>
        <v>20.536505419994874</v>
      </c>
    </row>
    <row r="21" spans="1:21" x14ac:dyDescent="0.2">
      <c r="A21" s="2">
        <v>20</v>
      </c>
      <c r="B21" s="2">
        <v>8</v>
      </c>
      <c r="C21" s="3">
        <f>B21-$B$53</f>
        <v>9.9999999999999645E-2</v>
      </c>
      <c r="D21" s="4">
        <f t="shared" si="0"/>
        <v>0.01</v>
      </c>
      <c r="E21" s="8"/>
      <c r="G21" s="26" t="s">
        <v>21</v>
      </c>
      <c r="H21" s="13">
        <f>H19/SQRT(50)</f>
        <v>1.7261494247992247E-2</v>
      </c>
    </row>
    <row r="22" spans="1:21" x14ac:dyDescent="0.2">
      <c r="A22" s="2">
        <v>21</v>
      </c>
      <c r="B22" s="2">
        <v>8</v>
      </c>
      <c r="C22" s="3">
        <f>B22-$B$53</f>
        <v>9.9999999999999645E-2</v>
      </c>
      <c r="D22" s="4">
        <f t="shared" si="0"/>
        <v>0.01</v>
      </c>
      <c r="E22" s="8"/>
      <c r="G22" s="27" t="s">
        <v>22</v>
      </c>
      <c r="H22" s="13">
        <v>2</v>
      </c>
    </row>
    <row r="23" spans="1:21" x14ac:dyDescent="0.2">
      <c r="A23" s="2">
        <v>22</v>
      </c>
      <c r="B23" s="2">
        <v>7.95</v>
      </c>
      <c r="C23" s="3">
        <f>B23-$B$53</f>
        <v>4.9999999999999822E-2</v>
      </c>
      <c r="D23" s="4">
        <f t="shared" si="0"/>
        <v>0</v>
      </c>
      <c r="E23" s="8"/>
      <c r="G23" s="28" t="s">
        <v>23</v>
      </c>
      <c r="H23" s="13">
        <f>H21*H22</f>
        <v>3.4522988495984494E-2</v>
      </c>
    </row>
    <row r="24" spans="1:21" x14ac:dyDescent="0.2">
      <c r="A24" s="2">
        <v>23</v>
      </c>
      <c r="B24" s="2">
        <v>8.1</v>
      </c>
      <c r="C24" s="3">
        <f>B24-$B$53</f>
        <v>0.19999999999999929</v>
      </c>
      <c r="D24" s="4">
        <f t="shared" si="0"/>
        <v>0.04</v>
      </c>
      <c r="E24" s="8"/>
      <c r="H24" s="1"/>
    </row>
    <row r="25" spans="1:21" x14ac:dyDescent="0.2">
      <c r="A25" s="2">
        <v>24</v>
      </c>
      <c r="B25" s="2">
        <v>7.98</v>
      </c>
      <c r="C25" s="3">
        <f>B25-$B$53</f>
        <v>8.0000000000000071E-2</v>
      </c>
      <c r="D25" s="4">
        <f t="shared" si="0"/>
        <v>0.01</v>
      </c>
      <c r="E25" s="8"/>
      <c r="H25" s="1"/>
    </row>
    <row r="26" spans="1:21" x14ac:dyDescent="0.2">
      <c r="A26" s="2">
        <v>25</v>
      </c>
      <c r="B26" s="2">
        <v>7.89</v>
      </c>
      <c r="C26" s="3">
        <f>B26-$B$53</f>
        <v>-1.0000000000000675E-2</v>
      </c>
      <c r="D26" s="4">
        <f t="shared" si="0"/>
        <v>0</v>
      </c>
      <c r="E26" s="8"/>
    </row>
    <row r="27" spans="1:21" x14ac:dyDescent="0.2">
      <c r="A27" s="2">
        <v>26</v>
      </c>
      <c r="B27" s="2">
        <v>7.95</v>
      </c>
      <c r="C27" s="3">
        <f>B27-$B$53</f>
        <v>4.9999999999999822E-2</v>
      </c>
      <c r="D27" s="4">
        <f t="shared" si="0"/>
        <v>0</v>
      </c>
      <c r="E27" s="8"/>
    </row>
    <row r="28" spans="1:21" x14ac:dyDescent="0.2">
      <c r="A28" s="2">
        <v>27</v>
      </c>
      <c r="B28" s="2">
        <v>7.85</v>
      </c>
      <c r="C28" s="3">
        <f>B28-$B$53</f>
        <v>-5.0000000000000711E-2</v>
      </c>
      <c r="D28" s="4">
        <f t="shared" si="0"/>
        <v>0</v>
      </c>
      <c r="E28" s="8"/>
    </row>
    <row r="29" spans="1:21" x14ac:dyDescent="0.2">
      <c r="A29" s="2">
        <v>28</v>
      </c>
      <c r="B29" s="2">
        <v>8.0500000000000007</v>
      </c>
      <c r="C29" s="3">
        <f>B29-$B$53</f>
        <v>0.15000000000000036</v>
      </c>
      <c r="D29" s="4">
        <f t="shared" si="0"/>
        <v>0.02</v>
      </c>
      <c r="E29" s="8"/>
      <c r="G29" s="1"/>
    </row>
    <row r="30" spans="1:21" x14ac:dyDescent="0.2">
      <c r="A30" s="2">
        <v>29</v>
      </c>
      <c r="B30" s="2">
        <v>7.73</v>
      </c>
      <c r="C30" s="3">
        <f>B30-$B$53</f>
        <v>-0.16999999999999993</v>
      </c>
      <c r="D30" s="4">
        <f t="shared" si="0"/>
        <v>0.03</v>
      </c>
      <c r="E30" s="8"/>
      <c r="G30" s="1"/>
    </row>
    <row r="31" spans="1:21" x14ac:dyDescent="0.2">
      <c r="A31" s="2">
        <v>30</v>
      </c>
      <c r="B31" s="2">
        <v>7.89</v>
      </c>
      <c r="C31" s="3">
        <f>B31-$B$53</f>
        <v>-1.0000000000000675E-2</v>
      </c>
      <c r="D31" s="4">
        <f t="shared" si="0"/>
        <v>0</v>
      </c>
      <c r="E31" s="8"/>
      <c r="G31" s="1"/>
    </row>
    <row r="32" spans="1:21" x14ac:dyDescent="0.2">
      <c r="A32" s="2">
        <v>31</v>
      </c>
      <c r="B32" s="2">
        <v>7.65</v>
      </c>
      <c r="C32" s="3">
        <f>B32-$B$53</f>
        <v>-0.25</v>
      </c>
      <c r="D32" s="4">
        <f t="shared" si="0"/>
        <v>0.06</v>
      </c>
      <c r="E32" s="8"/>
      <c r="G32" s="1"/>
      <c r="H32" s="1"/>
    </row>
    <row r="33" spans="1:15" x14ac:dyDescent="0.2">
      <c r="A33" s="2">
        <v>32</v>
      </c>
      <c r="B33" s="2">
        <v>7.96</v>
      </c>
      <c r="C33" s="3">
        <f>B33-$B$53</f>
        <v>5.9999999999999609E-2</v>
      </c>
      <c r="D33" s="4">
        <f t="shared" si="0"/>
        <v>0</v>
      </c>
      <c r="E33" s="8"/>
      <c r="G33" s="1"/>
    </row>
    <row r="34" spans="1:15" x14ac:dyDescent="0.2">
      <c r="A34" s="2">
        <v>33</v>
      </c>
      <c r="B34" s="2">
        <v>7.79</v>
      </c>
      <c r="C34" s="3">
        <f>B34-$B$53</f>
        <v>-0.11000000000000032</v>
      </c>
      <c r="D34" s="4">
        <f t="shared" si="0"/>
        <v>0.01</v>
      </c>
      <c r="E34" s="8"/>
      <c r="G34" s="1"/>
    </row>
    <row r="35" spans="1:15" x14ac:dyDescent="0.2">
      <c r="A35" s="2">
        <v>34</v>
      </c>
      <c r="B35" s="2">
        <v>7.94</v>
      </c>
      <c r="C35" s="3">
        <f>B35-$B$53</f>
        <v>4.0000000000000036E-2</v>
      </c>
      <c r="D35" s="4">
        <f t="shared" si="0"/>
        <v>0</v>
      </c>
      <c r="E35" s="8"/>
      <c r="G35" s="1"/>
    </row>
    <row r="36" spans="1:15" x14ac:dyDescent="0.2">
      <c r="A36" s="2">
        <v>35</v>
      </c>
      <c r="B36" s="2">
        <v>7.95</v>
      </c>
      <c r="C36" s="3">
        <f>B36-$B$53</f>
        <v>4.9999999999999822E-2</v>
      </c>
      <c r="D36" s="4">
        <f t="shared" si="0"/>
        <v>0</v>
      </c>
      <c r="E36" s="8"/>
      <c r="I36" s="1"/>
      <c r="J36" s="1"/>
      <c r="K36" s="1"/>
      <c r="L36" s="1"/>
      <c r="M36" s="1"/>
      <c r="N36" s="1"/>
      <c r="O36" s="1"/>
    </row>
    <row r="37" spans="1:15" x14ac:dyDescent="0.2">
      <c r="A37" s="2">
        <v>36</v>
      </c>
      <c r="B37" s="2">
        <v>7.99</v>
      </c>
      <c r="C37" s="3">
        <f>B37-$B$53</f>
        <v>8.9999999999999858E-2</v>
      </c>
      <c r="D37" s="4">
        <f t="shared" si="0"/>
        <v>0.01</v>
      </c>
      <c r="E37" s="8"/>
    </row>
    <row r="38" spans="1:15" x14ac:dyDescent="0.2">
      <c r="A38" s="2">
        <v>37</v>
      </c>
      <c r="B38" s="2">
        <v>7.82</v>
      </c>
      <c r="C38" s="3">
        <f>B38-$B$53</f>
        <v>-8.0000000000000071E-2</v>
      </c>
      <c r="D38" s="4">
        <f t="shared" si="0"/>
        <v>0.01</v>
      </c>
      <c r="E38" s="8"/>
    </row>
    <row r="39" spans="1:15" x14ac:dyDescent="0.2">
      <c r="A39" s="2">
        <v>38</v>
      </c>
      <c r="B39" s="2">
        <v>8.23</v>
      </c>
      <c r="C39" s="3">
        <f>B39-$B$53</f>
        <v>0.33000000000000007</v>
      </c>
      <c r="D39" s="4">
        <f t="shared" si="0"/>
        <v>0.11</v>
      </c>
      <c r="E39" s="8"/>
    </row>
    <row r="40" spans="1:15" x14ac:dyDescent="0.2">
      <c r="A40" s="2">
        <v>39</v>
      </c>
      <c r="B40" s="2">
        <v>7.75</v>
      </c>
      <c r="C40" s="3">
        <f>B40-$B$53</f>
        <v>-0.15000000000000036</v>
      </c>
      <c r="D40" s="4">
        <f t="shared" si="0"/>
        <v>0.02</v>
      </c>
      <c r="E40" s="8"/>
    </row>
    <row r="41" spans="1:15" x14ac:dyDescent="0.2">
      <c r="A41" s="2">
        <v>40</v>
      </c>
      <c r="B41" s="2">
        <v>7.87</v>
      </c>
      <c r="C41" s="3">
        <f>B41-$B$53</f>
        <v>-3.0000000000000249E-2</v>
      </c>
      <c r="D41" s="4">
        <f t="shared" si="0"/>
        <v>0</v>
      </c>
      <c r="E41" s="8"/>
    </row>
    <row r="42" spans="1:15" x14ac:dyDescent="0.2">
      <c r="A42" s="2">
        <v>41</v>
      </c>
      <c r="B42" s="2">
        <v>7.7</v>
      </c>
      <c r="C42" s="3">
        <f>B42-$B$53</f>
        <v>-0.20000000000000018</v>
      </c>
      <c r="D42" s="4">
        <f t="shared" si="0"/>
        <v>0.04</v>
      </c>
      <c r="E42" s="8"/>
    </row>
    <row r="43" spans="1:15" x14ac:dyDescent="0.2">
      <c r="A43" s="2">
        <v>42</v>
      </c>
      <c r="B43" s="2">
        <v>7.89</v>
      </c>
      <c r="C43" s="3">
        <f>B43-$B$53</f>
        <v>-1.0000000000000675E-2</v>
      </c>
      <c r="D43" s="4">
        <f t="shared" si="0"/>
        <v>0</v>
      </c>
      <c r="E43" s="8"/>
    </row>
    <row r="44" spans="1:15" x14ac:dyDescent="0.2">
      <c r="A44" s="2">
        <v>43</v>
      </c>
      <c r="B44" s="2">
        <v>7.7</v>
      </c>
      <c r="C44" s="3">
        <f>B44-$B$53</f>
        <v>-0.20000000000000018</v>
      </c>
      <c r="D44" s="4">
        <f t="shared" si="0"/>
        <v>0.04</v>
      </c>
      <c r="E44" s="8"/>
    </row>
    <row r="45" spans="1:15" x14ac:dyDescent="0.2">
      <c r="A45" s="2">
        <v>44</v>
      </c>
      <c r="B45" s="2">
        <v>8</v>
      </c>
      <c r="C45" s="3">
        <f>B45-$B$53</f>
        <v>9.9999999999999645E-2</v>
      </c>
      <c r="D45" s="4">
        <f t="shared" si="0"/>
        <v>0.01</v>
      </c>
      <c r="E45" s="8"/>
    </row>
    <row r="46" spans="1:15" x14ac:dyDescent="0.2">
      <c r="A46" s="2">
        <v>45</v>
      </c>
      <c r="B46" s="2">
        <v>8.08</v>
      </c>
      <c r="C46" s="3">
        <f>B46-$B$53</f>
        <v>0.17999999999999972</v>
      </c>
      <c r="D46" s="4">
        <f t="shared" si="0"/>
        <v>0.03</v>
      </c>
      <c r="E46" s="8"/>
    </row>
    <row r="47" spans="1:15" x14ac:dyDescent="0.2">
      <c r="A47" s="2">
        <v>46</v>
      </c>
      <c r="B47" s="2">
        <v>7.9</v>
      </c>
      <c r="C47" s="3">
        <f>B47-$B$53</f>
        <v>0</v>
      </c>
      <c r="D47" s="4">
        <f t="shared" si="0"/>
        <v>0</v>
      </c>
      <c r="E47" s="8"/>
    </row>
    <row r="48" spans="1:15" x14ac:dyDescent="0.2">
      <c r="A48" s="2">
        <v>47</v>
      </c>
      <c r="B48" s="2">
        <v>7.93</v>
      </c>
      <c r="C48" s="3">
        <f>B48-$B$53</f>
        <v>2.9999999999999361E-2</v>
      </c>
      <c r="D48" s="4">
        <f t="shared" si="0"/>
        <v>0</v>
      </c>
      <c r="E48" s="8"/>
    </row>
    <row r="49" spans="1:5" x14ac:dyDescent="0.2">
      <c r="A49" s="2">
        <v>48</v>
      </c>
      <c r="B49" s="2">
        <v>8.01</v>
      </c>
      <c r="C49" s="3">
        <f>B49-$B$53</f>
        <v>0.10999999999999943</v>
      </c>
      <c r="D49" s="4">
        <f t="shared" si="0"/>
        <v>0.01</v>
      </c>
      <c r="E49" s="8"/>
    </row>
    <row r="50" spans="1:5" x14ac:dyDescent="0.2">
      <c r="A50" s="2">
        <v>49</v>
      </c>
      <c r="B50" s="2">
        <v>7.88</v>
      </c>
      <c r="C50" s="3">
        <f>B50-$B$53</f>
        <v>-2.0000000000000462E-2</v>
      </c>
      <c r="D50" s="4">
        <f t="shared" si="0"/>
        <v>0</v>
      </c>
      <c r="E50" s="8"/>
    </row>
    <row r="51" spans="1:5" x14ac:dyDescent="0.2">
      <c r="A51" s="2">
        <v>50</v>
      </c>
      <c r="B51" s="2">
        <v>7.86</v>
      </c>
      <c r="C51" s="3">
        <f>B51-$B$53</f>
        <v>-4.0000000000000036E-2</v>
      </c>
      <c r="D51" s="4">
        <f t="shared" si="0"/>
        <v>0</v>
      </c>
      <c r="E51" s="8"/>
    </row>
    <row r="52" spans="1:5" x14ac:dyDescent="0.2">
      <c r="A52" s="2"/>
      <c r="B52" s="5" t="s">
        <v>6</v>
      </c>
      <c r="C52" s="5" t="s">
        <v>7</v>
      </c>
      <c r="D52" s="2"/>
      <c r="E52" s="8"/>
    </row>
    <row r="53" spans="1:5" x14ac:dyDescent="0.2">
      <c r="A53" s="2"/>
      <c r="B53" s="3">
        <f>ROUND(AVERAGE(B2:B51),  2)</f>
        <v>7.9</v>
      </c>
      <c r="C53" s="3">
        <f>SUM(C2:C51)</f>
        <v>-8.0000000000016058E-2</v>
      </c>
      <c r="D53" s="2"/>
      <c r="E53" s="8"/>
    </row>
    <row r="54" spans="1:5" x14ac:dyDescent="0.2">
      <c r="A54" s="2"/>
      <c r="B54" s="2"/>
      <c r="C54" s="2"/>
      <c r="D54" s="6" t="s">
        <v>1</v>
      </c>
      <c r="E54" s="9">
        <f>SQRT((1/49)*SUM(D2:D51))</f>
        <v>0.12205719636167903</v>
      </c>
    </row>
    <row r="55" spans="1:5" x14ac:dyDescent="0.2">
      <c r="A55" s="7"/>
      <c r="B55" s="7"/>
      <c r="C55" s="7"/>
      <c r="D55" s="7" t="s">
        <v>2</v>
      </c>
      <c r="E55" s="10">
        <f>(1/E54*SQRT(2*PI()))</f>
        <v>20.536505419994874</v>
      </c>
    </row>
  </sheetData>
  <sortState xmlns:xlrd2="http://schemas.microsoft.com/office/spreadsheetml/2017/richdata2" ref="T10:T16">
    <sortCondition ref="T10"/>
  </sortState>
  <mergeCells count="32">
    <mergeCell ref="N1:O1"/>
    <mergeCell ref="P1:P2"/>
    <mergeCell ref="Q1:Q2"/>
    <mergeCell ref="R1:R2"/>
    <mergeCell ref="I12:I13"/>
    <mergeCell ref="J12:J13"/>
    <mergeCell ref="K12:K13"/>
    <mergeCell ref="I14:I15"/>
    <mergeCell ref="J14:J15"/>
    <mergeCell ref="K14:K15"/>
    <mergeCell ref="I8:I9"/>
    <mergeCell ref="J8:J9"/>
    <mergeCell ref="K8:K9"/>
    <mergeCell ref="I10:I11"/>
    <mergeCell ref="J10:J11"/>
    <mergeCell ref="K10:K11"/>
    <mergeCell ref="H14:H15"/>
    <mergeCell ref="I2:I3"/>
    <mergeCell ref="J2:J3"/>
    <mergeCell ref="K2:K3"/>
    <mergeCell ref="I4:I5"/>
    <mergeCell ref="J4:J5"/>
    <mergeCell ref="K4:K5"/>
    <mergeCell ref="I6:I7"/>
    <mergeCell ref="J6:J7"/>
    <mergeCell ref="K6:K7"/>
    <mergeCell ref="H2:H3"/>
    <mergeCell ref="H4:H5"/>
    <mergeCell ref="H6:H7"/>
    <mergeCell ref="H8:H9"/>
    <mergeCell ref="H10:H11"/>
    <mergeCell ref="H12:H13"/>
  </mergeCells>
  <pageMargins left="0.7" right="0.7" top="0.75" bottom="0.75" header="0.3" footer="0.3"/>
  <pageSetup paperSize="9" orientation="portrait" horizontalDpi="0" verticalDpi="0"/>
  <ignoredErrors>
    <ignoredError sqref="G13 G11 G9 G6:G7 G5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Лист1!OLE_LINK15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2021-02-18T09:02:58Z</dcterms:created>
  <dcterms:modified xsi:type="dcterms:W3CDTF">2021-02-24T15:14:25Z</dcterms:modified>
</cp:coreProperties>
</file>