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Documents/ITMO/2_sem/Physics/Lab4/"/>
    </mc:Choice>
  </mc:AlternateContent>
  <xr:revisionPtr revIDLastSave="0" documentId="13_ncr:1_{5AA63CA9-2732-FD42-A02D-5740D42F44CF}" xr6:coauthVersionLast="46" xr6:coauthVersionMax="46" xr10:uidLastSave="{00000000-0000-0000-0000-000000000000}"/>
  <bookViews>
    <workbookView xWindow="0" yWindow="500" windowWidth="33600" windowHeight="20500" xr2:uid="{12E4DFB6-CC7D-EE49-95AC-E5227EE818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1" l="1"/>
  <c r="N33" i="1"/>
  <c r="N34" i="1"/>
  <c r="N32" i="1"/>
  <c r="N30" i="1"/>
  <c r="N31" i="1" s="1"/>
  <c r="T30" i="1"/>
  <c r="T31" i="1"/>
  <c r="T32" i="1"/>
  <c r="T33" i="1"/>
  <c r="T26" i="1"/>
  <c r="T27" i="1"/>
  <c r="T28" i="1"/>
  <c r="T29" i="1"/>
  <c r="T22" i="1"/>
  <c r="T23" i="1"/>
  <c r="T24" i="1"/>
  <c r="T25" i="1"/>
  <c r="T18" i="1"/>
  <c r="T19" i="1"/>
  <c r="T20" i="1"/>
  <c r="T21" i="1"/>
  <c r="T14" i="1"/>
  <c r="T15" i="1"/>
  <c r="T16" i="1"/>
  <c r="T17" i="1"/>
  <c r="T10" i="1"/>
  <c r="T11" i="1"/>
  <c r="T12" i="1"/>
  <c r="T13" i="1"/>
  <c r="S30" i="1"/>
  <c r="S31" i="1"/>
  <c r="S32" i="1"/>
  <c r="S33" i="1"/>
  <c r="S26" i="1"/>
  <c r="S27" i="1"/>
  <c r="S28" i="1"/>
  <c r="S29" i="1"/>
  <c r="S22" i="1"/>
  <c r="S23" i="1"/>
  <c r="S24" i="1"/>
  <c r="S25" i="1"/>
  <c r="S18" i="1"/>
  <c r="S19" i="1"/>
  <c r="S20" i="1"/>
  <c r="S21" i="1"/>
  <c r="S14" i="1"/>
  <c r="S15" i="1"/>
  <c r="S16" i="1"/>
  <c r="S17" i="1"/>
  <c r="S10" i="1"/>
  <c r="S11" i="1"/>
  <c r="S12" i="1"/>
  <c r="S13" i="1"/>
  <c r="C18" i="1" l="1"/>
  <c r="L13" i="1" s="1"/>
  <c r="L19" i="1" s="1"/>
  <c r="D18" i="1"/>
  <c r="M13" i="1" s="1"/>
  <c r="M19" i="1" s="1"/>
  <c r="E18" i="1"/>
  <c r="N13" i="1" s="1"/>
  <c r="N19" i="1" s="1"/>
  <c r="F18" i="1"/>
  <c r="O13" i="1" s="1"/>
  <c r="O19" i="1" s="1"/>
  <c r="G18" i="1"/>
  <c r="P13" i="1" s="1"/>
  <c r="P19" i="1" s="1"/>
  <c r="B18" i="1"/>
  <c r="K13" i="1" s="1"/>
  <c r="K19" i="1" s="1"/>
  <c r="C14" i="1"/>
  <c r="L12" i="1" s="1"/>
  <c r="L18" i="1" s="1"/>
  <c r="D14" i="1"/>
  <c r="M12" i="1" s="1"/>
  <c r="M18" i="1" s="1"/>
  <c r="E14" i="1"/>
  <c r="N12" i="1" s="1"/>
  <c r="N18" i="1" s="1"/>
  <c r="F14" i="1"/>
  <c r="O12" i="1" s="1"/>
  <c r="O18" i="1" s="1"/>
  <c r="G14" i="1"/>
  <c r="P12" i="1" s="1"/>
  <c r="P18" i="1" s="1"/>
  <c r="B14" i="1"/>
  <c r="K12" i="1" s="1"/>
  <c r="K18" i="1" s="1"/>
  <c r="C10" i="1"/>
  <c r="L11" i="1" s="1"/>
  <c r="L17" i="1" s="1"/>
  <c r="D10" i="1"/>
  <c r="M11" i="1" s="1"/>
  <c r="M17" i="1" s="1"/>
  <c r="E10" i="1"/>
  <c r="N11" i="1" s="1"/>
  <c r="N17" i="1" s="1"/>
  <c r="F10" i="1"/>
  <c r="O11" i="1" s="1"/>
  <c r="G10" i="1"/>
  <c r="P11" i="1" s="1"/>
  <c r="P17" i="1" s="1"/>
  <c r="B10" i="1"/>
  <c r="K11" i="1" s="1"/>
  <c r="K17" i="1" s="1"/>
  <c r="C6" i="1"/>
  <c r="L10" i="1" s="1"/>
  <c r="D6" i="1"/>
  <c r="M10" i="1" s="1"/>
  <c r="E6" i="1"/>
  <c r="N10" i="1" s="1"/>
  <c r="F6" i="1"/>
  <c r="O10" i="1" s="1"/>
  <c r="G6" i="1"/>
  <c r="P10" i="1" s="1"/>
  <c r="B6" i="1"/>
  <c r="K10" i="1" s="1"/>
  <c r="K24" i="1" l="1"/>
  <c r="K25" i="1"/>
  <c r="P24" i="1"/>
  <c r="O24" i="1"/>
  <c r="L23" i="1"/>
  <c r="K23" i="1"/>
  <c r="L25" i="1"/>
  <c r="P25" i="1"/>
  <c r="P23" i="1"/>
  <c r="P16" i="1"/>
  <c r="P22" i="1"/>
  <c r="O22" i="1"/>
  <c r="O16" i="1"/>
  <c r="N16" i="1"/>
  <c r="N22" i="1"/>
  <c r="M23" i="1"/>
  <c r="M24" i="1"/>
  <c r="O25" i="1"/>
  <c r="N24" i="1"/>
  <c r="L22" i="1"/>
  <c r="L16" i="1"/>
  <c r="K22" i="1"/>
  <c r="K16" i="1"/>
  <c r="M16" i="1"/>
  <c r="M22" i="1"/>
  <c r="O17" i="1"/>
  <c r="O23" i="1"/>
  <c r="L3" i="1"/>
  <c r="N23" i="1"/>
  <c r="M25" i="1"/>
  <c r="L24" i="1"/>
  <c r="N25" i="1"/>
  <c r="L6" i="1" l="1"/>
  <c r="L5" i="1"/>
</calcChain>
</file>

<file path=xl/sharedStrings.xml><?xml version="1.0" encoding="utf-8"?>
<sst xmlns="http://schemas.openxmlformats.org/spreadsheetml/2006/main" count="45" uniqueCount="43">
  <si>
    <t>Масса 
груза, г</t>
  </si>
  <si>
    <t>Положение утяжелителей</t>
  </si>
  <si>
    <t>1 риска</t>
  </si>
  <si>
    <t>2 риска</t>
  </si>
  <si>
    <t>3 риска</t>
  </si>
  <si>
    <t>4 риска</t>
  </si>
  <si>
    <t>5 риска</t>
  </si>
  <si>
    <t>6 риска</t>
  </si>
  <si>
    <t>Погрешность измерений первого tср</t>
  </si>
  <si>
    <t>m1</t>
  </si>
  <si>
    <t>t1</t>
  </si>
  <si>
    <t>o(t)</t>
  </si>
  <si>
    <t>t2</t>
  </si>
  <si>
    <t>t(a, N)</t>
  </si>
  <si>
    <t>t3</t>
  </si>
  <si>
    <t>d t</t>
  </si>
  <si>
    <t>tср</t>
  </si>
  <si>
    <t>Погрешность</t>
  </si>
  <si>
    <t>m2</t>
  </si>
  <si>
    <t>Ускорение груза</t>
  </si>
  <si>
    <t>m3</t>
  </si>
  <si>
    <t>m4</t>
  </si>
  <si>
    <t>Угловое ускорение груза</t>
  </si>
  <si>
    <t>h</t>
  </si>
  <si>
    <t>d</t>
  </si>
  <si>
    <t>Момент натяжения нити</t>
  </si>
  <si>
    <t>Вспомогательная таблица(массы)</t>
  </si>
  <si>
    <t>Положение</t>
  </si>
  <si>
    <t>ε</t>
  </si>
  <si>
    <t>M</t>
  </si>
  <si>
    <t>I</t>
  </si>
  <si>
    <t>Mтр</t>
  </si>
  <si>
    <t>R</t>
  </si>
  <si>
    <t>R^2</t>
  </si>
  <si>
    <t>mут</t>
  </si>
  <si>
    <t>Iо</t>
  </si>
  <si>
    <t>g</t>
  </si>
  <si>
    <t>Абсолютная погрешность а</t>
  </si>
  <si>
    <t>Относительная погрешность а</t>
  </si>
  <si>
    <t>Абсолютная погрешность M</t>
  </si>
  <si>
    <t>Абсолютная погрешность ε</t>
  </si>
  <si>
    <t>Относительная погрешность ε</t>
  </si>
  <si>
    <t>Относительная погрешность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</si>
</sst>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8" formatCode="0.0000000"/>
    <numFmt numFmtId="169" formatCode="0.0%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trike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5">
    <xf numFmtId="0" fontId="0" fillId="0" borderId="0" xfId="0"/>
    <xf numFmtId="2" fontId="0" fillId="0" borderId="1" xfId="0" applyNumberFormat="1" applyBorder="1"/>
    <xf numFmtId="2" fontId="0" fillId="0" borderId="3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3" xfId="0" applyBorder="1"/>
    <xf numFmtId="0" fontId="0" fillId="0" borderId="5" xfId="0" applyBorder="1"/>
    <xf numFmtId="0" fontId="0" fillId="0" borderId="17" xfId="0" applyBorder="1"/>
    <xf numFmtId="2" fontId="0" fillId="0" borderId="18" xfId="0" applyNumberFormat="1" applyBorder="1"/>
    <xf numFmtId="2" fontId="0" fillId="0" borderId="9" xfId="0" applyNumberFormat="1" applyBorder="1"/>
    <xf numFmtId="2" fontId="0" fillId="0" borderId="9" xfId="0" applyNumberFormat="1" applyBorder="1" applyAlignment="1">
      <alignment horizontal="right" vertical="center"/>
    </xf>
    <xf numFmtId="2" fontId="0" fillId="0" borderId="17" xfId="0" applyNumberFormat="1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2" fontId="0" fillId="0" borderId="0" xfId="0" applyNumberFormat="1" applyFill="1" applyBorder="1"/>
    <xf numFmtId="0" fontId="2" fillId="0" borderId="0" xfId="0" applyFont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3" xfId="0" applyNumberFormat="1" applyBorder="1"/>
    <xf numFmtId="164" fontId="0" fillId="0" borderId="5" xfId="0" applyNumberFormat="1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25" xfId="0" applyNumberFormat="1" applyFont="1" applyBorder="1" applyAlignment="1">
      <alignment horizontal="center"/>
    </xf>
    <xf numFmtId="164" fontId="0" fillId="0" borderId="26" xfId="0" applyNumberFormat="1" applyFont="1" applyBorder="1" applyAlignment="1">
      <alignment horizontal="center"/>
    </xf>
    <xf numFmtId="164" fontId="0" fillId="0" borderId="27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left" vertical="center"/>
    </xf>
    <xf numFmtId="168" fontId="0" fillId="0" borderId="1" xfId="0" applyNumberFormat="1" applyBorder="1"/>
    <xf numFmtId="169" fontId="0" fillId="0" borderId="1" xfId="1" applyNumberFormat="1" applyFont="1" applyBorder="1"/>
    <xf numFmtId="0" fontId="5" fillId="0" borderId="1" xfId="0" applyFont="1" applyBorder="1"/>
    <xf numFmtId="10" fontId="0" fillId="0" borderId="1" xfId="1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M(ε)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240223406228992E-2"/>
                  <c:y val="0.24160804416202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Sheet1!$S$10:$S$13</c:f>
              <c:numCache>
                <c:formatCode>0.0000</c:formatCode>
                <c:ptCount val="4"/>
                <c:pt idx="0">
                  <c:v>3.6746110883489367</c:v>
                </c:pt>
                <c:pt idx="1">
                  <c:v>6.8697319446951699</c:v>
                </c:pt>
                <c:pt idx="2">
                  <c:v>9.2879585597826075</c:v>
                </c:pt>
                <c:pt idx="3">
                  <c:v>14.77093965332605</c:v>
                </c:pt>
              </c:numCache>
            </c:numRef>
          </c:xVal>
          <c:yVal>
            <c:numRef>
              <c:f>Sheet1!$T$10:$T$13</c:f>
              <c:numCache>
                <c:formatCode>0.0000</c:formatCode>
                <c:ptCount val="4"/>
                <c:pt idx="0">
                  <c:v>1.2736999451853016E-2</c:v>
                </c:pt>
                <c:pt idx="1">
                  <c:v>1.8184804767703015E-2</c:v>
                </c:pt>
                <c:pt idx="2">
                  <c:v>2.3592073681640627E-2</c:v>
                </c:pt>
                <c:pt idx="3">
                  <c:v>2.872137482588755E-2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9-4641-8044-5BDC7BD5CB2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4982719206187146"/>
                  <c:y val="0.307862391812786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Sheet1!$S$14:$S$17</c:f>
              <c:numCache>
                <c:formatCode>0.0000</c:formatCode>
                <c:ptCount val="4"/>
                <c:pt idx="0">
                  <c:v>2.438032234772133</c:v>
                </c:pt>
                <c:pt idx="1">
                  <c:v>4.7405177886989431</c:v>
                </c:pt>
                <c:pt idx="2">
                  <c:v>7.1389525728785088</c:v>
                </c:pt>
                <c:pt idx="3">
                  <c:v>9.7132112701311115</c:v>
                </c:pt>
              </c:numCache>
            </c:numRef>
          </c:xVal>
          <c:yVal>
            <c:numRef>
              <c:f>Sheet1!$T$14:$T$17</c:f>
              <c:numCache>
                <c:formatCode>0.0000</c:formatCode>
                <c:ptCount val="4"/>
                <c:pt idx="0">
                  <c:v>1.2774286014024919E-2</c:v>
                </c:pt>
                <c:pt idx="1">
                  <c:v>1.8277165819361819E-2</c:v>
                </c:pt>
                <c:pt idx="2">
                  <c:v>2.3713713867517361E-2</c:v>
                </c:pt>
                <c:pt idx="3">
                  <c:v>2.9074545883429288E-2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09-4641-8044-5BDC7BD5CB2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4816618280971427"/>
                  <c:y val="0.384178145754090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Sheet1!$S$18:$S$21</c:f>
              <c:numCache>
                <c:formatCode>0.0000</c:formatCode>
                <c:ptCount val="4"/>
                <c:pt idx="0">
                  <c:v>1.9158234901946249</c:v>
                </c:pt>
                <c:pt idx="1">
                  <c:v>3.5456874633524351</c:v>
                </c:pt>
                <c:pt idx="2">
                  <c:v>4.9974602193242514</c:v>
                </c:pt>
                <c:pt idx="3">
                  <c:v>7.2211505436236845</c:v>
                </c:pt>
              </c:numCache>
            </c:numRef>
          </c:xVal>
          <c:yVal>
            <c:numRef>
              <c:f>Sheet1!$T$18:$T$21</c:f>
              <c:numCache>
                <c:formatCode>0.0000</c:formatCode>
                <c:ptCount val="4"/>
                <c:pt idx="0">
                  <c:v>1.2790032174300163E-2</c:v>
                </c:pt>
                <c:pt idx="1">
                  <c:v>1.8328995169214702E-2</c:v>
                </c:pt>
                <c:pt idx="2">
                  <c:v>2.3834928759205593E-2</c:v>
                </c:pt>
                <c:pt idx="3">
                  <c:v>2.9248561499839849E-2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609-4641-8044-5BDC7BD5CB2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57954683457076506"/>
                  <c:y val="0.435977729226248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Sheet1!$S$22:$S$25</c:f>
              <c:numCache>
                <c:formatCode>0.0000</c:formatCode>
                <c:ptCount val="4"/>
                <c:pt idx="0">
                  <c:v>1.3241610588445822</c:v>
                </c:pt>
                <c:pt idx="1">
                  <c:v>2.6382427142676561</c:v>
                </c:pt>
                <c:pt idx="2">
                  <c:v>3.9544836421999516</c:v>
                </c:pt>
                <c:pt idx="3">
                  <c:v>5.2758731015178899</c:v>
                </c:pt>
              </c:numCache>
            </c:numRef>
          </c:xVal>
          <c:yVal>
            <c:numRef>
              <c:f>Sheet1!$T$22:$T$25</c:f>
              <c:numCache>
                <c:formatCode>0.0000</c:formatCode>
                <c:ptCount val="4"/>
                <c:pt idx="0">
                  <c:v>1.2807872571592662E-2</c:v>
                </c:pt>
                <c:pt idx="1">
                  <c:v>1.8368358307540501E-2</c:v>
                </c:pt>
                <c:pt idx="2">
                  <c:v>2.3893964362400561E-2</c:v>
                </c:pt>
                <c:pt idx="3">
                  <c:v>2.9384396333067209E-2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09-4641-8044-5BDC7BD5CB2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64763082828741547"/>
                  <c:y val="0.50627473977957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Sheet1!$S$26:$S$29</c:f>
              <c:numCache>
                <c:formatCode>0.0000</c:formatCode>
                <c:ptCount val="4"/>
                <c:pt idx="0">
                  <c:v>0.95346913957514645</c:v>
                </c:pt>
                <c:pt idx="1">
                  <c:v>2.0049197867395474</c:v>
                </c:pt>
                <c:pt idx="2">
                  <c:v>3.0193086947679486</c:v>
                </c:pt>
                <c:pt idx="3">
                  <c:v>4.0363689657685473</c:v>
                </c:pt>
              </c:numCache>
            </c:numRef>
          </c:xVal>
          <c:yVal>
            <c:numRef>
              <c:f>Sheet1!$T$26:$T$29</c:f>
              <c:numCache>
                <c:formatCode>0.0000</c:formatCode>
                <c:ptCount val="4"/>
                <c:pt idx="0">
                  <c:v>1.2819050045034393E-2</c:v>
                </c:pt>
                <c:pt idx="1">
                  <c:v>1.8395830589490816E-2</c:v>
                </c:pt>
                <c:pt idx="2">
                  <c:v>2.3946898069950054E-2</c:v>
                </c:pt>
                <c:pt idx="3">
                  <c:v>2.9470948427858315E-2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609-4641-8044-5BDC7BD5CB2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69619110496999337"/>
                  <c:y val="0.57823070913007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Sheet1!$S$30:$S$33</c:f>
              <c:numCache>
                <c:formatCode>0.0000</c:formatCode>
                <c:ptCount val="4"/>
                <c:pt idx="0">
                  <c:v>0.78602227811713954</c:v>
                </c:pt>
                <c:pt idx="1">
                  <c:v>1.4646362190030089</c:v>
                </c:pt>
                <c:pt idx="2">
                  <c:v>2.2861293348278084</c:v>
                </c:pt>
                <c:pt idx="3">
                  <c:v>3.1393307489997184</c:v>
                </c:pt>
              </c:numCache>
            </c:numRef>
          </c:xVal>
          <c:yVal>
            <c:numRef>
              <c:f>Sheet1!$T$30:$T$33</c:f>
              <c:numCache>
                <c:formatCode>0.0000</c:formatCode>
                <c:ptCount val="4"/>
                <c:pt idx="0">
                  <c:v>1.2824099070247934E-2</c:v>
                </c:pt>
                <c:pt idx="1">
                  <c:v>1.841926701009209E-2</c:v>
                </c:pt>
                <c:pt idx="2">
                  <c:v>2.3988398221260747E-2</c:v>
                </c:pt>
                <c:pt idx="3">
                  <c:v>2.9533586812458851E-2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609-4641-8044-5BDC7BD5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64528"/>
        <c:axId val="59513632"/>
      </c:scatterChart>
      <c:valAx>
        <c:axId val="5966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513632"/>
        <c:crosses val="autoZero"/>
        <c:crossBetween val="midCat"/>
      </c:valAx>
      <c:valAx>
        <c:axId val="595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6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0833552055993E-2"/>
                  <c:y val="0.48122375328083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Sheet1!$S$41:$X$41</c:f>
              <c:numCache>
                <c:formatCode>General</c:formatCode>
                <c:ptCount val="6"/>
                <c:pt idx="0">
                  <c:v>5.9290000000000002E-3</c:v>
                </c:pt>
                <c:pt idx="1">
                  <c:v>1.0404E-2</c:v>
                </c:pt>
                <c:pt idx="2">
                  <c:v>1.6129000000000001E-2</c:v>
                </c:pt>
                <c:pt idx="3">
                  <c:v>2.3104E-2</c:v>
                </c:pt>
                <c:pt idx="4">
                  <c:v>3.1329000000000003E-2</c:v>
                </c:pt>
                <c:pt idx="5">
                  <c:v>4.0804E-2</c:v>
                </c:pt>
              </c:numCache>
            </c:numRef>
          </c:xVal>
          <c:yVal>
            <c:numRef>
              <c:f>Sheet1!$S$42:$X$42</c:f>
              <c:numCache>
                <c:formatCode>General</c:formatCode>
                <c:ptCount val="6"/>
                <c:pt idx="0">
                  <c:v>1.4E-3</c:v>
                </c:pt>
                <c:pt idx="1">
                  <c:v>2.2000000000000001E-3</c:v>
                </c:pt>
                <c:pt idx="2">
                  <c:v>3.0999999999999999E-3</c:v>
                </c:pt>
                <c:pt idx="3">
                  <c:v>4.1999999999999997E-3</c:v>
                </c:pt>
                <c:pt idx="4">
                  <c:v>5.4000000000000003E-3</c:v>
                </c:pt>
                <c:pt idx="5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AA-EB4B-92BF-7BC374993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330223"/>
        <c:axId val="1700686159"/>
      </c:scatterChart>
      <c:valAx>
        <c:axId val="17223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0686159"/>
        <c:crosses val="autoZero"/>
        <c:crossBetween val="midCat"/>
      </c:valAx>
      <c:valAx>
        <c:axId val="17006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3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838425</xdr:colOff>
      <xdr:row>8</xdr:row>
      <xdr:rowOff>5169</xdr:rowOff>
    </xdr:from>
    <xdr:to>
      <xdr:col>27</xdr:col>
      <xdr:colOff>11238</xdr:colOff>
      <xdr:row>21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001621E-C423-F243-92AA-225592398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242019</xdr:colOff>
      <xdr:row>29</xdr:row>
      <xdr:rowOff>239</xdr:rowOff>
    </xdr:from>
    <xdr:to>
      <xdr:col>30</xdr:col>
      <xdr:colOff>620622</xdr:colOff>
      <xdr:row>42</xdr:row>
      <xdr:rowOff>95609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39FC309-1D05-6E49-81AB-9DA841EA9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44E-177A-F847-80CB-412890075E81}">
  <dimension ref="A1:AO45"/>
  <sheetViews>
    <sheetView tabSelected="1" topLeftCell="E3" zoomScale="106" zoomScaleNormal="113" workbookViewId="0">
      <selection activeCell="K30" sqref="K30:N35"/>
    </sheetView>
  </sheetViews>
  <sheetFormatPr baseColWidth="10" defaultColWidth="11" defaultRowHeight="16" x14ac:dyDescent="0.2"/>
  <cols>
    <col min="8" max="8" width="3.33203125" customWidth="1"/>
    <col min="11" max="11" width="12.83203125" customWidth="1"/>
    <col min="18" max="18" width="14.6640625" customWidth="1"/>
  </cols>
  <sheetData>
    <row r="1" spans="1:30" ht="17" thickBot="1" x14ac:dyDescent="0.25">
      <c r="A1" s="51" t="s">
        <v>0</v>
      </c>
      <c r="B1" s="52" t="s">
        <v>1</v>
      </c>
      <c r="C1" s="53"/>
      <c r="D1" s="53"/>
      <c r="E1" s="53"/>
      <c r="F1" s="53"/>
      <c r="G1" s="54"/>
    </row>
    <row r="2" spans="1:30" ht="17" thickBot="1" x14ac:dyDescent="0.25">
      <c r="A2" s="49"/>
      <c r="B2" s="9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K2" s="58" t="s">
        <v>8</v>
      </c>
      <c r="L2" s="59"/>
      <c r="M2" s="60"/>
    </row>
    <row r="3" spans="1:30" x14ac:dyDescent="0.2">
      <c r="A3" s="49" t="s">
        <v>9</v>
      </c>
      <c r="B3" s="10">
        <v>4.1399999999999997</v>
      </c>
      <c r="C3" s="5">
        <v>4.9000000000000004</v>
      </c>
      <c r="D3" s="5">
        <v>5.72</v>
      </c>
      <c r="E3" s="5">
        <v>6.75</v>
      </c>
      <c r="F3" s="5">
        <v>7.9</v>
      </c>
      <c r="G3" s="6">
        <v>8.9700000000000006</v>
      </c>
      <c r="H3" s="19" t="s">
        <v>10</v>
      </c>
      <c r="K3" s="14" t="s">
        <v>11</v>
      </c>
      <c r="L3" s="61">
        <f>SQRT(((B6-B5)^2+(B6-B4)^2+(B6-B3)^2)/6)</f>
        <v>6.5064070986477054E-2</v>
      </c>
      <c r="M3" s="62"/>
    </row>
    <row r="4" spans="1:30" x14ac:dyDescent="0.2">
      <c r="A4" s="49"/>
      <c r="B4" s="11">
        <v>3.94</v>
      </c>
      <c r="C4" s="1">
        <v>5.12</v>
      </c>
      <c r="D4" s="1">
        <v>5.81</v>
      </c>
      <c r="E4" s="1">
        <v>6.87</v>
      </c>
      <c r="F4" s="1">
        <v>8.0299999999999994</v>
      </c>
      <c r="G4" s="2">
        <v>8.84</v>
      </c>
      <c r="H4" s="15" t="s">
        <v>12</v>
      </c>
      <c r="K4" s="17" t="s">
        <v>13</v>
      </c>
      <c r="L4" s="63">
        <v>4.3</v>
      </c>
      <c r="M4" s="64"/>
    </row>
    <row r="5" spans="1:30" x14ac:dyDescent="0.2">
      <c r="A5" s="49"/>
      <c r="B5" s="12">
        <v>4.13</v>
      </c>
      <c r="C5" s="1">
        <v>4.97</v>
      </c>
      <c r="D5" s="1">
        <v>5.38</v>
      </c>
      <c r="E5" s="1">
        <v>6.72</v>
      </c>
      <c r="F5" s="1">
        <v>8.0399999999999991</v>
      </c>
      <c r="G5" s="2">
        <v>8.59</v>
      </c>
      <c r="H5" s="15" t="s">
        <v>14</v>
      </c>
      <c r="K5" s="17" t="s">
        <v>15</v>
      </c>
      <c r="L5" s="65">
        <f>L3*L4</f>
        <v>0.2797755052418513</v>
      </c>
      <c r="M5" s="66"/>
    </row>
    <row r="6" spans="1:30" ht="17" thickBot="1" x14ac:dyDescent="0.25">
      <c r="A6" s="49"/>
      <c r="B6" s="11">
        <f>AVERAGE(B3:B5)</f>
        <v>4.07</v>
      </c>
      <c r="C6" s="1">
        <f t="shared" ref="C6:G6" si="0">AVERAGE(C3:C5)</f>
        <v>4.9966666666666661</v>
      </c>
      <c r="D6" s="1">
        <f t="shared" si="0"/>
        <v>5.6366666666666667</v>
      </c>
      <c r="E6" s="1">
        <f t="shared" si="0"/>
        <v>6.78</v>
      </c>
      <c r="F6" s="1">
        <f t="shared" si="0"/>
        <v>7.9899999999999993</v>
      </c>
      <c r="G6" s="2">
        <f t="shared" si="0"/>
        <v>8.8000000000000007</v>
      </c>
      <c r="H6" s="16" t="s">
        <v>16</v>
      </c>
      <c r="K6" s="18" t="s">
        <v>17</v>
      </c>
      <c r="L6" s="67">
        <f>SQRT((L3)^2 + (2/3*0.005)^2)</f>
        <v>6.5149400952306813E-2</v>
      </c>
      <c r="M6" s="68"/>
    </row>
    <row r="7" spans="1:30" x14ac:dyDescent="0.2">
      <c r="A7" s="49" t="s">
        <v>18</v>
      </c>
      <c r="B7" s="11">
        <v>3</v>
      </c>
      <c r="C7" s="1">
        <v>3.82</v>
      </c>
      <c r="D7" s="1">
        <v>3.93</v>
      </c>
      <c r="E7" s="1">
        <v>4.75</v>
      </c>
      <c r="F7" s="1">
        <v>5.56</v>
      </c>
      <c r="G7" s="2">
        <v>6.6</v>
      </c>
    </row>
    <row r="8" spans="1:30" ht="17" thickBot="1" x14ac:dyDescent="0.25">
      <c r="A8" s="49"/>
      <c r="B8" s="11">
        <v>2.93</v>
      </c>
      <c r="C8" s="1">
        <v>3.47</v>
      </c>
      <c r="D8" s="1">
        <v>4.25</v>
      </c>
      <c r="E8" s="1">
        <v>4.78</v>
      </c>
      <c r="F8" s="1">
        <v>5.5</v>
      </c>
      <c r="G8" s="2">
        <v>6.37</v>
      </c>
    </row>
    <row r="9" spans="1:30" ht="17" thickBot="1" x14ac:dyDescent="0.25">
      <c r="A9" s="49"/>
      <c r="B9" s="11">
        <v>3</v>
      </c>
      <c r="C9" s="1">
        <v>3.46</v>
      </c>
      <c r="D9" s="1">
        <v>4.25</v>
      </c>
      <c r="E9" s="1">
        <v>4.88</v>
      </c>
      <c r="F9" s="1">
        <v>5.47</v>
      </c>
      <c r="G9" s="2">
        <v>6.37</v>
      </c>
      <c r="K9" s="55" t="s">
        <v>19</v>
      </c>
      <c r="L9" s="56"/>
      <c r="M9" s="56"/>
      <c r="N9" s="56"/>
      <c r="O9" s="56"/>
      <c r="P9" s="57"/>
      <c r="R9" s="32" t="s">
        <v>27</v>
      </c>
      <c r="S9" s="32" t="s">
        <v>28</v>
      </c>
      <c r="T9" s="32" t="s">
        <v>29</v>
      </c>
      <c r="AC9" s="32" t="s">
        <v>30</v>
      </c>
      <c r="AD9" s="32" t="s">
        <v>31</v>
      </c>
    </row>
    <row r="10" spans="1:30" x14ac:dyDescent="0.2">
      <c r="A10" s="49"/>
      <c r="B10" s="11">
        <f>AVERAGE(B7:B9)</f>
        <v>2.9766666666666666</v>
      </c>
      <c r="C10" s="1">
        <f t="shared" ref="C10:G10" si="1">AVERAGE(C7:C9)</f>
        <v>3.5833333333333335</v>
      </c>
      <c r="D10" s="1">
        <f t="shared" si="1"/>
        <v>4.1433333333333335</v>
      </c>
      <c r="E10" s="1">
        <f t="shared" si="1"/>
        <v>4.8033333333333337</v>
      </c>
      <c r="F10" s="1">
        <f t="shared" si="1"/>
        <v>5.5099999999999989</v>
      </c>
      <c r="G10" s="2">
        <f t="shared" si="1"/>
        <v>6.4466666666666663</v>
      </c>
      <c r="K10" s="22">
        <f>2*$B$20/(POWER(B6,2))</f>
        <v>8.4516055032025542E-2</v>
      </c>
      <c r="L10" s="23">
        <f t="shared" ref="L10:P10" si="2">2*$B$20/(POWER(C6,2))</f>
        <v>5.6074741399759064E-2</v>
      </c>
      <c r="M10" s="23">
        <f t="shared" si="2"/>
        <v>4.4063940274476375E-2</v>
      </c>
      <c r="N10" s="23">
        <f t="shared" si="2"/>
        <v>3.0455704353425393E-2</v>
      </c>
      <c r="O10" s="23">
        <f t="shared" si="2"/>
        <v>2.1929790210228367E-2</v>
      </c>
      <c r="P10" s="24">
        <f t="shared" si="2"/>
        <v>1.807851239669421E-2</v>
      </c>
      <c r="R10" s="39">
        <v>1</v>
      </c>
      <c r="S10" s="26">
        <f t="shared" ref="S10:S13" si="3">K16</f>
        <v>3.6746110883489367</v>
      </c>
      <c r="T10" s="26">
        <f t="shared" ref="T10:T13" si="4">K22</f>
        <v>1.2736999451853016E-2</v>
      </c>
      <c r="AC10" s="32">
        <v>1.4E-3</v>
      </c>
      <c r="AD10" s="32">
        <v>8.3000000000000001E-3</v>
      </c>
    </row>
    <row r="11" spans="1:30" x14ac:dyDescent="0.2">
      <c r="A11" s="49" t="s">
        <v>20</v>
      </c>
      <c r="B11" s="11">
        <v>2.62</v>
      </c>
      <c r="C11" s="1">
        <v>2.88</v>
      </c>
      <c r="D11" s="1">
        <v>3.4</v>
      </c>
      <c r="E11" s="1">
        <v>4.0599999999999996</v>
      </c>
      <c r="F11" s="1">
        <v>4.5</v>
      </c>
      <c r="G11" s="2">
        <v>5.19</v>
      </c>
      <c r="K11" s="25">
        <f>2*$B$20/(POWER(B10,2))</f>
        <v>0.1580038347279889</v>
      </c>
      <c r="L11" s="26">
        <f t="shared" ref="L11:P11" si="5">2*$B$20/(POWER(C10,2))</f>
        <v>0.1090319091400757</v>
      </c>
      <c r="M11" s="26">
        <f t="shared" si="5"/>
        <v>8.1550811657106009E-2</v>
      </c>
      <c r="N11" s="26">
        <f t="shared" si="5"/>
        <v>6.067958242815609E-2</v>
      </c>
      <c r="O11" s="26">
        <f t="shared" si="5"/>
        <v>4.6113155095009586E-2</v>
      </c>
      <c r="P11" s="27">
        <f t="shared" si="5"/>
        <v>3.3686633037069202E-2</v>
      </c>
      <c r="R11" s="39"/>
      <c r="S11" s="26">
        <f t="shared" si="3"/>
        <v>6.8697319446951699</v>
      </c>
      <c r="T11" s="26">
        <f t="shared" si="4"/>
        <v>1.8184804767703015E-2</v>
      </c>
      <c r="AC11" s="32">
        <v>2.1999999999999999E-2</v>
      </c>
      <c r="AD11" s="32">
        <v>7.4999999999999997E-3</v>
      </c>
    </row>
    <row r="12" spans="1:30" x14ac:dyDescent="0.2">
      <c r="A12" s="49"/>
      <c r="B12" s="11">
        <v>2.62</v>
      </c>
      <c r="C12" s="1">
        <v>3.13</v>
      </c>
      <c r="D12" s="1">
        <v>3.38</v>
      </c>
      <c r="E12" s="1">
        <v>3.71</v>
      </c>
      <c r="F12" s="1">
        <v>4.5</v>
      </c>
      <c r="G12" s="2">
        <v>5.16</v>
      </c>
      <c r="K12" s="25">
        <f>2*$B$20/(POWER(B14,2))</f>
        <v>0.21362304687499997</v>
      </c>
      <c r="L12" s="26">
        <f t="shared" ref="L12:P12" si="6">2*$B$20/(POWER(C14,2))</f>
        <v>0.16419590917620569</v>
      </c>
      <c r="M12" s="26">
        <f t="shared" si="6"/>
        <v>0.11494158504445778</v>
      </c>
      <c r="N12" s="26">
        <f t="shared" si="6"/>
        <v>9.0953123770598887E-2</v>
      </c>
      <c r="O12" s="26">
        <f t="shared" si="6"/>
        <v>6.9444099979662818E-2</v>
      </c>
      <c r="P12" s="27">
        <f t="shared" si="6"/>
        <v>5.258097470103959E-2</v>
      </c>
      <c r="R12" s="39"/>
      <c r="S12" s="26">
        <f t="shared" si="3"/>
        <v>9.2879585597826075</v>
      </c>
      <c r="T12" s="26">
        <f t="shared" si="4"/>
        <v>2.3592073681640627E-2</v>
      </c>
      <c r="AC12" s="32">
        <v>3.0999999999999999E-3</v>
      </c>
      <c r="AD12" s="32">
        <v>7.1999999999999998E-3</v>
      </c>
    </row>
    <row r="13" spans="1:30" ht="17" thickBot="1" x14ac:dyDescent="0.25">
      <c r="A13" s="49"/>
      <c r="B13" s="11">
        <v>2.44</v>
      </c>
      <c r="C13" s="1">
        <v>2.75</v>
      </c>
      <c r="D13" s="1">
        <v>3.69</v>
      </c>
      <c r="E13" s="1">
        <v>4</v>
      </c>
      <c r="F13" s="1">
        <v>4.47</v>
      </c>
      <c r="G13" s="2">
        <v>5.13</v>
      </c>
      <c r="K13" s="28">
        <f>2*$B$20/(POWER(B18,2))</f>
        <v>0.33973161202649915</v>
      </c>
      <c r="L13" s="29">
        <f t="shared" ref="L13:P13" si="7">2*$B$20/(POWER(C18,2))</f>
        <v>0.22340385921301556</v>
      </c>
      <c r="M13" s="29">
        <f t="shared" si="7"/>
        <v>0.16608646250334475</v>
      </c>
      <c r="N13" s="29">
        <f t="shared" si="7"/>
        <v>0.12134508133491147</v>
      </c>
      <c r="O13" s="29">
        <f t="shared" si="7"/>
        <v>9.2836486212676594E-2</v>
      </c>
      <c r="P13" s="30">
        <f t="shared" si="7"/>
        <v>7.2204607226993525E-2</v>
      </c>
      <c r="R13" s="39"/>
      <c r="S13" s="26">
        <f t="shared" si="3"/>
        <v>14.77093965332605</v>
      </c>
      <c r="T13" s="26">
        <f t="shared" si="4"/>
        <v>2.872137482588755E-2</v>
      </c>
      <c r="AC13" s="32">
        <v>4.1999999999999997E-3</v>
      </c>
      <c r="AD13" s="32">
        <v>7.3000000000000001E-3</v>
      </c>
    </row>
    <row r="14" spans="1:30" ht="17" thickBot="1" x14ac:dyDescent="0.25">
      <c r="A14" s="49"/>
      <c r="B14" s="11">
        <f>AVERAGE(B11:B13)</f>
        <v>2.56</v>
      </c>
      <c r="C14" s="1">
        <f t="shared" ref="C14:G14" si="8">AVERAGE(C11:C13)</f>
        <v>2.92</v>
      </c>
      <c r="D14" s="1">
        <f t="shared" si="8"/>
        <v>3.4899999999999998</v>
      </c>
      <c r="E14" s="1">
        <f t="shared" si="8"/>
        <v>3.9233333333333333</v>
      </c>
      <c r="F14" s="1">
        <f t="shared" si="8"/>
        <v>4.4899999999999993</v>
      </c>
      <c r="G14" s="2">
        <f t="shared" si="8"/>
        <v>5.16</v>
      </c>
      <c r="K14" s="31"/>
      <c r="L14" s="31"/>
      <c r="M14" s="31"/>
      <c r="N14" s="31"/>
      <c r="O14" s="31"/>
      <c r="P14" s="31"/>
      <c r="R14" s="39">
        <v>2</v>
      </c>
      <c r="S14" s="26">
        <f t="shared" ref="S14:S17" si="9">L16</f>
        <v>2.438032234772133</v>
      </c>
      <c r="T14" s="26">
        <f t="shared" ref="T14:T17" si="10">L22</f>
        <v>1.2774286014024919E-2</v>
      </c>
      <c r="AC14" s="32">
        <v>5.4000000000000003E-3</v>
      </c>
      <c r="AD14" s="32">
        <v>7.6E-3</v>
      </c>
    </row>
    <row r="15" spans="1:30" ht="17" thickBot="1" x14ac:dyDescent="0.25">
      <c r="A15" s="49" t="s">
        <v>21</v>
      </c>
      <c r="B15" s="11">
        <v>1.84</v>
      </c>
      <c r="C15" s="1">
        <v>2.42</v>
      </c>
      <c r="D15" s="1">
        <v>2.94</v>
      </c>
      <c r="E15" s="1">
        <v>3.38</v>
      </c>
      <c r="F15" s="1">
        <v>3.84</v>
      </c>
      <c r="G15" s="2">
        <v>4.53</v>
      </c>
      <c r="K15" s="46" t="s">
        <v>22</v>
      </c>
      <c r="L15" s="47"/>
      <c r="M15" s="47"/>
      <c r="N15" s="47"/>
      <c r="O15" s="47"/>
      <c r="P15" s="48"/>
      <c r="R15" s="39"/>
      <c r="S15" s="26">
        <f t="shared" si="9"/>
        <v>4.7405177886989431</v>
      </c>
      <c r="T15" s="26">
        <f t="shared" si="10"/>
        <v>1.8277165819361819E-2</v>
      </c>
      <c r="AC15" s="32">
        <v>7.0000000000000001E-3</v>
      </c>
      <c r="AD15" s="32">
        <v>7.7000000000000002E-3</v>
      </c>
    </row>
    <row r="16" spans="1:30" x14ac:dyDescent="0.2">
      <c r="A16" s="49"/>
      <c r="B16" s="11">
        <v>2</v>
      </c>
      <c r="C16" s="1">
        <v>2.44</v>
      </c>
      <c r="D16" s="1">
        <v>2.93</v>
      </c>
      <c r="E16" s="1">
        <v>3.38</v>
      </c>
      <c r="F16" s="1">
        <v>3.87</v>
      </c>
      <c r="G16" s="2">
        <v>4.34</v>
      </c>
      <c r="K16" s="22">
        <f>2*K10/$B$21</f>
        <v>3.6746110883489367</v>
      </c>
      <c r="L16" s="23">
        <f t="shared" ref="L16:P16" si="11">2*L10/$B$21</f>
        <v>2.438032234772133</v>
      </c>
      <c r="M16" s="23">
        <f t="shared" si="11"/>
        <v>1.9158234901946249</v>
      </c>
      <c r="N16" s="23">
        <f t="shared" si="11"/>
        <v>1.3241610588445822</v>
      </c>
      <c r="O16" s="23">
        <f t="shared" si="11"/>
        <v>0.95346913957514645</v>
      </c>
      <c r="P16" s="24">
        <f t="shared" si="11"/>
        <v>0.78602227811713954</v>
      </c>
      <c r="R16" s="39"/>
      <c r="S16" s="26">
        <f t="shared" si="9"/>
        <v>7.1389525728785088</v>
      </c>
      <c r="T16" s="26">
        <f t="shared" si="10"/>
        <v>2.3713713867517361E-2</v>
      </c>
    </row>
    <row r="17" spans="1:41" x14ac:dyDescent="0.2">
      <c r="A17" s="49"/>
      <c r="B17" s="11">
        <v>2.25</v>
      </c>
      <c r="C17" s="1">
        <v>2.65</v>
      </c>
      <c r="D17" s="1">
        <v>2.84</v>
      </c>
      <c r="E17" s="1">
        <v>3.43</v>
      </c>
      <c r="F17" s="1">
        <v>3.94</v>
      </c>
      <c r="G17" s="2">
        <v>4.34</v>
      </c>
      <c r="K17" s="25">
        <f t="shared" ref="K17:P17" si="12">2*K11/$B$21</f>
        <v>6.8697319446951699</v>
      </c>
      <c r="L17" s="26">
        <f t="shared" si="12"/>
        <v>4.7405177886989431</v>
      </c>
      <c r="M17" s="26">
        <f t="shared" si="12"/>
        <v>3.5456874633524351</v>
      </c>
      <c r="N17" s="26">
        <f t="shared" si="12"/>
        <v>2.6382427142676561</v>
      </c>
      <c r="O17" s="26">
        <f t="shared" si="12"/>
        <v>2.0049197867395474</v>
      </c>
      <c r="P17" s="27">
        <f t="shared" si="12"/>
        <v>1.4646362190030089</v>
      </c>
      <c r="R17" s="39"/>
      <c r="S17" s="26">
        <f t="shared" si="9"/>
        <v>9.7132112701311115</v>
      </c>
      <c r="T17" s="26">
        <f t="shared" si="10"/>
        <v>2.9074545883429288E-2</v>
      </c>
    </row>
    <row r="18" spans="1:41" ht="17" thickBot="1" x14ac:dyDescent="0.25">
      <c r="A18" s="50"/>
      <c r="B18" s="13">
        <f>AVERAGE(B15:B17)</f>
        <v>2.0299999999999998</v>
      </c>
      <c r="C18" s="3">
        <f t="shared" ref="C18:G18" si="13">AVERAGE(C15:C17)</f>
        <v>2.5033333333333334</v>
      </c>
      <c r="D18" s="3">
        <f t="shared" si="13"/>
        <v>2.9033333333333338</v>
      </c>
      <c r="E18" s="3">
        <f t="shared" si="13"/>
        <v>3.3966666666666665</v>
      </c>
      <c r="F18" s="3">
        <f t="shared" si="13"/>
        <v>3.8833333333333333</v>
      </c>
      <c r="G18" s="4">
        <f t="shared" si="13"/>
        <v>4.4033333333333333</v>
      </c>
      <c r="K18" s="25">
        <f t="shared" ref="K18:P18" si="14">2*K12/$B$21</f>
        <v>9.2879585597826075</v>
      </c>
      <c r="L18" s="26">
        <f t="shared" si="14"/>
        <v>7.1389525728785088</v>
      </c>
      <c r="M18" s="26">
        <f t="shared" si="14"/>
        <v>4.9974602193242514</v>
      </c>
      <c r="N18" s="26">
        <f t="shared" si="14"/>
        <v>3.9544836421999516</v>
      </c>
      <c r="O18" s="26">
        <f t="shared" si="14"/>
        <v>3.0193086947679486</v>
      </c>
      <c r="P18" s="27">
        <f t="shared" si="14"/>
        <v>2.2861293348278084</v>
      </c>
      <c r="R18" s="39">
        <v>3</v>
      </c>
      <c r="S18" s="26">
        <f t="shared" ref="S18:S21" si="15">M16</f>
        <v>1.9158234901946249</v>
      </c>
      <c r="T18" s="26">
        <f t="shared" ref="T18:T21" si="16">M22</f>
        <v>1.2790032174300163E-2</v>
      </c>
    </row>
    <row r="19" spans="1:41" ht="17" thickBot="1" x14ac:dyDescent="0.25">
      <c r="K19" s="28">
        <f t="shared" ref="K19:P19" si="17">2*K13/$B$21</f>
        <v>14.77093965332605</v>
      </c>
      <c r="L19" s="29">
        <f t="shared" si="17"/>
        <v>9.7132112701311115</v>
      </c>
      <c r="M19" s="29">
        <f t="shared" si="17"/>
        <v>7.2211505436236845</v>
      </c>
      <c r="N19" s="29">
        <f t="shared" si="17"/>
        <v>5.2758731015178899</v>
      </c>
      <c r="O19" s="29">
        <f t="shared" si="17"/>
        <v>4.0363689657685473</v>
      </c>
      <c r="P19" s="30">
        <f t="shared" si="17"/>
        <v>3.1393307489997184</v>
      </c>
      <c r="R19" s="39"/>
      <c r="S19" s="26">
        <f t="shared" si="15"/>
        <v>3.5456874633524351</v>
      </c>
      <c r="T19" s="26">
        <f t="shared" si="16"/>
        <v>1.8328995169214702E-2</v>
      </c>
    </row>
    <row r="20" spans="1:41" ht="17" thickBot="1" x14ac:dyDescent="0.25">
      <c r="A20" t="s">
        <v>23</v>
      </c>
      <c r="B20" s="20">
        <v>0.7</v>
      </c>
      <c r="K20" s="31"/>
      <c r="L20" s="31"/>
      <c r="M20" s="31"/>
      <c r="N20" s="31"/>
      <c r="O20" s="31"/>
      <c r="P20" s="31"/>
      <c r="R20" s="39"/>
      <c r="S20" s="26">
        <f t="shared" si="15"/>
        <v>4.9974602193242514</v>
      </c>
      <c r="T20" s="26">
        <f t="shared" si="16"/>
        <v>2.3834928759205593E-2</v>
      </c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</row>
    <row r="21" spans="1:41" ht="17" thickBot="1" x14ac:dyDescent="0.25">
      <c r="A21" t="s">
        <v>24</v>
      </c>
      <c r="B21" s="20">
        <v>4.5999999999999999E-2</v>
      </c>
      <c r="K21" s="40" t="s">
        <v>25</v>
      </c>
      <c r="L21" s="41"/>
      <c r="M21" s="41"/>
      <c r="N21" s="41"/>
      <c r="O21" s="41"/>
      <c r="P21" s="42"/>
      <c r="R21" s="39"/>
      <c r="S21" s="26">
        <f t="shared" si="15"/>
        <v>7.2211505436236845</v>
      </c>
      <c r="T21" s="26">
        <f t="shared" si="16"/>
        <v>2.9248561499839849E-2</v>
      </c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 x14ac:dyDescent="0.2">
      <c r="A22" t="s">
        <v>36</v>
      </c>
      <c r="B22" s="69">
        <v>9.8000000000000007</v>
      </c>
      <c r="K22" s="22">
        <f t="shared" ref="K22:P25" si="18">((A27*$B$21)/2)*(9.8-K10)</f>
        <v>1.2736999451853016E-2</v>
      </c>
      <c r="L22" s="23">
        <f t="shared" si="18"/>
        <v>1.2774286014024919E-2</v>
      </c>
      <c r="M22" s="23">
        <f t="shared" si="18"/>
        <v>1.2790032174300163E-2</v>
      </c>
      <c r="N22" s="23">
        <f t="shared" si="18"/>
        <v>1.2807872571592662E-2</v>
      </c>
      <c r="O22" s="23">
        <f t="shared" si="18"/>
        <v>1.2819050045034393E-2</v>
      </c>
      <c r="P22" s="24">
        <f t="shared" si="18"/>
        <v>1.2824099070247934E-2</v>
      </c>
      <c r="R22" s="39">
        <v>4</v>
      </c>
      <c r="S22" s="26">
        <f t="shared" ref="S22:S25" si="19">N16</f>
        <v>1.3241610588445822</v>
      </c>
      <c r="T22" s="26">
        <f t="shared" ref="T22:T25" si="20">N22</f>
        <v>1.2807872571592662E-2</v>
      </c>
    </row>
    <row r="23" spans="1:41" x14ac:dyDescent="0.2">
      <c r="K23" s="25">
        <f t="shared" si="18"/>
        <v>1.8184804767703015E-2</v>
      </c>
      <c r="L23" s="26">
        <f t="shared" si="18"/>
        <v>1.8277165819361819E-2</v>
      </c>
      <c r="M23" s="26">
        <f t="shared" si="18"/>
        <v>1.8328995169214702E-2</v>
      </c>
      <c r="N23" s="26">
        <f t="shared" si="18"/>
        <v>1.8368358307540501E-2</v>
      </c>
      <c r="O23" s="26">
        <f t="shared" si="18"/>
        <v>1.8395830589490816E-2</v>
      </c>
      <c r="P23" s="27">
        <f t="shared" si="18"/>
        <v>1.841926701009209E-2</v>
      </c>
      <c r="R23" s="39"/>
      <c r="S23" s="26">
        <f t="shared" si="19"/>
        <v>2.6382427142676561</v>
      </c>
      <c r="T23" s="26">
        <f t="shared" si="20"/>
        <v>1.8368358307540501E-2</v>
      </c>
    </row>
    <row r="24" spans="1:41" x14ac:dyDescent="0.2">
      <c r="K24" s="25">
        <f t="shared" si="18"/>
        <v>2.3592073681640627E-2</v>
      </c>
      <c r="L24" s="26">
        <f t="shared" si="18"/>
        <v>2.3713713867517361E-2</v>
      </c>
      <c r="M24" s="26">
        <f t="shared" si="18"/>
        <v>2.3834928759205593E-2</v>
      </c>
      <c r="N24" s="26">
        <f t="shared" si="18"/>
        <v>2.3893964362400561E-2</v>
      </c>
      <c r="O24" s="26">
        <f t="shared" si="18"/>
        <v>2.3946898069950054E-2</v>
      </c>
      <c r="P24" s="27">
        <f t="shared" si="18"/>
        <v>2.3988398221260747E-2</v>
      </c>
      <c r="R24" s="39"/>
      <c r="S24" s="26">
        <f t="shared" si="19"/>
        <v>3.9544836421999516</v>
      </c>
      <c r="T24" s="26">
        <f t="shared" si="20"/>
        <v>2.3893964362400561E-2</v>
      </c>
    </row>
    <row r="25" spans="1:41" ht="17" thickBot="1" x14ac:dyDescent="0.25">
      <c r="K25" s="28">
        <f t="shared" si="18"/>
        <v>2.872137482588755E-2</v>
      </c>
      <c r="L25" s="29">
        <f t="shared" si="18"/>
        <v>2.9074545883429288E-2</v>
      </c>
      <c r="M25" s="29">
        <f t="shared" si="18"/>
        <v>2.9248561499839849E-2</v>
      </c>
      <c r="N25" s="29">
        <f t="shared" si="18"/>
        <v>2.9384396333067209E-2</v>
      </c>
      <c r="O25" s="29">
        <f t="shared" si="18"/>
        <v>2.9470948427858315E-2</v>
      </c>
      <c r="P25" s="30">
        <f t="shared" si="18"/>
        <v>2.9533586812458851E-2</v>
      </c>
      <c r="R25" s="39"/>
      <c r="S25" s="26">
        <f t="shared" si="19"/>
        <v>5.2758731015178899</v>
      </c>
      <c r="T25" s="26">
        <f t="shared" si="20"/>
        <v>2.9384396333067209E-2</v>
      </c>
    </row>
    <row r="26" spans="1:41" x14ac:dyDescent="0.2">
      <c r="A26" s="43" t="s">
        <v>26</v>
      </c>
      <c r="B26" s="44"/>
      <c r="C26" s="44"/>
      <c r="D26" s="44"/>
      <c r="E26" s="44"/>
      <c r="F26" s="45"/>
      <c r="G26" s="21"/>
      <c r="R26" s="39">
        <v>5</v>
      </c>
      <c r="S26" s="26">
        <f t="shared" ref="S26:S29" si="21">O16</f>
        <v>0.95346913957514645</v>
      </c>
      <c r="T26" s="26">
        <f t="shared" ref="T26:T29" si="22">O22</f>
        <v>1.2819050045034393E-2</v>
      </c>
    </row>
    <row r="27" spans="1:41" x14ac:dyDescent="0.2">
      <c r="A27">
        <v>5.7000000000000002E-2</v>
      </c>
      <c r="B27">
        <v>5.7000000000000002E-2</v>
      </c>
      <c r="C27">
        <v>5.7000000000000002E-2</v>
      </c>
      <c r="D27">
        <v>5.7000000000000002E-2</v>
      </c>
      <c r="E27">
        <v>5.7000000000000002E-2</v>
      </c>
      <c r="F27">
        <v>5.7000000000000002E-2</v>
      </c>
      <c r="R27" s="39"/>
      <c r="S27" s="26">
        <f t="shared" si="21"/>
        <v>2.0049197867395474</v>
      </c>
      <c r="T27" s="26">
        <f t="shared" si="22"/>
        <v>1.8395830589490816E-2</v>
      </c>
    </row>
    <row r="28" spans="1:41" x14ac:dyDescent="0.2">
      <c r="A28">
        <v>8.2000000000000003E-2</v>
      </c>
      <c r="B28">
        <v>8.2000000000000003E-2</v>
      </c>
      <c r="C28">
        <v>8.2000000000000003E-2</v>
      </c>
      <c r="D28">
        <v>8.2000000000000003E-2</v>
      </c>
      <c r="E28">
        <v>8.2000000000000003E-2</v>
      </c>
      <c r="F28">
        <v>8.2000000000000003E-2</v>
      </c>
      <c r="R28" s="39"/>
      <c r="S28" s="26">
        <f t="shared" si="21"/>
        <v>3.0193086947679486</v>
      </c>
      <c r="T28" s="26">
        <f t="shared" si="22"/>
        <v>2.3946898069950054E-2</v>
      </c>
    </row>
    <row r="29" spans="1:41" x14ac:dyDescent="0.2">
      <c r="A29">
        <v>0.107</v>
      </c>
      <c r="B29">
        <v>0.107</v>
      </c>
      <c r="C29">
        <v>0.107</v>
      </c>
      <c r="D29">
        <v>0.107</v>
      </c>
      <c r="E29">
        <v>0.107</v>
      </c>
      <c r="F29">
        <v>0.107</v>
      </c>
      <c r="R29" s="39"/>
      <c r="S29" s="26">
        <f t="shared" si="21"/>
        <v>4.0363689657685473</v>
      </c>
      <c r="T29" s="26">
        <f t="shared" si="22"/>
        <v>2.9470948427858315E-2</v>
      </c>
    </row>
    <row r="30" spans="1:41" x14ac:dyDescent="0.2">
      <c r="A30">
        <v>0.13200000000000001</v>
      </c>
      <c r="B30">
        <v>0.13200000000000001</v>
      </c>
      <c r="C30">
        <v>0.13200000000000001</v>
      </c>
      <c r="D30">
        <v>0.13200000000000001</v>
      </c>
      <c r="E30">
        <v>0.13200000000000001</v>
      </c>
      <c r="F30">
        <v>0.13200000000000001</v>
      </c>
      <c r="K30" s="70" t="s">
        <v>37</v>
      </c>
      <c r="L30" s="70"/>
      <c r="M30" s="70"/>
      <c r="N30" s="71">
        <f>SQRT(POWER((2 * 0.0005)/POWER(B6,2),2) + POWER((4 * B20 * 0.005) /POWER(B6,3), 2))</f>
        <v>2.162532030228975E-4</v>
      </c>
      <c r="R30" s="39">
        <v>6</v>
      </c>
      <c r="S30" s="26">
        <f t="shared" ref="S30:S33" si="23">P16</f>
        <v>0.78602227811713954</v>
      </c>
      <c r="T30" s="26">
        <f t="shared" ref="T30:T33" si="24">P22</f>
        <v>1.2824099070247934E-2</v>
      </c>
    </row>
    <row r="31" spans="1:41" x14ac:dyDescent="0.2">
      <c r="K31" s="70" t="s">
        <v>38</v>
      </c>
      <c r="L31" s="70"/>
      <c r="M31" s="70"/>
      <c r="N31" s="72">
        <f>N30/K10</f>
        <v>2.5587233448242821E-3</v>
      </c>
      <c r="R31" s="39"/>
      <c r="S31" s="26">
        <f t="shared" si="23"/>
        <v>1.4646362190030089</v>
      </c>
      <c r="T31" s="26">
        <f t="shared" si="24"/>
        <v>1.841926701009209E-2</v>
      </c>
    </row>
    <row r="32" spans="1:41" x14ac:dyDescent="0.2">
      <c r="K32" s="70" t="s">
        <v>40</v>
      </c>
      <c r="L32" s="70"/>
      <c r="M32" s="70"/>
      <c r="N32" s="73">
        <f>SQRT(POWER(((2*X36)/B21),2)+POWER(((2*K10*0.0005)/POWER(B21,2)),2))</f>
        <v>3.9941424873358007E-2</v>
      </c>
      <c r="R32" s="39"/>
      <c r="S32" s="26">
        <f t="shared" si="23"/>
        <v>2.2861293348278084</v>
      </c>
      <c r="T32" s="26">
        <f t="shared" si="24"/>
        <v>2.3988398221260747E-2</v>
      </c>
    </row>
    <row r="33" spans="11:24" x14ac:dyDescent="0.2">
      <c r="K33" s="70" t="s">
        <v>41</v>
      </c>
      <c r="L33" s="70"/>
      <c r="M33" s="70"/>
      <c r="N33" s="74">
        <f>N32/K16</f>
        <v>1.0869565217391304E-2</v>
      </c>
      <c r="R33" s="39"/>
      <c r="S33" s="26">
        <f t="shared" si="23"/>
        <v>3.1393307489997184</v>
      </c>
      <c r="T33" s="26">
        <f t="shared" si="24"/>
        <v>2.9533586812458851E-2</v>
      </c>
    </row>
    <row r="34" spans="11:24" x14ac:dyDescent="0.2">
      <c r="K34" s="70" t="s">
        <v>39</v>
      </c>
      <c r="L34" s="70"/>
      <c r="M34" s="70"/>
      <c r="N34" s="73">
        <f>SQRT(POWER((B21*(B22-K10)*0.0005)/2,2)+POWER((A27*(B22-K10)*0.0005)/2,2)+POWER((B21*A27*X36)/2,2))</f>
        <v>1.7790547362796555E-4</v>
      </c>
    </row>
    <row r="35" spans="11:24" x14ac:dyDescent="0.2">
      <c r="K35" s="70" t="s">
        <v>42</v>
      </c>
      <c r="L35" s="70"/>
      <c r="M35" s="70"/>
      <c r="N35" s="74">
        <f>N34/K22</f>
        <v>1.3967612568443925E-2</v>
      </c>
    </row>
    <row r="38" spans="11:24" x14ac:dyDescent="0.2">
      <c r="R38" s="37"/>
      <c r="S38" s="34" t="s">
        <v>27</v>
      </c>
      <c r="T38" s="35"/>
      <c r="U38" s="35"/>
      <c r="V38" s="35"/>
      <c r="W38" s="35"/>
      <c r="X38" s="36"/>
    </row>
    <row r="39" spans="11:24" x14ac:dyDescent="0.2">
      <c r="R39" s="38"/>
      <c r="S39" s="33">
        <v>1</v>
      </c>
      <c r="T39" s="33">
        <v>2</v>
      </c>
      <c r="U39" s="33">
        <v>3</v>
      </c>
      <c r="V39" s="33">
        <v>4</v>
      </c>
      <c r="W39" s="33">
        <v>5</v>
      </c>
      <c r="X39" s="33">
        <v>6</v>
      </c>
    </row>
    <row r="40" spans="11:24" x14ac:dyDescent="0.2">
      <c r="R40" s="33" t="s">
        <v>32</v>
      </c>
      <c r="S40" s="33">
        <v>7.6999999999999999E-2</v>
      </c>
      <c r="T40" s="33">
        <v>0.10199999999999999</v>
      </c>
      <c r="U40" s="33">
        <v>0.127</v>
      </c>
      <c r="V40" s="33">
        <v>0.152</v>
      </c>
      <c r="W40" s="33">
        <v>0.17699999999999999</v>
      </c>
      <c r="X40" s="33">
        <v>0.20200000000000001</v>
      </c>
    </row>
    <row r="41" spans="11:24" x14ac:dyDescent="0.2">
      <c r="R41" s="33" t="s">
        <v>33</v>
      </c>
      <c r="S41" s="33">
        <v>5.9290000000000002E-3</v>
      </c>
      <c r="T41" s="33">
        <v>1.0404E-2</v>
      </c>
      <c r="U41" s="33">
        <v>1.6129000000000001E-2</v>
      </c>
      <c r="V41" s="33">
        <v>2.3104E-2</v>
      </c>
      <c r="W41" s="33">
        <v>3.1329000000000003E-2</v>
      </c>
      <c r="X41" s="33">
        <v>4.0804E-2</v>
      </c>
    </row>
    <row r="42" spans="11:24" x14ac:dyDescent="0.2">
      <c r="R42" s="33" t="s">
        <v>30</v>
      </c>
      <c r="S42" s="33">
        <v>1.4E-3</v>
      </c>
      <c r="T42" s="33">
        <v>2.2000000000000001E-3</v>
      </c>
      <c r="U42" s="33">
        <v>3.0999999999999999E-3</v>
      </c>
      <c r="V42" s="33">
        <v>4.1999999999999997E-3</v>
      </c>
      <c r="W42" s="33">
        <v>5.4000000000000003E-3</v>
      </c>
      <c r="X42" s="33">
        <v>7.0000000000000001E-3</v>
      </c>
    </row>
    <row r="44" spans="11:24" x14ac:dyDescent="0.2">
      <c r="R44" s="33" t="s">
        <v>35</v>
      </c>
      <c r="S44" s="33">
        <v>5.0000000000000001E-4</v>
      </c>
    </row>
    <row r="45" spans="11:24" x14ac:dyDescent="0.2">
      <c r="R45" s="33" t="s">
        <v>34</v>
      </c>
      <c r="S45" s="33">
        <v>3.9600000000000003E-2</v>
      </c>
    </row>
  </sheetData>
  <mergeCells count="29">
    <mergeCell ref="K35:M35"/>
    <mergeCell ref="K30:M30"/>
    <mergeCell ref="K31:M31"/>
    <mergeCell ref="K32:M32"/>
    <mergeCell ref="K33:M33"/>
    <mergeCell ref="K34:M34"/>
    <mergeCell ref="K9:P9"/>
    <mergeCell ref="K2:M2"/>
    <mergeCell ref="L3:M3"/>
    <mergeCell ref="L4:M4"/>
    <mergeCell ref="L5:M5"/>
    <mergeCell ref="L6:M6"/>
    <mergeCell ref="A1:A2"/>
    <mergeCell ref="B1:G1"/>
    <mergeCell ref="A3:A6"/>
    <mergeCell ref="A7:A10"/>
    <mergeCell ref="A11:A14"/>
    <mergeCell ref="K21:P21"/>
    <mergeCell ref="R10:R13"/>
    <mergeCell ref="A26:F26"/>
    <mergeCell ref="K15:P15"/>
    <mergeCell ref="A15:A18"/>
    <mergeCell ref="S38:X38"/>
    <mergeCell ref="R38:R39"/>
    <mergeCell ref="R14:R17"/>
    <mergeCell ref="R18:R21"/>
    <mergeCell ref="R22:R25"/>
    <mergeCell ref="R26:R29"/>
    <mergeCell ref="R30:R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2021-03-29T07:13:52Z</dcterms:created>
  <dcterms:modified xsi:type="dcterms:W3CDTF">2021-04-06T19:20:42Z</dcterms:modified>
  <cp:category/>
  <cp:contentStatus/>
</cp:coreProperties>
</file>