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08" yWindow="-108" windowWidth="19416" windowHeight="11496"/>
  </bookViews>
  <sheets>
    <sheet name="Midea" sheetId="1" r:id="rId1"/>
  </sheets>
  <definedNames>
    <definedName name="_xlnm._FilterDatabase" localSheetId="0" hidden="1">Midea!$A$4:$H$119</definedName>
  </definedNames>
  <calcPr calcId="125725"/>
  <extLst xmlns:x15="http://schemas.microsoft.com/office/spreadsheetml/2010/11/main">
    <ext xmlns:x14="http://schemas.microsoft.com/office/spreadsheetml/2009/9/main" uri="{79F54976-1DA5-4618-B147-4CDE4B953A38}">
      <x14:workbookPr defaultImageDpi="32767" discardImageEditData="1"/>
    </ex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1"/>
  <c r="E9"/>
  <c r="E8"/>
  <c r="E92"/>
  <c r="E32"/>
  <c r="E31"/>
  <c r="E29"/>
  <c r="E28"/>
  <c r="E20"/>
  <c r="E19"/>
  <c r="E18"/>
  <c r="E17"/>
  <c r="E52"/>
  <c r="E50"/>
  <c r="E38"/>
  <c r="E77"/>
  <c r="E36"/>
  <c r="E35"/>
  <c r="E118" l="1"/>
  <c r="E117"/>
  <c r="E116"/>
  <c r="E114"/>
  <c r="E113"/>
  <c r="E112"/>
  <c r="E110"/>
  <c r="E109"/>
  <c r="E108"/>
  <c r="E107"/>
  <c r="E106"/>
  <c r="E105"/>
  <c r="E104"/>
  <c r="E103"/>
  <c r="E102"/>
  <c r="E101"/>
  <c r="E100"/>
  <c r="E99"/>
  <c r="E98"/>
  <c r="E97"/>
  <c r="E96"/>
  <c r="E95"/>
  <c r="E94"/>
  <c r="E93"/>
  <c r="E91"/>
  <c r="E90"/>
  <c r="E89"/>
  <c r="E88"/>
  <c r="E87"/>
  <c r="E86"/>
  <c r="E85"/>
  <c r="E82"/>
  <c r="E81"/>
  <c r="E80"/>
  <c r="E79"/>
  <c r="E78"/>
  <c r="E76"/>
  <c r="E75"/>
  <c r="E74"/>
  <c r="E73"/>
  <c r="E72"/>
  <c r="E71"/>
  <c r="E70"/>
  <c r="E69"/>
  <c r="E68"/>
  <c r="E67"/>
  <c r="E66"/>
  <c r="E65"/>
  <c r="E64"/>
  <c r="E63"/>
  <c r="E62"/>
  <c r="E61"/>
  <c r="E60"/>
  <c r="E59"/>
  <c r="E58"/>
  <c r="E57"/>
  <c r="E56"/>
  <c r="E55"/>
  <c r="E54"/>
  <c r="E53"/>
  <c r="E49"/>
  <c r="E48"/>
  <c r="E47"/>
  <c r="E46"/>
  <c r="E45"/>
  <c r="E44"/>
  <c r="E43"/>
  <c r="E42"/>
  <c r="E41"/>
  <c r="E40"/>
  <c r="E34"/>
  <c r="E27"/>
  <c r="E26"/>
  <c r="E25"/>
  <c r="E24"/>
  <c r="E23"/>
  <c r="E22"/>
  <c r="E21"/>
  <c r="E7"/>
  <c r="E6"/>
  <c r="E5"/>
</calcChain>
</file>

<file path=xl/sharedStrings.xml><?xml version="1.0" encoding="utf-8"?>
<sst xmlns="http://schemas.openxmlformats.org/spreadsheetml/2006/main" count="351" uniqueCount="252">
  <si>
    <t>Модель</t>
  </si>
  <si>
    <t>Описание</t>
  </si>
  <si>
    <t>Рекомендованная розничная цена (РРЦ)</t>
  </si>
  <si>
    <t>Фото</t>
  </si>
  <si>
    <t>MG649TGB</t>
  </si>
  <si>
    <t>Газовая варочная поверхность,закаленное стекло, ширина 60 см, 4 газовые конфорки, 1 конфорка повышенной мощности WOK (4 кВт), фронтальные поворотные регуляторы, электроподжиг, газ-контроль каждой конфорки, чугунные решетки, закаленное стекло, цвет - черное стекло</t>
  </si>
  <si>
    <t>Объем 25 л, Мощность микроволн 900 Вт, Мощность гриля 1000 Вт
Сенсорное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Белое стекло
Размеры (В*Ш*Г), мм: 388х595х401</t>
  </si>
  <si>
    <t>Объем 25 л, Мощность микроволн 900 Вт, Мощность гриля 1000 Вт
Сенсорное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Черное стекло
Размеры (В*Ш*Г), мм: 388х595х401</t>
  </si>
  <si>
    <t>TG925B8D-BL</t>
  </si>
  <si>
    <t>Объем 25 л, Мощность микроволн 900 Вт, Мощность гриля 1000 Вт
Электронное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Черное стекло
Размеры (В*Ш*Г), мм: 388х595х401</t>
  </si>
  <si>
    <t>AG820BJU-BL</t>
  </si>
  <si>
    <t>Объем 20 л, Мощность микроволн 800 Вт, Мощность гриля 1000 Вт
Электронное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рамка - акрил, дверца - стекло, Цвет: Черное стекло
Размеры (В*Ш*Г), мм: 388х595х343,5</t>
  </si>
  <si>
    <t>AG820BJU-SS</t>
  </si>
  <si>
    <t>Объем 20 л, Мощность микроволн 800 Вт, Мощность гриля 1000 Вт
Электронное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Нержавеющая сталь, дверца - стекло, Размеры (В*Ш*Г), мм: 388х595х343,5</t>
  </si>
  <si>
    <t>MH60AN995GB</t>
  </si>
  <si>
    <t>MH60I550GB</t>
  </si>
  <si>
    <t>MH60I550GW</t>
  </si>
  <si>
    <t>MH60I770X</t>
  </si>
  <si>
    <t>MH60I370W</t>
  </si>
  <si>
    <t>MH60I370B</t>
  </si>
  <si>
    <t>MH60I370X</t>
  </si>
  <si>
    <t>MH60I300X</t>
  </si>
  <si>
    <t>CFM8211</t>
  </si>
  <si>
    <t>Наклонная вытяжка, ширина 60 см, настенный монтаж, производительность 1150 м3/час, сенсорное слайдерное управление,  4 уровня регулировки мощности, LED освещение 2*1,5 Вт, алюминиевые жироулавливающие фильтры, отвод/рециркуляция, уровень шума min 50 дБ. Угольный фильтр CFM8211, дополнительная опция, приобретается отдельно. Цвет: черное стекло, цвет телескопичекой трубы - черный</t>
  </si>
  <si>
    <t>Вытяжка, полностью встраиваемая, ширина 52 см, отвод/рециркуляция, 900 м3/час, управление жестами + сенсор, поверхность из стекла, 3 скорости, LED освещение 2*1,5 Вт, алюминиевый жироулавливающий фильтр, Угольный фильтр CFM8211 поставляется в комплекте - 2 шт, уровень шума мин 55  дБ. Цвет панели - черный.</t>
  </si>
  <si>
    <t>Вытяжка, полностью встраиваемая, ширина 52 см, отвод/рециркуляция, 900 м3/час, управление жестами + сенсор, поверхность из стекла, 3 скорости, LED освещение 2*1,5 Вт, алюминиевый жироулавливающий фильтр, Угольный фильтр CFM8211 поставляется в комплекте - 2 шт, уровень шума мин 55  дБ. Цвет панели - белый.</t>
  </si>
  <si>
    <t>Вытяжка, полностью встраиваемая, ширина 52 см, отвод/рециркуляция, 1150 м3/час, механическое управление, 3 скорости, LED освещение 2*1,5 Вт, алюминиевый жироулавливающий фильтр, Угольный фильтр CFM8211 поставляется в комплекте, уровень шума min 62  дБ. Цвет панели - нержавеющая сталь.</t>
  </si>
  <si>
    <t>Вытяжка, полностью встраиваемая, ширина 52 см, отвод/рециркуляция, 900 м3/час, механическое управление кнопками, 3 скорости, LED освещение 2*1,5 Вт, алюминиевый жироулавливающий фильтр, Угольный фильтр CFM8211 поставляется в комплекте - 2 шт, уровень шума min 55  дБ. Цвет панели - белая эмаль.</t>
  </si>
  <si>
    <t>Вытяжка, полностью встраиваемая, ширина 52 см, отвод/рециркуляция, 900 м3/час, механическое управление кнопками, 3 скорости, LED освещение 2*1,5 Вт, алюминиевый жироулавливающий фильтр, Угольный фильтр CFM8211 поставляется в комплекте - 2 шт, уровень шума min 55  дБ. Цвет панели - черная эмаль.</t>
  </si>
  <si>
    <t>Вытяжка, полностью встраиваемая, ширина 52 см, отвод/рециркуляция, 900 м3/час, механическое управление кнопками, 3 скорости, LED освещение 2*1,5 Вт, алюминиевый жироулавливающий фильтр, Угольный фильтр CFM8211 поставляется в комплекте - 2 шт, уровень шума min 55  дБ. Цвет панели - нержавеющая сталь.</t>
  </si>
  <si>
    <t>Вытяжка, полностью встраиваемая, ширина 52 см, отвод/рециркуляция, 600 м3/час, механическое управление, 3 скорости, LED освещение 2*1,5 Вт, алюминиевый жироулавливающий фильтр, Угольный фильтр CFM8211 поставляется в комплекте, уровень шума min 54  дБ. Цвет панели - нержавеющая сталь.</t>
  </si>
  <si>
    <t>Категория</t>
  </si>
  <si>
    <t>Встраиваемый холодильник</t>
  </si>
  <si>
    <t>Встраиваемая посудомоечная машина</t>
  </si>
  <si>
    <t>Духовой шкаф</t>
  </si>
  <si>
    <t>Газовая варочная поверхность</t>
  </si>
  <si>
    <t>Встраиваемая микроволновая печь</t>
  </si>
  <si>
    <t>Индукционная варочная поверхность</t>
  </si>
  <si>
    <t>Электрическая варочная поверхность HiLight</t>
  </si>
  <si>
    <t>Вытяжка</t>
  </si>
  <si>
    <t>Угольный фильтр к вытяжкам</t>
  </si>
  <si>
    <t>MID60S340i</t>
  </si>
  <si>
    <t>MID60S140i</t>
  </si>
  <si>
    <t>MID60S100i</t>
  </si>
  <si>
    <t>MID45S340i</t>
  </si>
  <si>
    <t>MID45S140i</t>
  </si>
  <si>
    <t>MID45S100i</t>
  </si>
  <si>
    <t>Встраиваемая ПММ, 60 см, 14 компл., 3 корзины, 3-я корзина Infinity, А++/A/A, электронное управление, дисплей, 6+4 программ (Авто программа), функция усиленной мойки (Power Wash), конденсационная сушка, Отложенный старт: 1-24 часов, ½  загрузки, Ионизатор (ION Dishfresh), Использование средств "All in one", Система полной защиты от протечек AquaStop, внуренняя подсветка, Ур.шума 47 дБ, WiFi (работает с Алисой)</t>
  </si>
  <si>
    <t>Встраиваемая ПММ, 60 см, 14 компл., 3 корзины, 3-я корзина Infinity, А++/A/A, Электронное управление, LED индикация, 5+4 программ, функция доп. сушки (Extra Drying), конденсационная сушка, Отложенный старт: 3/6/9/12 часов, ½  загрузки, Использование средств "All in one", Система полной защиты от протечек AquaStop, Ур.шума 49 дБ, WiFi (работает с Алисой)</t>
  </si>
  <si>
    <t>Встраиваемая ПММ, 60 см, 12 компл., 2 корзины, А++/A/A, Электронное управление, LED индикация, 5 программ, Активная сушка,  Отложенный старт: 3/6/9 часов, ½  загрузки, Использование средств "All in one", Система полной защиты от протечек AquaStop, Ур.шума 49 дБ, WiFi (работает с Алисой)</t>
  </si>
  <si>
    <t>Встраиваемая ПММ, 45 см, 10 компл., 3 корзины, 3-я корзина Infinity, А++/A/A, электронное управление, дисплей, 6+4 программ (Авто программа), функция усиленной мойки (Power Wash), конденсационная сушка, Отложенный старт: 1-24 часов, ½  загрузки, Ионизатор (ION Dishfresh), Использование средств "All in one", Система полной защиты от протечек AquaStop, внуренняя подсветка, Ур.шума 47 дБ, WiFi (работает с Алисой)</t>
  </si>
  <si>
    <t>Встраиваемая ПММ, 45 см, 10 компл., 3 корзины, 3-я корзина Infinity, А++/A/A, Электронное управление, LED индикация, 5+4 программ, функция доп. сушки (Extra Drying), конденсационная сушка, Отложенный старт: 3/6/9/12 часов, ½  загрузки, Использование средств "All in one", Система полной защиты от протечек AquaStop, Ур.шума 49 дБ, WiFi (работает с Алисой)</t>
  </si>
  <si>
    <t>Встраиваемая ПММ, 45 см, 9 компл., 2 корзины, А++/A/A, Электронное управление, LED индикация, 5 программ, Активная сушка,  Отложенный старт: 3/6/9 часов, ½  загрузки, Использование средств "All in one", Система полной защиты от протечек AquaStop, Ур.шума 49 дБ, WiFi (работает с Алисой)</t>
  </si>
  <si>
    <t>MDRE423FGE01</t>
  </si>
  <si>
    <t>MDRE306FZF01</t>
  </si>
  <si>
    <t>Встраиваемый однодверный холодильник Full No Frost.
Установка в паре с MDRE306FZF01 по типу SBS Built-in.
Полезный объем 304л.
Управление: электронное, внутренний дисплей.
Зона контроля влажности Humidity Box.
Система хранения Mobile Box с возможностью установки в морозильную камеру MDRE306FZF01.
Многопоточная система охлаждения Multi Air Flow.
Винная полка.
Габариты (ВхШхГ), мм: 1785х540х545
Класс энергопотребления А++</t>
  </si>
  <si>
    <t>Встраиваемый однодверный холодильник</t>
  </si>
  <si>
    <t>Встраиваемая однодверная морозильная камера</t>
  </si>
  <si>
    <t>Ссылка на сайт</t>
  </si>
  <si>
    <t>MH60AN364GW</t>
  </si>
  <si>
    <t>MH60AN364GB</t>
  </si>
  <si>
    <t>Наклонная вытяжка, ширина 60 см, настенный монтаж, производительность 900 м3/час, сенсорное управление,3 уровня регулировки мощности, LED освещение 1*1,5 Вт, алюминиевый жироулавливающий фильтр, отвод/рециркуляция, уровень шума min 54 дБ. Угольный фильтр CFM8211 дополнительная опция - приобретается отдельно. Цвет: белое стекло, цвет телескопичекой трубы - белый</t>
  </si>
  <si>
    <t>Наклонная вытяжка, ширина 60 см, настенный монтаж, производительность 900 м3/час, сенсорное управление,3 уровня регулировки мощности, LED освещение 1*1,5 Вт, алюминиевый жироулавливающий фильтр, отвод/рециркуляция, уровень шума min 54 дБ. Угольный фильтр CFM8211 дополнительная опция - приобретается отдельно. Цвет:черное стекло, цвет телескопичекой трубы - черный</t>
  </si>
  <si>
    <t>Отдельностоящий холодильник
многодверный</t>
  </si>
  <si>
    <t>TF944EG9-BL</t>
  </si>
  <si>
    <t>Компактный духовой шкаф</t>
  </si>
  <si>
    <t>MCH64407F</t>
  </si>
  <si>
    <t>MCH64107F</t>
  </si>
  <si>
    <t>MCH32107</t>
  </si>
  <si>
    <t>Электрическая варочная поверхность Hi-Light, ширина 60 см, 4 зоны нагрева HILIGHT, зона расширения: круглая двойная, сенсорное управление, 9 уровней мощности, таймер, индикаторы остаточного тепла, функция "Защита детей", стеклокерамика, цвет - черный, дизайн рамки -  4 скошенных края</t>
  </si>
  <si>
    <t>Электрическая варочная поверхность Hi-Light, ширина 60 см, 4 зоны нагрева HILIGHT, сенсорное управление, 9 уровней мощности, таймер, индикаторы остаточного тепла, функция "Защита детей", стеклокерамика, цвет - черный, дизайн рамки -  1 скошенный край</t>
  </si>
  <si>
    <t>Электрическая варочная поверхность Hi-Light, ширина 30 см, 2 зоны нагрева HILIGHT, сенсорное управление, 9 уровней мощности, таймер, индикаторы остаточного тепла, функция "Защита детей", стеклокерамика, цвет - черный, дизайн рамки -  нет</t>
  </si>
  <si>
    <t>MIH67880F</t>
  </si>
  <si>
    <t>MIH67787F</t>
  </si>
  <si>
    <t>MIH65787F</t>
  </si>
  <si>
    <t>MIH64707F</t>
  </si>
  <si>
    <t>MIH37707F</t>
  </si>
  <si>
    <t>MIH32707</t>
  </si>
  <si>
    <t>Индукционная варочная поверхность, ширина 60 см,2 индукционные зоны с технологией FullFlexZone, 8 индукционных катушек, функция Booster, сенсорное управление Slider Control - 4 , 9 уровней мощности, таймер, индикаторы остаточного тепла, технология Inverter, функция "Защита детей", стеклокерамика Ilva, цвет - черный, , цвет индикации - белый, дизайн рамки - 4 скошенных края</t>
  </si>
  <si>
    <t>Индукционная варочная поверхность, ширина 60 см, 2 индукционные зоны с технологией FlexZone, функция Booster, сенсорное управление Slider Control - 2 на каждую зону , 9 уровней мощности, таймер, индикаторы остаточного тепла, технология Inverter, функция "Защита детей", стеклокерамика Ilva, цвет - черный, , цвет индикации - белый, дизайн рамки - 1 скошенный край</t>
  </si>
  <si>
    <t>Индукционная варочная поверхность, ширина 60 см, 1 индукционная зона с технологией FlexZone, функция Booster, сенсорное управление Slider Control - 1, 9 уровней мощности, таймер, индикаторы остаточного тепла, технология Inverter, функция "Защита детей", стеклокерамика Ilva, цвет - черный, , цвет индикации - красный, дизайн рамки - 4 скошенных края</t>
  </si>
  <si>
    <t>Индукционная варочная поверхность, ширина 60 см, 4 индукционные зоны, функция Booster, сенсорное управление Slider Control - 1, 9 уровней мощности, таймер, индикаторы остаточного тепла, технология Inverter, функция "Защита детей", стеклокерамика , цвет - черный, , цвет индикации - белый, дизайн рамки - 1 скошенный край</t>
  </si>
  <si>
    <t>Индукционная варочная поверхность, ширина 30 см, 1 индукционная зона с технологией FlexZone, функция Booster, сенсорное управление Slider Control - 1, 9 уровней мощности, таймер, индикаторы остаточного тепла, технология Inverter, функция "Защита детей", стеклокерамика, цвет - черный, , цвет индикации - красный, дизайн рамки - 1 скошенный край</t>
  </si>
  <si>
    <t>Индукционная варочная поверхность, ширина 30 см, 2 индукционные зоны, функция Booster, сенсорное управление Slider Control - 1, 9 уровней мощности, таймер, индикаторы остаточного тепла, технология Inverter, функция "Защита детей", стеклокерамика, цвет - черный, , цвет индикации - красный, дизайн рамки - нет</t>
  </si>
  <si>
    <t>MDRE413FGE01</t>
  </si>
  <si>
    <t>MDRB521MGE22ODM</t>
  </si>
  <si>
    <t>Отдельностоящий холодильник</t>
  </si>
  <si>
    <t>Инверторный компрессор, класс энергопотребления А++, Full No Frost.
Электронное управление. Цифровой дисплей. Металлическая панель Metal Cooling.
Полезный объём 360л (холодильная камера 256л/морозильная камера 104л)
Габариты (ВхШхГ), мм: 2010х595х660
Цвет: чёрное стекло.
Управление: Duo Control (независимая регулировка морозильной и холодильной камер с внешнего дисплея).
Выдвижные полки, 3D LED освещение, ящик-трансформер в морозильной камере.</t>
  </si>
  <si>
    <t>MDRF705BIE70</t>
  </si>
  <si>
    <t>Отдельностоящий холодильник с возможностью встраивания
многодверный</t>
  </si>
  <si>
    <t>Холодильник многодверный Midea PERFECT-IN (отдельностоящий с возможностью встраивания в нишу).
Технология Dual Cooling Full No Frost.
Полезный объем 534л (холодильная камера 359л/морозильная камера 175л).
Инверторный компрессор. Класс энергопотребления А+. Уровень шума 38dB.
Управление: электронное, внешний цифровой дисплей. Цветной дисплей.
Цвет: графитовый серый (стекло).
Технология мягкой заморозки V-tech (двухуровневая зона хранения). Независимая регулировка температуры в зоне.
Зона IPL стерилизации (Intensive Pulse Light).
Холодильное отделение: система очищения воздуха Plasma+.
Морозильное отделение: система очищения воздуха Platinum Fresh.
Стеновая LED панель.
Габариты (ВхШхГ), мм: 1910х833х600</t>
  </si>
  <si>
    <t>MDRM706BIE70</t>
  </si>
  <si>
    <t>Угольный фильтр (2 шт. в упаковке) подходят для всех моделей</t>
  </si>
  <si>
    <t>MO98277CGB</t>
  </si>
  <si>
    <t>MO78100CGB</t>
  </si>
  <si>
    <t>Электрический мультифункциональный независимый духовой шкаф, 9 режимов, цифровой LED дисплей, утапливаемые переключатели, мультифункциональный таймер, каталитическая очистка, 2 противня, решетка, телескопические  направляющие для противней, съемная дверца, доводчик двери (SOFT CLOSE), 3 стекла, большой объем рабочей камеры - 70 литров, узкая панель управления, цвет - черное стекло</t>
  </si>
  <si>
    <t>MO78107CGB</t>
  </si>
  <si>
    <t>MO78100CGW</t>
  </si>
  <si>
    <t>Электрический мультифункциональный независимый духовой шкаф, 9 режимов, цифровой LED дисплей, утапливаемые переключатели, мультифункциональный таймер, каталитическая очистка, 2 противня, решетка, телескопические  направляющие для противней, съемная дверца, доводчик двери (SOFT CLOSE), 3 стекла, большой объем рабочей камеры - 70 литров, узкая панель управления, цвет - белое стекло</t>
  </si>
  <si>
    <t>Встраиваемый холодильник высотой 1,94м. Технология Full No Frost.
Полезный объем 307л (холодильная камера 219л/морозильная камера 88л).
Инверторный компрессор. Класс энергопотребления А++. Уровень шума 35dB.
Управление: электронное, внешний цифровой дисплей. Режим Standby.Слайдерные петли.
Зона контроля влажности. Fresh зона. Режим суперохлаждения. Режим суперзаморозки. Система хранения в морозильной камере: 3 ящика.
Скрытая зона хранения.
Габариты (ВхШхГ), мм: 1977х540х550</t>
  </si>
  <si>
    <t>Встраиваемая однодверная морозильная камера Full No Frost.
Установка в паре с MDRE423FGE01 по типу SBS Built-in.
Полезный объем 212л.
Управление: электронное, внутренний дисплей.
Система хранения Mobile Box с возможностью установки в холодильник MDRE423FGE01.
Льдогенератор с поворотным механизмом.
Многопоточная система охлаждения Multi Air Flow.Слайдерные петли.
Габариты (ВхШхГ), мм: 1785х540х545
Класс энергопотребления А+</t>
  </si>
  <si>
    <t>MDRE416FGE01M</t>
  </si>
  <si>
    <t>Встраиваемый холодильник высотой 1,94м. Технология Full No Frost.
Полезный объем 307л (холодильная камера 219л/морозильная камера 88л).
Инверторный компрессор. Класс энергопотребления А++. Уровень шума 35dB.
Управление: электронное, внешний цифровой дисплей. Режим Standby.
Усиленные петли Door-on-Door.
Индивидуальная зона хранения на дверце. Винная полка.
Металлическая пластина Metal Cooling. Обрамление полок Hot Stamping.
Зона контроля влажности Humidity Box. Fresh зона. Режим суперохлаждения. Режим суперзаморозки. Система хранения в морозильной камере: 3 ящика.
Скрытая зона хранения.
Габариты (ВхШхГ), мм: 1977х558х558</t>
  </si>
  <si>
    <t>MI92170GB</t>
  </si>
  <si>
    <t>MH60I770B</t>
  </si>
  <si>
    <t>Вытяжка, полностью встраиваемая, ширина 52 см, отвод/рециркуляция, 1150 м3/час, механическое управление, 3 скорости, LED освещение 2*1,5 Вт, алюминиевый жироулавливающий фильтр, Угольный фильтр CFM8211 поставляется в комплекте, уровень шума min 62  дБ. Цвет панели - черный.</t>
  </si>
  <si>
    <t>MH60I770W</t>
  </si>
  <si>
    <t>Вытяжка, полностью встраиваемая, ширина 52 см, отвод/рециркуляция, 1150 м3/час, механическое управление, 3 скорости, LED освещение 2*1,5 Вт, алюминиевый жироулавливающий фильтр, Угольный фильтр CFM8211 поставляется в комплекте, уровень шума min 62  дБ. Цвет панели - белый.</t>
  </si>
  <si>
    <t>MG697VGW</t>
  </si>
  <si>
    <t>MG697TTGW</t>
  </si>
  <si>
    <t>Газовая варочная поверхность Volcano, ширина 60 см, 4 газовые конфорки, уникальная сверхмощная конфорка с регулировкой пламени до 5 кВт и центральной зоной нагрева, интегрированный кофе-адаптер, фронтальные поворотные регуляторы с функцией "Graded Flame", электроподжиг, газ-контроль каждой конфорки,новый дизайн чугунных решеток, цвет - белое стекло</t>
  </si>
  <si>
    <t>Газовая варочная поверхность,закаленное стекло, ширина 60 см, 4 газовые конфорки, 1 конфорка повышенной мощности WOK (4 кВт), таймер, 9 уровней регулировки мощности (Graded flame), фронтальные поворотные регуляторы, электроподжиг, газ-контроль каждой конфорки, новый дизайн чугунных решеток, закаленное стекло, цвет - белое стекло</t>
  </si>
  <si>
    <t>MG449TGW</t>
  </si>
  <si>
    <t>MG3270TGW</t>
  </si>
  <si>
    <t>MG697VGB</t>
  </si>
  <si>
    <t>MG697TTGB</t>
  </si>
  <si>
    <t>Газовая варочная поверхность,закаленное стекло, ширина 45 см, 3 газовые конфорки, 1 конфорка повышенной мощности WOK (4 кВт), таймер, 9 уровней регулировки мощности (Graded flame), фронтальные поворотные регуляторы, электроподжиг, газ-контроль каждой конфорки, новый дизайн чугунных решеток, закаленное стекло, цвет - белое стекло</t>
  </si>
  <si>
    <t>Газовая варочная поверхность Домино, ширина 30 см, 2 газовые конфорки Defendi, 1 конфорка повышенной мощности WOK 3,3 кВт с тремя рядами пламени, 9 уровней регулировки мощности (Graded flame), фронтальные поворотные регуляторы, электроподжиг, газ-контроль каждой конфорки, чугунная решетка, материал поверхности - белое стекло</t>
  </si>
  <si>
    <t>Газовая варочная поверхность Volcano, ширина 60 см, 4 газовые конфорки, уникальная сверхмощная конфорка с регулировкой пламени до 5 кВт и центральной зоной нагрева, интегрированный кофе-адаптер,  фронтальные поворотные регуляторы с функцией "Graded Flame", электроподжиг, газ-контроль каждой конфорки, новый дизайн чугунных решеток, цвет - черное стекло</t>
  </si>
  <si>
    <t>Газовая варочная поверхность,закаленное стекло, ширина 45 см, 3 газовые конфорки, 1 конфорка повышенной мощности WOK (4 кВт), таймер, 9 уровней регулировки мощности (Graded flame), фронтальные поворотные регуляторы, электроподжиг, газ-контроль каждой конфорки, новый дизайн чугунных решеток, закаленное стекло, цвет - черное стекло</t>
  </si>
  <si>
    <t>MG449TGB</t>
  </si>
  <si>
    <t>MG3270TGB</t>
  </si>
  <si>
    <t>Газовая варочная поверхность Домино, ширина 30 см, 2 газовые конфорки Defendi, 1 конфорка повышенной мощности WOK 3,3 кВт с тремя рядами пламени, 9 уровней регулировки мощности (Graded flame), фронтальные поворотные регуляторы, электроподжиг, газ-контроль каждой конфорки, чугунная решетка, материал поверхности - черное стекло</t>
  </si>
  <si>
    <t>MDRE367FGE01</t>
  </si>
  <si>
    <t>Встраиваемый холодильник высотой 1,78м. Технология Full No Frost.
Полезный объем 274л (холодильная камера 198л/морозильная камера 76л).
Инверторный компрессор. Класс энергопотребления А++. Уровень шума 35dB.
Управление: электронное, внешний цифровой дисплей. Режим Standby.
Технология охлаждения Multi-Air Flow (равномерное распределение воздушных потоков по высоте холодильной камеры).
Зона контроля влажности. Режим суперохлаждения. Режим суперзаморозки. Скрытая зона хранения.
Габариты (ВхШхГ), мм: 1785х540х550</t>
  </si>
  <si>
    <t>MCO82007MBG-I</t>
  </si>
  <si>
    <t>Компактный духовой шкаф с функцией СВЧ</t>
  </si>
  <si>
    <t>MO82107PBG-I</t>
  </si>
  <si>
    <t>MI9340GB-I</t>
  </si>
  <si>
    <t>Объем 34 л, Мощность микроволн 900 Вт, Мощность гриля 1100 Вт
Сенсорное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Черное стекло
Размеры (В*Ш*Г), мм: 388х595х401</t>
  </si>
  <si>
    <t>MDRF692MIE22</t>
  </si>
  <si>
    <t xml:space="preserve">Инверторный компрессор, класс энергопотребления А+, Full No Frost, цветной дисплей.
Управление через приложение MSmartHome и Wi-Fi.
Полезный объём 531л (холодильная камера 357л/морозильная камера 174л)
Габариты (ВхШхГ), мм: 1898x83x65
Цвет: чёрный / стекло.
Управление: Duo Control (независимая регулировка морозильной и холодильной камер с внешнего дисплея). Независимаязона Vario Box. </t>
  </si>
  <si>
    <t>MDRF692MIE46</t>
  </si>
  <si>
    <t xml:space="preserve">Инверторный компрессор, класс энергопотребления А+, Full No Frost, цветной дисплей. Антибактериальный модуль Platinum Fresh.
Управление через приложение MSmartHome и Wi-Fi.
Полезный объём 531л (холодильная камера 357л/морозильная камера 174л)
Габариты (ВхШхГ), мм: 1898x83x65
Цвет: нержавеющая сталь
Управление: Duo Control (независимая регулировка морозильной и холодильной камер с внешнего дисплея). Независимая зона Vario Box. </t>
  </si>
  <si>
    <t>MDRM691MIE46</t>
  </si>
  <si>
    <t xml:space="preserve">Инверторный компрессор, класс энергопотребления А+, Full No Frost, цветной дисплей. Антибактериальный модуль Platinum Fresh.
Управление через приложение MSmartHome и Wi-Fi.
Полезный объём 530л (холодильная камера 355л/морозильная камера 175л)Габариты (ВхШхГ), мм: 1898x83x65
Цвет: нержавеющая сталь
Управление: Duo Control (независимая регулировка морозильной и холодильной камер с внешнего дисплея). Независимая зона Vario Box. </t>
  </si>
  <si>
    <t>MDRS791MIE46</t>
  </si>
  <si>
    <t>Отдельностоящий холодильник
Side by side</t>
  </si>
  <si>
    <t>Инверторный компрессор, класс энергопотребления А++, Full No Frost, цветной дисплей.
Управление через приложение MSmartHome и Wi-Fi.
Полезный объём 604л (холодильная камера 384л/морозильная камера 220л)
Габариты (ВхШхГ), мм:1775х910х698
Цвет: нержавеющая сталь Midea Inox
Управление: Duo Control (независимая регулировка морозильной и холодильной камер с внешнего дисплея).
Зона регулируемой влажности, винная полка.</t>
  </si>
  <si>
    <t>MDRE371FGE01M</t>
  </si>
  <si>
    <t>Встраиваемый холодильник высотой 1,78м. Технология Full No Frost.
Металлическая панель Metal Cooling.
Полезный объем 274л (холодильная камера 198л/морозильная камера 76л).
Инверторный компрессор. Класс энергопотребления А++. Уровень шума 35dB.
Управление: электронное, внешний цифровой дисплей. Режим Standby.
Технология охлаждения Multi-Air Flow (равномерное распределение воздушных потоков по высоте холодильной камеры).
Усиленные петли DOD (Door-on-door).
Складная полка.Винная полка. Зона контроля влажности. Режим суперохлаждения. Режим суперзаморозки. Скрытая зона хранения.
Габариты (ВхШхГ), мм: 1767х558х558</t>
  </si>
  <si>
    <t>MH60C668GB</t>
  </si>
  <si>
    <t>T-образная вытяжка, ширина 60 см,  производительность 900 м3/час, инверторный мотор, сенсорное управление + жесты,4 уровня регулировки мощности, LED освещение, 2 алюминиевых жироулавливающих фильтра, отвод/рециркуляция, уровень шума 56 дБ. 2 Угольных фильтра CFM8211 в комплекте. Цвет: черный, цвет телескопичекой трубы -черный</t>
  </si>
  <si>
    <t>MCO82007MGG-I</t>
  </si>
  <si>
    <t>MO82107PGG-I</t>
  </si>
  <si>
    <t>MO47007GB</t>
  </si>
  <si>
    <t>Электрический мультифункциональный духовой шкаф, 6 режимов + освещение, сенсорный программатор + цифровой LED  дисплей, утапливаемые переключатели, корпусные  направляющие для противней, 2 стекла, объем 60 литров, глубокий противень 48 мм и противень для аэрогриля, цвет - черное стекло</t>
  </si>
  <si>
    <t>MO37007GB</t>
  </si>
  <si>
    <t>Электрический мультифункциональный духовой шкаф, 6 режимов + освещение, механический программатор, утапливаемые переключатели, корпусные  направляющие для противней, 2 стекла, объем 60 литров, глубокий противень 48 мм и противень для аэрогриля, цвет - черное стекло</t>
  </si>
  <si>
    <t>MO47007GX</t>
  </si>
  <si>
    <t>Электрический мультифункциональный духовой шкаф, 6 режимов + освещение, сенсорный программатор + цифровой LED  дисплей, утапливаемые переключатели, корпусные  направляющие для противней, 2 стекла, объем 60 литров, глубокий противень 48 мм и противень для аэрогриля, цвет - нержавеющая сталь</t>
  </si>
  <si>
    <t>MO47007GW</t>
  </si>
  <si>
    <t>MI9340GG-I</t>
  </si>
  <si>
    <t>Объем 34 л, Мощность микроволн 900 Вт, Мощность гриля 1100 Вт
Сенсорное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Серое стекло
Размеры (В*Ш*Г), мм: 388х595х401</t>
  </si>
  <si>
    <t>MDRB524MGE28ODM</t>
  </si>
  <si>
    <t>Инверторный компрессор, класс энергопотребления А++, Full No Frost.
Металлическая панель Metal Cooling.
Полезный объём 386л (холодильная камера 263л/морозильная камера 123л)
Габариты (ВхШхГ), мм: 2010х595х660
Цвет: чёрный.
Управление: Duo Control (независимая регулировка морозильной и холодильной камер с внешнего дисплея).
Выдвижные полки, 3D LED освещение, 3 ящика в морозильной камере, уровень шума 35dB.</t>
  </si>
  <si>
    <t>MID60S730i</t>
  </si>
  <si>
    <t>Встраиваемая ПММ, 60 см, 14 компл., 3 корзины, 3-я корзина Infinity Plus, А++/A/A, сенсорное управление SuperReality, дисплей, 6+4 программ (Авто программа), функция усиленной мойки (Power Wash), функция доп. сушки (Extra Drying), конденсационная сушка, Отложенный старт: 1-24 часов, Dual Zone Wash (зональная мойка), Ионизатор (ION Dishfresh), Использование средств "All in one", Система полной защиты от протечек AquaStop, внуренняя подсветка, боковой индикатор, Sliding Door, Инверторный мотор, функция ускорения программ (Turbo Speed+), нижний разбрызгиватель Orbit, Ур.шума 42 дБ, WiFi (работает с Алисой)</t>
  </si>
  <si>
    <t>MID45S730i</t>
  </si>
  <si>
    <t>Встраиваемая ПММ, 45 см, 10 компл., 3 корзины, 3-я корзина Infinity Plus, А++/A/A, сенсорное управление SuperReality, дисплей, 6+4 программ (Авто программа), функция усиленной мойки (Power Wash), функция доп. сушки (Extra Drying), конденсационная сушка, Отложенный старт: 1-24 часов, Dual Zone Wash (зональная мойка), Ионизатор (ION Dishfresh), Использование средств "All in one", Система полной защиты от протечек AquaStop, внуренняя подсветка, боковой индикатор, Sliding door, Инверторный мотор, функция ускорения программ (Turbo Speed+), нижний разбрызгиватель Orbit, Ур.шума 42 дБ, WiFi (работает с Алисой)</t>
  </si>
  <si>
    <t>MH60I970GB</t>
  </si>
  <si>
    <t>Вытяжка, полностью встраиваемая с системой переметрического всасывания, ширина 52 см, отвод/рециркуляция, 1150 м3/час, управление жестами + сенсор,управление со смартфона, датчик задымления, поверхность из стекла, 3 скорости, LED освещение 1*4 Вт, алюминиевый жироулавливающий фильтр, Угольный фильтр CFM8211 поставляется в комплекте - 2 шт, уровень шума мин 55  дБ. Цвет панели - черный.</t>
  </si>
  <si>
    <t>MH60I970GW</t>
  </si>
  <si>
    <t>Вытяжка, полностью встраиваемая с системой переметрического всасывания, ширина 52 см, отвод/рециркуляция, 1150 м3/час, управление жестами + сенсор,управление со смартфона, датчик задымления, поверхность из стекла, 3 скорости, LED освещение 1*4 Вт, алюминиевый жироулавливающий фильтр, Угольный фильтр CFM8211 поставляется в комплекте - 2 шт, уровень шума мин 55  дБ. Цвет панели - белый.</t>
  </si>
  <si>
    <t>MIH45107F</t>
  </si>
  <si>
    <t>Индукционная варочная поверхность, ширина 45 см, 3 индукционные зоны, 1 зона Flex, функция Booster, сенсорное управление - слайдер, 9 уровней мощности, таймер, индикаторы остаточного тепла, технология Inverter quattro, функция "Защита детей", стеклокерамика, цвет - черный, 4 скошенных края</t>
  </si>
  <si>
    <t>MF11712BS40/W</t>
  </si>
  <si>
    <t>Стиральная машина</t>
  </si>
  <si>
    <t>Узкая стиральная машина с фронтальной загрузкой.
Стирка с паром. Антиаллергенная стирка 90⁰.
Предварительная стирка. Дополнительное полоскание. Режим "Турбо". Выбор времени окончания стирки (отсрочка). Программа очистки барабана.
Электронное управление.
Максимальная загрузка: 7 кг,
Макс. Скорость отжима: 1200 об/мин., Программ: 15,
Класс энергопотребления: А++,
Габариты (ВхШхГ), мм: 850х595х400</t>
  </si>
  <si>
    <t>MI10257GB</t>
  </si>
  <si>
    <t>MI10257GW</t>
  </si>
  <si>
    <t>MG697TGW</t>
  </si>
  <si>
    <t>Газовая варочная поверхность,закаленное стекло, ширина 60 см, 4 газовые конфорки, 1 конфорка повышенной мощности WOK (4 кВт), фронтальные поворотные регуляторы, электроподжиг, газ-контроль каждой конфорки, новый дизайн чугунных решеток,9 уровней регулировки мощности (Graded flame), закаленное стекло, цвет - белое стекло</t>
  </si>
  <si>
    <t>MG697TGB</t>
  </si>
  <si>
    <t>Газовая варочная поверхность,закаленное стекло, ширина 60 см, 4 газовые конфорки, 1 конфорка повышенной мощности WOK (4 кВт), фронтальные поворотные регуляторы, электроподжиг, газ-контроль каждой конфорки, новый дизайн чугунных решеток,9 уровней регулировки мощности (Graded flame), закаленное стекло, цвет - черное стекло</t>
  </si>
  <si>
    <t>MG697TX</t>
  </si>
  <si>
    <t>Газовая варочная поверхность, ширина 60 см, 4 газовые конфорки, 1 конфорка повышенной мощности WOK (4 кВт), фронтальные поворотные регуляторы, электроподжиг, газ-контроль каждой конфорки, новый дизайн чугунных решеток,9 уровней регулировки мощности (Graded flame), закаленное стекло, цвет - нержавеющая сталь</t>
  </si>
  <si>
    <t>MF11914BS53/W</t>
  </si>
  <si>
    <t>Стандартная стиральная машина с фронтальной загрузкой.
Инверторный мотор. Стирка с паром. Антиаллергенная стирка 90⁰.
Предварительная стирка. Дополнительное полоскание. Режим "Турбо". Выбор времени окончания стирки (отсрочка). Программа очистки барабана.
Электронное управление.
Максимальная загрузка: 9 кг,
Макс. Скорость отжима: 1400 об/мин., Программ: 15,
Класс энергопотребления: А++,
Габариты (ВхШхГ), мм: 850х595х535</t>
  </si>
  <si>
    <t>MD1180BH60/W</t>
  </si>
  <si>
    <t>Сушильная машина</t>
  </si>
  <si>
    <t>Сушильная машина с тепловый насосом MF110 Series
Электронное управление: Touch-панель .
Технология HealthGuard. Освежение AirFresh. Подсветка барабана.
Максимальная загрузка: 8 кг,
Установка в колонну с моделью MF11914BS53/W
Программ: 15,
Класс энергопотребления: А+,
Габариты (ВхШхГ), мм: 850х595х600</t>
  </si>
  <si>
    <t>MSKK-W02</t>
  </si>
  <si>
    <t>Соеденительный элемент</t>
  </si>
  <si>
    <t>Соединительный элемент для сушильных машин Midea (MD1180BH60/W) MSKK-W02.</t>
  </si>
  <si>
    <t>MI92200GB</t>
  </si>
  <si>
    <t>MI982517GBI</t>
  </si>
  <si>
    <t>MI982617GB</t>
  </si>
  <si>
    <t>MO817100MGB</t>
  </si>
  <si>
    <t>Электрический мультифункциональный независимый духовой шкаф с СВЧ, новая платформа, сенсорное управление со слайдером с LCD дисплеем,  мультифункциональный таймер, большой объем рабочей камеры 72 литра, 13 функций + 4 функции СВЧ, съемная дверца, 4-х слойное дверное стекло,  двойное освещение, система принудительного охлаждения, 3 противня 28 мм/45мм/ стеклянный, быстрый предварительный нагрев, узкая панель управления, IOT, температурный диапазон 30-280С цвет - черное стекло</t>
  </si>
  <si>
    <t>Объем 20 л, Мощность микроволн 800 Вт, Мощность гриля 1000 Вт
Электронное управление, Механическая кнопка открывания,Корпус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рамка - акрил, дверца - стекло, Цвет: Черное стекло
Размеры (В*Ш*Г), мм: 388х595х343,5</t>
  </si>
  <si>
    <t>MFA06W80B/W</t>
  </si>
  <si>
    <t>Встраеваемая стиральная машина</t>
  </si>
  <si>
    <t>Максимальная загрузка: 8 кг, Макс. Скорость отжима: 1400 об/мин.,
Инверторный мотор
Электронное управление + Дисплей, Программ: 16, Энергопотребление: 0,89 кВТч, Класс энергопотребления: А+++, Класс отжима: В, Отложенный старт: 24 часа, Блокировка от детей, габариты (ВхШхГ), мм: 825х595х535</t>
  </si>
  <si>
    <t>Объем 17 л, Мощность микроволн 900 Вт
Электронное  управление, Корпус из нержавеющей стали, 8 программ авто меню, 5 уровней мощности, Таймер, Размораживание по весу /времени, Звуковой сигнал по окончании процесса, Защита детей, Цвет: Черное стекло, Размеры (В*Ш*Г), мм: 382х595х320</t>
  </si>
  <si>
    <t>MO611107YGB</t>
  </si>
  <si>
    <t>MO608007YGB</t>
  </si>
  <si>
    <t>MH40K570B</t>
  </si>
  <si>
    <t>Цилиндрическая вытяжка, ширина 38 см,  производительность 1150 м3/час, инверторный мотор, сенсорное управление + жесты,4 уровня регулировки мощности, LED освещение, 1 алюминиевый жироулавливающий фильтр, отвод/рециркуляция, уровень шума 51 дБ. 2 Угольных фильтра CFM8211 в комплекте. Цвет: черный.</t>
  </si>
  <si>
    <r>
      <t xml:space="preserve">Объем 25 л, Мощность микроволн 900 Вт, Мощность гриля 1200 Вт
</t>
    </r>
    <r>
      <rPr>
        <b/>
        <sz val="11"/>
        <rFont val="Calibri"/>
        <family val="2"/>
        <charset val="204"/>
        <scheme val="minor"/>
      </rPr>
      <t>ИНВЕРТОРНЫЙ МОТОР</t>
    </r>
    <r>
      <rPr>
        <sz val="11"/>
        <rFont val="Calibri"/>
        <family val="2"/>
        <charset val="204"/>
        <scheme val="minor"/>
      </rPr>
      <t xml:space="preserve"> обеспечивает тщательное и равномерное приготовление пищи, исключая появление перегретых зон и ледяных участков во время размораживания, ускоряет процесс готовки, позволяя быстрее достичь нужной температуры и более быстро прогреть продукт
Сенсорное  управление, Механическая кнопка, Корпус из нержавеющей стали
14 программ авто меню, 5 уровней мощности, Таймер, Размораживание по весу /времени, Звуковой сигнал по окончании процесса
Защита детей, Рамка - акрил, дверца - стекло, Цвет: Черное стекло
Размеры (В*Ш*Г), мм: 388х595х401</t>
    </r>
  </si>
  <si>
    <t>MID45S490I</t>
  </si>
  <si>
    <t xml:space="preserve">Встраиваемая посудомоечная машина </t>
  </si>
  <si>
    <t>Встраиваемая ПММ, 45 см, 10 компл., 3 корзины, Инверторный мотор, А+++/A/A, Сенсорное управление, дисплей, 6+3 программ (Авто программа), конденсационная сушка, Отложенный старт: 1-24 часов, Ионизатор (ION Dishfresh), Беззвучный режим, Использование средств "All in one", Система полной защиты от протечек AquaStop, внуренняя подсветка, функция автооткрывания, луч на полу, Ур.шума 44 дБ, WiFi (работает с Алисой)</t>
  </si>
  <si>
    <t>MID60S490I</t>
    <phoneticPr fontId="0" type="noConversion"/>
  </si>
  <si>
    <t>Встраиваемая ПММ, 60 см, 14 компл., 3 корзины, Инверторный мотор, А+++/A/A, Сенсорное управление, дисплей, 6+3 программ (Авто программа), конденсационная сушка, Отложенный старт: 1-24 часов, Ионизатор (ION Dishfresh), Беззвучный режим, Использование средств "All in one", Система полной защиты от протечек AquaStop, внуренняя подсветка, функция автооткрывания, луч на полу, Ур.шума 44 дБ, WiFi (работает с Алисой)</t>
  </si>
  <si>
    <t>MDRF692MIE45</t>
  </si>
  <si>
    <t xml:space="preserve">Инверторный компрессор, класс энергопотребления А+, Full No Frost, цветной дисплей. Антибактериальный модуль Platinum Fresh.
Управление через приложение MSmartHome и Wi-Fi.
Полезный объём 531л (холодильная камера 357л/морозильная камера 174л)
Габариты (ВхШхГ), мм: 1898x83x65
Цвет: чёрный
Управление: Duo Control (независимая регулировка морозильной и холодильной камер с внешнего дисплея). Независимая зона Vario Box. </t>
  </si>
  <si>
    <t>MDRM691MIE45</t>
  </si>
  <si>
    <t xml:space="preserve">Инверторный компрессор, класс энергопотребления А+, Full No Frost, цветной дисплей. Антибактериальный модуль Platinum Fresh.
Управление через приложение MSmartHome и Wi-Fi.
Полезный объём 530л (холодильная камера 355л/морозильная камера 175л)
Габариты (ВхШхГ), мм: 1898x83x65
Цвет: чёрный
Управление: Duo Control (независимая регулировка морозильной и холодильной камер с внешнего дисплея). Независимаязона Vario Box. </t>
  </si>
  <si>
    <t>MDRS791MIE45</t>
  </si>
  <si>
    <t>Инверторный компрессор, класс энергопотребления А++, Full No Frost, цветной дисплей. Антибактериальный модуль Platinum Fresh.
Управление через приложение MSmartHome и Wi-Fi.
Полезный объём 604л (холодильная камера 384л/морозильная камера 220л)
Габариты (ВхШхГ), мм:1775х910х698
Цвет: чёрный
Управление: Duo Control (независимая регулировка морозильной и холодильной камер с внешнего дисплея).
Зона регулируемой влажности, винная полка.</t>
  </si>
  <si>
    <t>MDRB511FGF46IDM</t>
  </si>
  <si>
    <t>MDRB511FGF01IDM</t>
  </si>
  <si>
    <t>MDRB459FGF46IDM</t>
  </si>
  <si>
    <t>MDRB459FGF01IDM</t>
  </si>
  <si>
    <t>Класс энергопотребления А+, Full No Frost. Инверторный компрессор.
Металлическая панель Metal Cooling.
Глубина 570мм - комфортная установка в одной плоскости с кухонным гарнитуром.
Полезный объём 373л (холодильная камера 272л/морозильная камера 101л)
Габариты (ВхШхГ), мм: 2010х595х570
Цвет: нержавеющая сталь
Управление: Single Control (внутренний дисплей).
Технология охлаждения Multi-Air Flow, LED подсветка, регулировка полок по высоте, 3 ящика в морозильной камере.
Уровень шума: 35дБ</t>
  </si>
  <si>
    <t>Класс энергопотребления А+, Full No Frost. Инверторный компрессор.
Металлическая панель Metal Cooling.
Глубина 570мм - комфортная установка в одной плоскости с кухонным гарнитуром.
Полезный объём 373л (холодильная камера 272л/морозильная камера 101л)
Габариты (ВхШхГ), мм: 2010х595х570
Цвет: белый
Управление: Single Control (внутренний дисплей).
Технология охлаждения Multi-Air Flow, LED подсветка, регулировка полок по высоте, 3 ящика в морозильной камере.
Уровень шума: 35дБ</t>
  </si>
  <si>
    <t>Класс энергопотребления А+, Full No Frost. Инверторный компрессор.
Металлическая панель Metal Cooling.
Глубина 570мм - комфортная установка в одной плоскости с кухонным гарнитуром.
Полезный объём 340л (холодильная камера 239л/морозильная камера 101л)
Габариты (ВхШхГ), мм: 1860х595х570
Цвет: нержавеющая сталь
Управление: Single Control (внутренний дисплей).
Технология охлаждения Multi-Air Flow, LED подсветка, регулировка полок по высоте, 3 ящика в морозильной камере. 
Уровень шума: 35дБ</t>
  </si>
  <si>
    <t>Класс энергопотребления А+, Full No Frost. Инверторный компрессор.
Металлическая панель Metal Cooling.
Глубина 570мм - комфортная установка в одной плоскости с кухонным гарнитуром.
Полезный объём 340л (холодильная камера 239л/морозильная камера 101л)
Габариты (ВхШхГ), мм: 1860х595х570
Цвет: белый
Управление: Single Control (внутренний дисплей).
Технология охлаждения Multi-Air Flow, LED подсветка, регулировка полок по высоте, 3 ящика в морозильной камере. 
Уровень шума: 35дБ</t>
  </si>
  <si>
    <t>MF210W105WB/T</t>
  </si>
  <si>
    <t>Стиральная машина с фронтальной загрузкой LUNAR Series.
Инверторный мотор. Стирка с паром. Управление через приложение MSmartHome.
Электронное управление: Touch-панель + Дисплей LUNAR Dial.
Технология HealthGuard.  Автоочистка барабана. Турбостирка, PowerMix Spray, Auto Dose
Максимальная загрузка: 10.5 кг,
Макс. Скорость отжима: 1400 об/мин., Программ: 14,
Класс энергопотребления: А+++,
Габариты (ВхШхГ), мм: 850х595х580</t>
  </si>
  <si>
    <t>MD210H100WDB/T</t>
  </si>
  <si>
    <t>Сушильная машина с тепловый насосом LUNAR Series.
Управление через приложение MSmartHome.
Электронное управление: Touch-панель + Дисплей LUNAR Dial.
Технология HealthGuard. Освежение AirFresh. Подсветка барабана, Автоочиска кондесатора, Два инвертора
Установка в колонну с моделью MF210W105WB/T
Максимальная загрузка: 10 кг,
Программ: 15,
Класс энергопотребления: А+++,
Габариты (ВхШхГ), мм: 850х595х685</t>
  </si>
  <si>
    <t>MSKK-S210</t>
  </si>
  <si>
    <t>Соединительный элемент для сушильной машины Midea MD210H100WDB/T.</t>
  </si>
  <si>
    <t>MF210W105WB/W</t>
  </si>
  <si>
    <t>MD210H100WDB/W</t>
  </si>
  <si>
    <t>Сушильная машина с тепловый насосом LUNAR Series.
Управление через приложение MSmartHome.
Электронное управление: Touch-панель + Дисплей LUNAR Dial.
Технология HealthGuard. Освежение AirFresh. Подсветка барабана, Автоочиска кондесатора, Два инвертора
Установка в колонну с моделью MF210W105WB/W
Максимальная загрузка: 10 кг,
Программ: 15,
Класс энергопотребления: А+++,
Габариты (ВхШхГ), мм: 850х595х685</t>
  </si>
  <si>
    <t>MSKK-W210</t>
  </si>
  <si>
    <t>Соединительный элемент для сушильной машины Midea MD210H100WDB/W.</t>
  </si>
  <si>
    <t>MDRF705BIE63</t>
  </si>
  <si>
    <t>MDRM706BIE63</t>
  </si>
  <si>
    <t>Холодильник многодверный Midea PERFECT-IN (отдельностоящий с возможностью встраивания в нишу).
Технология Dual Cooling Full No Frost.
Полезный объем 534л (холодильная камера 359л/морозильная камера 175л).
Инверторный компрессор. Класс энергопотребления А+. Уровень шума 38dB.
Управление: электронное, внешний цифровой дисплей. Цветной дисплей.
Цвет: чёрный твид (стекло)
Технология мягкой заморозки V-tech (двухуровневая зона хранения). Независимая регулировка температуры в зоне.
Зона IPL стерилизации (Intensive Pulse Light).
Холодильное отделение: система очищения воздуха Plasma+.
Морозильное отделение: система очищения воздуха Platinum Fresh.
Стеновая LED панель.
Габариты (ВхШхГ), мм: 1910х833х600</t>
  </si>
  <si>
    <t>Холодильник многодверный Midea PERFECT-IN (отдельностоящий с возможностью встраивания в нишу).
Технология Dual Cooling Full No Frost.
Полезный объем 534л (холодильная камера 359л/морозильная камера 175л).
Инверторный компрессор. Класс энергопотребления А+. Уровень шума 38dB.
Управление: электронное, внешний цифровой дисплей. Цветной дисплей.
Цвет: чёрный твид (стекло).
Технология мягкой заморозки V-tech (двухуровневая зона хранения). Независимая регулировка температуры в зоне.
Зона IPL стерилизации (Intensive Pulse Light).
Холодильное отделение: система очищения воздуха Plasma+.
Морозильное отделение: система очищения воздуха Platinum Fresh.
Стеновая LED панель.
Габариты (ВхШхГ), мм: 1910х833х600</t>
  </si>
  <si>
    <t>MID60S160i</t>
  </si>
  <si>
    <t>Встраиваемая ПММ, 60 см, 14 компл., 3 корзины, 3-я корзина Infinity, А++/A/A, Электронное управление, LED индикация, 4+4 программ, функция доп. сушки (Extra Drying), конденсационная сушка, Отложенный старт: 3/6/9/12 часов, Использование средств "All in one", Система полной защиты от протечек AquaStop, Ур.шума 49 дБ, WiFi (работает с Алисой), ION Dishfresh (Ионизация воздуха)</t>
  </si>
  <si>
    <t>MO611105GB</t>
  </si>
  <si>
    <t xml:space="preserve">Компактный мультифункциональный духовой шкаф с функцией СВЧ, электронный сенсорный  программатор, не утапл., переключатель, Информативный LCD-дисплей, 13 режимов: 4 режима духового шкафа + 3 комб., режима с СВЧ, 13 авт., программ приготовления + 2 размораживания, Объем: 50 л, Камера приготовления из эмали легкой очистки, 4 уровня приготовления, Функция "Защита детей", Принадлежности: 1 хром., р-ка, 1 противень 45 мм, 1 стеклянный противень, Цвет: серое стекло </t>
  </si>
  <si>
    <t>Компактный мультифункциональный духовой шкаф с функцией СВЧ, электронный сенсорный  программатор, не утапл., переключатель, Информативный LCD-дисплей, 13 режимов: 4 режима духового шкафа + 3 комб., режима с СВЧ, 13 авт., программ приготовления + 2 размораживания, Объем: 50 л, Камера приготовления из эмали легкой очистки, 4 уровня приготовления, Функция "Защита детей", Принадлежности: 1 хром., р-ка, 1 противень 45 мм, 1 стеклянный противень, Цвет: черное стекло</t>
  </si>
  <si>
    <t>Компактный мультифункциональный духовой шкаф с функцией СВЧ, электронный сенсорный  программатор, утапл., переключатели, Информативный LCD-дисплей, 7 режимов: 4 режима духового шкафа + 3 комб., режима с СВЧ, 13 авт., программ приготовления + 2 размораживания, Объем: 44 л, Камера приготовления из нерж., стали, 4 уровня приготовления, Функция "Защита детей", Принадлежности: 1 хром., р-ка, 1 круглая р-ка для гриля, 1 круглый стекляный поворотный стол, 1 стеклянный противень, Цвет: черное стекло</t>
  </si>
  <si>
    <t>Электрический мультифункциональный независимый духовой шкаф, сенсорное управление + програматор с  LCD -дисплеем белого цвета, IOT, температурный диапазон 30-280С, мультифункциональный таймер, большой объем рабочей камеры 72 литров, 13 режимов + освещение, очистка паром, съемная дверца, 3 стекла, плавное закрывание дверцы SoftClose, 1 уровневые полностью выдвижные телескопические направляющие, температурный шуп, цвет - серое стекло</t>
  </si>
  <si>
    <t>Электрический мультифункциональный независимый духовой шкаф, сенсорное управление + програматор с  LCD -дисплеем белого цвета, IOT, температурный диапазон 30-280С,  мультифункциональный таймер, большой объем рабочей камеры 72 литров, 13 режимов + освещение, очистка паром, съемная дверца, 3 стекла, плавное закрывание дверцы SoftClose, 1 уровневые полностью выдвижные телескопические направляющие, температурный шуп, цвет - черное стекло</t>
  </si>
  <si>
    <t>Электрический мультифункциональный независимый духовой шкаф, сенсорное управление с  LCD -дисплеем белого цвета,  мультифункциональный таймер, большой объем рабочей камеры 70 литров, 8 режимов + освещение, каталитическая система очистки, съемная дверца, 3 стекла, плавное закрывание дверцы SoftClose,  телескопические направляющие (1 пара), камень для пиццы и выпечки, цвет - черное стекло</t>
  </si>
  <si>
    <t xml:space="preserve">Электрический мультифункциональный независимый духовой шкаф, 11 режимов, электронный сенсорный программатор, цифровой LED дисплей белого цвета, утапливаемые переключатели, мультифункциональный таймер, 2 противня, решетка, двойной гриль, телескопические  направляющие для противней, объем рабочей камеры - 70 литров, цвет - черное стекло </t>
  </si>
  <si>
    <t>Электрический мультифункциональный независимый духовой шкаф, 7 режимов, электронный сенсорный программатор, цифровой LED дисплей белого цвета, утапливаемые переключатели, мультифункциональный таймер, 2 противня, решетка, двойной гриль, хромированные  направляющие для противней, трехслойное стекло дверцы, объем рабочей камеры - 70 литров, цвет - черное стекло</t>
  </si>
  <si>
    <t>Электрический мультифункциональный независимый духовой шкаф, 6 режимов + освещение, сенсорный программатор + цифровой LED  дисплей, утапливаемые переключатели, корпусные  направляющие для противней, 2 стекла, объем 60 литров,глубокий противень 48 мм и противень для аэрогриля, цвет - белое стекло</t>
  </si>
  <si>
    <r>
      <t xml:space="preserve">Объем 26 л, Мощность микроволн 900 Вт, Мощность гриля 1000 Вт
</t>
    </r>
    <r>
      <rPr>
        <b/>
        <sz val="11"/>
        <rFont val="Calibri"/>
        <family val="2"/>
        <charset val="204"/>
        <scheme val="minor"/>
      </rPr>
      <t>БЕЗ ПОВОРОТНОГО СТОЛА</t>
    </r>
    <r>
      <rPr>
        <sz val="11"/>
        <rFont val="Calibri"/>
        <family val="2"/>
        <charset val="204"/>
        <scheme val="minor"/>
      </rPr>
      <t xml:space="preserve">  - позволяет использовать посуду любой формы.
Сенсорное  управление, Механическая кнопка открывания, Корпус из нержавеющей стали
10 программ авто меню, 5 уровней мощности, Таймер, Размораживание по весу /времени, Звуковой сигнал по окончании процесса
Защита детей, Рамка - акрил, дверца - стекло, Цвет: Черное стекло
Размеры (В*Ш*Г), мм: 388х595х401</t>
    </r>
  </si>
  <si>
    <t>MIH67781F</t>
  </si>
  <si>
    <t>MIH65781SB</t>
  </si>
  <si>
    <t>Материал поверхности: стеклокерамика.Инверторная технология нагрева.Количество зон нагрева: 4 магнитные катушки.2 зоны Flex.Cенсорное управление: 2 слайдера.Количество уровней нагрева: 9.Функция Boost .Индивидуальная настройка таймера для каждой зоны.Автоматическое обнаружение посуды.Индикация остаточного тепла.Итальянское стекло ILVA.Красная индикация.4 скошенных края</t>
  </si>
  <si>
    <t>Материал поверхности: стеклокерамика.Инверторная технология нагрева.Количество зон нагрева: 4 магнитные катушки.1 зона Flex.Cенсорное управление: 1 слайдер.Количество уровней нагрева: 9.Функция Boost .Индивидуальная настройка таймера для каждой зоны.Автоматическое обнаружение посуды.Индикация остаточного тепла.Итальянское стекло ILVA.Красная индикация.Черная рамка.</t>
  </si>
  <si>
    <t>MD1180H60/W</t>
  </si>
</sst>
</file>

<file path=xl/styles.xml><?xml version="1.0" encoding="utf-8"?>
<styleSheet xmlns="http://schemas.openxmlformats.org/spreadsheetml/2006/main">
  <numFmts count="8">
    <numFmt numFmtId="43" formatCode="_-* #,##0.00\ _₽_-;\-* #,##0.00\ _₽_-;_-* &quot;-&quot;??\ _₽_-;_-@_-"/>
    <numFmt numFmtId="164" formatCode="_-* #,##0.00_-;\-* #,##0.00_-;_-* &quot;-&quot;??_-;_-@_-"/>
    <numFmt numFmtId="165" formatCode="_-* #,##0\ _₽_-;\-* #,##0\ _₽_-;_-* &quot;-&quot;??\ _₽_-;_-@_-"/>
    <numFmt numFmtId="166" formatCode="0_);[Red]\(0\)"/>
    <numFmt numFmtId="167" formatCode="[$-F400]h:mm:ss\ AM/PM"/>
    <numFmt numFmtId="168" formatCode="_-* #,##0.00_р_._-;\-* #,##0.00_р_._-;_-* &quot;-&quot;??_р_._-;_-@_-"/>
    <numFmt numFmtId="169" formatCode="[$$-1004]#,##0.00"/>
    <numFmt numFmtId="170" formatCode="_ [$€-2]* #,##0.00_ ;_ [$€-2]* \-#,##0.00_ ;_ [$€-2]* &quot;-&quot;??_ "/>
  </numFmts>
  <fonts count="40">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8"/>
      <color theme="1"/>
      <name val="Calibri"/>
      <family val="2"/>
      <charset val="204"/>
      <scheme val="minor"/>
    </font>
    <font>
      <sz val="12"/>
      <color theme="1"/>
      <name val="Calibri"/>
      <family val="2"/>
      <charset val="204"/>
      <scheme val="minor"/>
    </font>
    <font>
      <sz val="12"/>
      <name val="Calibri"/>
      <family val="2"/>
      <charset val="204"/>
      <scheme val="minor"/>
    </font>
    <font>
      <b/>
      <sz val="12"/>
      <color theme="1"/>
      <name val="Calibri"/>
      <family val="2"/>
      <charset val="204"/>
      <scheme val="minor"/>
    </font>
    <font>
      <b/>
      <sz val="12"/>
      <name val="Calibri"/>
      <family val="2"/>
      <charset val="204"/>
      <scheme val="minor"/>
    </font>
    <font>
      <sz val="10"/>
      <name val="Arial"/>
      <family val="2"/>
      <charset val="204"/>
    </font>
    <font>
      <sz val="8"/>
      <color theme="1"/>
      <name val="Arial Cyr"/>
      <family val="2"/>
      <charset val="204"/>
    </font>
    <font>
      <sz val="10"/>
      <name val="Arial"/>
      <family val="2"/>
    </font>
    <font>
      <sz val="11"/>
      <color theme="1"/>
      <name val="Calibri"/>
      <family val="3"/>
      <charset val="134"/>
      <scheme val="minor"/>
    </font>
    <font>
      <sz val="8"/>
      <name val="Arial"/>
      <family val="2"/>
    </font>
    <font>
      <sz val="11"/>
      <color indexed="8"/>
      <name val="Calibri"/>
      <family val="2"/>
    </font>
    <font>
      <sz val="11"/>
      <color indexed="9"/>
      <name val="Calibri"/>
      <family val="2"/>
    </font>
    <font>
      <b/>
      <sz val="11"/>
      <color indexed="56"/>
      <name val="Calibri"/>
      <family val="2"/>
    </font>
    <font>
      <sz val="11"/>
      <color indexed="20"/>
      <name val="Calibri"/>
      <family val="2"/>
    </font>
    <font>
      <b/>
      <sz val="15"/>
      <color indexed="56"/>
      <name val="Calibri"/>
      <family val="2"/>
    </font>
    <font>
      <sz val="11"/>
      <color indexed="62"/>
      <name val="Calibri"/>
      <family val="2"/>
    </font>
    <font>
      <sz val="11"/>
      <color indexed="17"/>
      <name val="Calibri"/>
      <family val="2"/>
    </font>
    <font>
      <b/>
      <sz val="18"/>
      <color indexed="56"/>
      <name val="Cambria"/>
      <family val="1"/>
    </font>
    <font>
      <b/>
      <sz val="11"/>
      <color indexed="8"/>
      <name val="Calibri"/>
      <family val="2"/>
    </font>
    <font>
      <b/>
      <sz val="13"/>
      <color indexed="56"/>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60"/>
      <name val="Calibri"/>
      <family val="2"/>
    </font>
    <font>
      <i/>
      <sz val="11"/>
      <color indexed="23"/>
      <name val="Calibri"/>
      <family val="2"/>
    </font>
    <font>
      <sz val="11"/>
      <color indexed="10"/>
      <name val="Calibri"/>
      <family val="2"/>
    </font>
    <font>
      <b/>
      <sz val="8"/>
      <color theme="1"/>
      <name val="Tahoma"/>
      <family val="2"/>
      <charset val="204"/>
    </font>
    <font>
      <sz val="11"/>
      <color theme="1"/>
      <name val="Calibri"/>
      <family val="2"/>
      <scheme val="minor"/>
    </font>
    <font>
      <b/>
      <sz val="11"/>
      <name val="Calibri"/>
      <family val="2"/>
      <charset val="204"/>
      <scheme val="minor"/>
    </font>
    <font>
      <sz val="11"/>
      <name val="Calibri"/>
      <family val="2"/>
      <charset val="204"/>
      <scheme val="minor"/>
    </font>
    <font>
      <sz val="9"/>
      <color theme="1"/>
      <name val="Calibri"/>
      <family val="2"/>
      <charset val="204"/>
      <scheme val="minor"/>
    </font>
    <font>
      <b/>
      <sz val="9"/>
      <name val="Calibri"/>
      <family val="2"/>
      <charset val="204"/>
      <scheme val="minor"/>
    </font>
    <font>
      <sz val="14"/>
      <name val="Calibri"/>
      <family val="2"/>
      <charset val="204"/>
      <scheme val="minor"/>
    </font>
    <font>
      <u/>
      <sz val="11"/>
      <color theme="10"/>
      <name val="Calibri"/>
      <family val="2"/>
      <charset val="204"/>
      <scheme val="minor"/>
    </font>
    <font>
      <b/>
      <sz val="10"/>
      <name val="Calibri"/>
      <family val="2"/>
      <charset val="204"/>
      <scheme val="minor"/>
    </font>
    <font>
      <b/>
      <sz val="11"/>
      <color rgb="FFFF0000"/>
      <name val="Calibri"/>
      <family val="2"/>
      <charset val="204"/>
      <scheme val="minor"/>
    </font>
  </fonts>
  <fills count="28">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7" tint="0.59999389629810485"/>
        <bgColor indexed="64"/>
      </patternFill>
    </fill>
    <fill>
      <patternFill patternType="solid">
        <fgColor rgb="FF66FFCC"/>
        <bgColor indexed="64"/>
      </patternFill>
    </fill>
  </fills>
  <borders count="1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s>
  <cellStyleXfs count="63">
    <xf numFmtId="0" fontId="0" fillId="0" borderId="0"/>
    <xf numFmtId="43" fontId="1" fillId="0" borderId="0" applyFont="0" applyFill="0" applyBorder="0" applyAlignment="0" applyProtection="0"/>
    <xf numFmtId="0" fontId="9" fillId="0" borderId="0"/>
    <xf numFmtId="0" fontId="10" fillId="0" borderId="0"/>
    <xf numFmtId="169" fontId="11" fillId="0" borderId="0">
      <alignment vertical="center"/>
    </xf>
    <xf numFmtId="0" fontId="12" fillId="0" borderId="0"/>
    <xf numFmtId="170" fontId="1" fillId="0" borderId="0"/>
    <xf numFmtId="170" fontId="10" fillId="0" borderId="0"/>
    <xf numFmtId="170" fontId="13" fillId="4" borderId="0" applyNumberFormat="0" applyBorder="0" applyAlignment="0" applyProtection="0"/>
    <xf numFmtId="170" fontId="13" fillId="5" borderId="0" applyNumberFormat="0" applyBorder="0" applyAlignment="0" applyProtection="0"/>
    <xf numFmtId="170" fontId="13" fillId="6" borderId="0" applyNumberFormat="0" applyBorder="0" applyAlignment="0" applyProtection="0"/>
    <xf numFmtId="170" fontId="13" fillId="7" borderId="0" applyNumberFormat="0" applyBorder="0" applyAlignment="0" applyProtection="0"/>
    <xf numFmtId="170" fontId="13" fillId="8" borderId="0" applyNumberFormat="0" applyBorder="0" applyAlignment="0" applyProtection="0"/>
    <xf numFmtId="170" fontId="13" fillId="9" borderId="0" applyNumberFormat="0" applyBorder="0" applyAlignment="0" applyProtection="0"/>
    <xf numFmtId="170" fontId="13" fillId="10" borderId="0" applyNumberFormat="0" applyBorder="0" applyAlignment="0" applyProtection="0"/>
    <xf numFmtId="170" fontId="13" fillId="11" borderId="0" applyNumberFormat="0" applyBorder="0" applyAlignment="0" applyProtection="0"/>
    <xf numFmtId="170" fontId="13" fillId="12" borderId="0" applyNumberFormat="0" applyBorder="0" applyAlignment="0" applyProtection="0"/>
    <xf numFmtId="170" fontId="13" fillId="7" borderId="0" applyNumberFormat="0" applyBorder="0" applyAlignment="0" applyProtection="0"/>
    <xf numFmtId="170" fontId="13" fillId="10" borderId="0" applyNumberFormat="0" applyBorder="0" applyAlignment="0" applyProtection="0"/>
    <xf numFmtId="170" fontId="13" fillId="13" borderId="0" applyNumberFormat="0" applyBorder="0" applyAlignment="0" applyProtection="0"/>
    <xf numFmtId="170" fontId="14" fillId="14" borderId="0" applyNumberFormat="0" applyBorder="0" applyAlignment="0" applyProtection="0"/>
    <xf numFmtId="170" fontId="14" fillId="11" borderId="0" applyNumberFormat="0" applyBorder="0" applyAlignment="0" applyProtection="0"/>
    <xf numFmtId="170" fontId="14" fillId="12" borderId="0" applyNumberFormat="0" applyBorder="0" applyAlignment="0" applyProtection="0"/>
    <xf numFmtId="170" fontId="14" fillId="15" borderId="0" applyNumberFormat="0" applyBorder="0" applyAlignment="0" applyProtection="0"/>
    <xf numFmtId="170" fontId="14" fillId="16" borderId="0" applyNumberFormat="0" applyBorder="0" applyAlignment="0" applyProtection="0"/>
    <xf numFmtId="170" fontId="14" fillId="17" borderId="0" applyNumberFormat="0" applyBorder="0" applyAlignment="0" applyProtection="0"/>
    <xf numFmtId="170" fontId="14" fillId="18" borderId="0" applyNumberFormat="0" applyBorder="0" applyAlignment="0" applyProtection="0"/>
    <xf numFmtId="170" fontId="14" fillId="19" borderId="0" applyNumberFormat="0" applyBorder="0" applyAlignment="0" applyProtection="0"/>
    <xf numFmtId="170" fontId="14" fillId="20" borderId="0" applyNumberFormat="0" applyBorder="0" applyAlignment="0" applyProtection="0"/>
    <xf numFmtId="170" fontId="14" fillId="15" borderId="0" applyNumberFormat="0" applyBorder="0" applyAlignment="0" applyProtection="0"/>
    <xf numFmtId="170" fontId="14" fillId="16" borderId="0" applyNumberFormat="0" applyBorder="0" applyAlignment="0" applyProtection="0"/>
    <xf numFmtId="170" fontId="14" fillId="21" borderId="0" applyNumberFormat="0" applyBorder="0" applyAlignment="0" applyProtection="0"/>
    <xf numFmtId="170" fontId="16" fillId="5" borderId="0" applyNumberFormat="0" applyBorder="0" applyAlignment="0" applyProtection="0"/>
    <xf numFmtId="170" fontId="24" fillId="22" borderId="3" applyNumberFormat="0" applyAlignment="0" applyProtection="0"/>
    <xf numFmtId="170" fontId="26" fillId="23" borderId="4" applyNumberFormat="0" applyAlignment="0" applyProtection="0"/>
    <xf numFmtId="170" fontId="28" fillId="0" borderId="0" applyNumberFormat="0" applyFill="0" applyBorder="0" applyAlignment="0" applyProtection="0"/>
    <xf numFmtId="170" fontId="30" fillId="0" borderId="2">
      <alignment horizontal="center"/>
    </xf>
    <xf numFmtId="170" fontId="19" fillId="6" borderId="0" applyNumberFormat="0" applyBorder="0" applyAlignment="0" applyProtection="0"/>
    <xf numFmtId="170" fontId="17" fillId="0" borderId="5" applyNumberFormat="0" applyFill="0" applyAlignment="0" applyProtection="0"/>
    <xf numFmtId="170" fontId="22" fillId="0" borderId="6" applyNumberFormat="0" applyFill="0" applyAlignment="0" applyProtection="0"/>
    <xf numFmtId="170" fontId="15" fillId="0" borderId="7" applyNumberFormat="0" applyFill="0" applyAlignment="0" applyProtection="0"/>
    <xf numFmtId="170" fontId="15" fillId="0" borderId="0" applyNumberFormat="0" applyFill="0" applyBorder="0" applyAlignment="0" applyProtection="0"/>
    <xf numFmtId="170" fontId="18" fillId="9" borderId="3" applyNumberFormat="0" applyAlignment="0" applyProtection="0"/>
    <xf numFmtId="170" fontId="25" fillId="0" borderId="8" applyNumberFormat="0" applyFill="0" applyAlignment="0" applyProtection="0"/>
    <xf numFmtId="170" fontId="27" fillId="24" borderId="0" applyNumberFormat="0" applyBorder="0" applyAlignment="0" applyProtection="0"/>
    <xf numFmtId="170" fontId="10" fillId="25" borderId="9" applyNumberFormat="0" applyFont="0" applyAlignment="0" applyProtection="0"/>
    <xf numFmtId="170" fontId="23" fillId="22" borderId="10" applyNumberFormat="0" applyAlignment="0" applyProtection="0"/>
    <xf numFmtId="170" fontId="10" fillId="0" borderId="0"/>
    <xf numFmtId="170" fontId="10" fillId="0" borderId="0"/>
    <xf numFmtId="170" fontId="20" fillId="0" borderId="0" applyNumberFormat="0" applyFill="0" applyBorder="0" applyAlignment="0" applyProtection="0"/>
    <xf numFmtId="170" fontId="21" fillId="0" borderId="11" applyNumberFormat="0" applyFill="0" applyAlignment="0" applyProtection="0"/>
    <xf numFmtId="170" fontId="29" fillId="0" borderId="0" applyNumberFormat="0" applyFill="0" applyBorder="0" applyAlignment="0" applyProtection="0"/>
    <xf numFmtId="170" fontId="10" fillId="0" borderId="0"/>
    <xf numFmtId="170" fontId="1" fillId="0" borderId="0"/>
    <xf numFmtId="0" fontId="8" fillId="0" borderId="0"/>
    <xf numFmtId="9" fontId="1" fillId="0" borderId="0" applyFont="0" applyFill="0" applyBorder="0" applyAlignment="0" applyProtection="0">
      <alignment vertical="center"/>
    </xf>
    <xf numFmtId="9"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70" fontId="31" fillId="0" borderId="0"/>
    <xf numFmtId="0" fontId="37" fillId="0" borderId="0" applyNumberFormat="0" applyFill="0" applyBorder="0" applyAlignment="0" applyProtection="0"/>
    <xf numFmtId="164" fontId="1" fillId="0" borderId="0" applyFont="0" applyFill="0" applyBorder="0" applyAlignment="0" applyProtection="0"/>
  </cellStyleXfs>
  <cellXfs count="41">
    <xf numFmtId="0" fontId="0" fillId="0" borderId="0" xfId="0"/>
    <xf numFmtId="0" fontId="3" fillId="2" borderId="1" xfId="0" applyFont="1" applyFill="1" applyBorder="1"/>
    <xf numFmtId="0" fontId="3" fillId="2" borderId="0" xfId="0" applyFont="1" applyFill="1"/>
    <xf numFmtId="0" fontId="4" fillId="2" borderId="0" xfId="0" applyFont="1" applyFill="1"/>
    <xf numFmtId="165" fontId="5" fillId="2" borderId="0" xfId="1" applyNumberFormat="1" applyFont="1" applyFill="1" applyBorder="1" applyAlignment="1"/>
    <xf numFmtId="0" fontId="4" fillId="2" borderId="0" xfId="0" applyFont="1" applyFill="1" applyAlignment="1">
      <alignment horizontal="left"/>
    </xf>
    <xf numFmtId="165" fontId="32" fillId="0" borderId="2" xfId="1" applyNumberFormat="1" applyFont="1" applyFill="1" applyBorder="1" applyAlignment="1">
      <alignment horizontal="center" vertical="center"/>
    </xf>
    <xf numFmtId="167" fontId="33" fillId="2" borderId="2" xfId="2" applyNumberFormat="1" applyFont="1" applyFill="1" applyBorder="1" applyAlignment="1">
      <alignment horizontal="left" vertical="center" wrapText="1"/>
    </xf>
    <xf numFmtId="167" fontId="33" fillId="0" borderId="2" xfId="2" applyNumberFormat="1" applyFont="1" applyBorder="1" applyAlignment="1">
      <alignment horizontal="left" vertical="center" wrapText="1"/>
    </xf>
    <xf numFmtId="0" fontId="32" fillId="0" borderId="2" xfId="0" applyFont="1" applyBorder="1" applyAlignment="1">
      <alignment horizontal="center" vertical="center" wrapText="1"/>
    </xf>
    <xf numFmtId="0" fontId="32" fillId="2" borderId="2" xfId="0" applyFont="1" applyFill="1" applyBorder="1" applyAlignment="1">
      <alignment horizontal="center" vertical="center" wrapText="1"/>
    </xf>
    <xf numFmtId="0" fontId="34" fillId="0" borderId="0" xfId="0" applyFont="1"/>
    <xf numFmtId="0" fontId="6" fillId="3" borderId="2" xfId="0" applyFont="1" applyFill="1" applyBorder="1" applyAlignment="1">
      <alignment horizontal="center" vertical="center" wrapText="1"/>
    </xf>
    <xf numFmtId="0" fontId="35" fillId="0" borderId="2" xfId="0" applyFont="1" applyBorder="1" applyAlignment="1">
      <alignment horizontal="center" vertical="center" wrapText="1"/>
    </xf>
    <xf numFmtId="165" fontId="7" fillId="26" borderId="2" xfId="1" applyNumberFormat="1" applyFont="1" applyFill="1" applyBorder="1" applyAlignment="1">
      <alignment horizontal="center" vertical="center" wrapText="1"/>
    </xf>
    <xf numFmtId="0" fontId="0" fillId="0" borderId="2" xfId="0" applyBorder="1"/>
    <xf numFmtId="165" fontId="36" fillId="3" borderId="0" xfId="1" applyNumberFormat="1" applyFont="1" applyFill="1" applyBorder="1" applyAlignment="1">
      <alignment horizontal="center" vertical="center" wrapText="1"/>
    </xf>
    <xf numFmtId="165" fontId="36" fillId="0" borderId="0" xfId="1" applyNumberFormat="1" applyFont="1" applyFill="1" applyBorder="1" applyAlignment="1">
      <alignment horizontal="center" vertical="center" wrapText="1"/>
    </xf>
    <xf numFmtId="167" fontId="37" fillId="2" borderId="2" xfId="61" applyNumberFormat="1" applyFill="1" applyBorder="1" applyAlignment="1">
      <alignment horizontal="center" vertical="center" wrapText="1"/>
    </xf>
    <xf numFmtId="0" fontId="6" fillId="2" borderId="2" xfId="0" applyFont="1" applyFill="1" applyBorder="1" applyAlignment="1">
      <alignment horizontal="center" vertical="center" wrapText="1"/>
    </xf>
    <xf numFmtId="0" fontId="38" fillId="0" borderId="2" xfId="0" applyFont="1" applyBorder="1" applyAlignment="1">
      <alignment horizontal="center" vertical="center" wrapText="1"/>
    </xf>
    <xf numFmtId="165" fontId="2" fillId="0" borderId="2" xfId="1" applyNumberFormat="1" applyFont="1" applyFill="1" applyBorder="1" applyAlignment="1">
      <alignment horizontal="center" vertical="center"/>
    </xf>
    <xf numFmtId="167" fontId="37" fillId="0" borderId="2" xfId="61" applyNumberFormat="1" applyFill="1" applyBorder="1" applyAlignment="1">
      <alignment horizontal="center" vertical="center" wrapText="1"/>
    </xf>
    <xf numFmtId="166" fontId="33" fillId="0" borderId="2" xfId="0" applyNumberFormat="1" applyFont="1" applyBorder="1" applyAlignment="1">
      <alignment horizontal="center" vertical="center"/>
    </xf>
    <xf numFmtId="0" fontId="32" fillId="0" borderId="12" xfId="0" applyFont="1" applyBorder="1" applyAlignment="1">
      <alignment horizontal="center" vertical="center" wrapText="1"/>
    </xf>
    <xf numFmtId="166" fontId="32" fillId="0" borderId="2" xfId="0" applyNumberFormat="1" applyFont="1" applyBorder="1" applyAlignment="1">
      <alignment horizontal="center" vertical="center"/>
    </xf>
    <xf numFmtId="1" fontId="5" fillId="0" borderId="2" xfId="1" applyNumberFormat="1" applyFont="1" applyFill="1" applyBorder="1" applyAlignment="1">
      <alignment horizontal="center" vertical="center"/>
    </xf>
    <xf numFmtId="0" fontId="2" fillId="0" borderId="2" xfId="0" applyFont="1" applyBorder="1" applyAlignment="1">
      <alignment horizontal="center" vertical="center" wrapText="1"/>
    </xf>
    <xf numFmtId="0" fontId="33" fillId="0" borderId="2" xfId="0" applyFont="1" applyBorder="1" applyAlignment="1">
      <alignment horizontal="center" vertical="center" wrapText="1"/>
    </xf>
    <xf numFmtId="167" fontId="33" fillId="0" borderId="2" xfId="2" applyNumberFormat="1" applyFont="1" applyBorder="1" applyAlignment="1">
      <alignment horizontal="left" vertical="center" wrapText="1" indent="1"/>
    </xf>
    <xf numFmtId="0" fontId="5" fillId="0" borderId="2" xfId="0" applyFont="1" applyBorder="1" applyAlignment="1">
      <alignment horizontal="center" vertical="center" wrapText="1"/>
    </xf>
    <xf numFmtId="165" fontId="39" fillId="0" borderId="2" xfId="1" applyNumberFormat="1" applyFont="1" applyFill="1" applyBorder="1" applyAlignment="1">
      <alignment horizontal="center" vertical="center"/>
    </xf>
    <xf numFmtId="43" fontId="39" fillId="0" borderId="2" xfId="1" applyFont="1" applyFill="1" applyBorder="1" applyAlignment="1">
      <alignment horizontal="center" vertical="center"/>
    </xf>
    <xf numFmtId="165" fontId="37" fillId="0" borderId="2" xfId="61" applyNumberFormat="1" applyFill="1" applyBorder="1" applyAlignment="1">
      <alignment horizontal="center" vertical="center"/>
    </xf>
    <xf numFmtId="0" fontId="7" fillId="27" borderId="2" xfId="0" applyFont="1" applyFill="1" applyBorder="1" applyAlignment="1">
      <alignment horizontal="center" vertical="center" wrapText="1"/>
    </xf>
    <xf numFmtId="167" fontId="33" fillId="27" borderId="2" xfId="2" applyNumberFormat="1" applyFont="1" applyFill="1" applyBorder="1" applyAlignment="1">
      <alignment horizontal="left" vertical="center" wrapText="1"/>
    </xf>
    <xf numFmtId="0" fontId="32" fillId="27" borderId="2" xfId="0" applyFont="1" applyFill="1" applyBorder="1" applyAlignment="1">
      <alignment horizontal="center" vertical="center" wrapText="1"/>
    </xf>
    <xf numFmtId="0" fontId="0" fillId="0" borderId="0" xfId="0" applyAlignment="1">
      <alignment horizontal="center" vertical="center"/>
    </xf>
    <xf numFmtId="43" fontId="0" fillId="0" borderId="0" xfId="0" applyNumberFormat="1" applyAlignment="1">
      <alignment horizontal="center" vertical="center"/>
    </xf>
    <xf numFmtId="165" fontId="0" fillId="0" borderId="0" xfId="0" applyNumberFormat="1" applyAlignment="1">
      <alignment horizontal="center" vertical="center"/>
    </xf>
    <xf numFmtId="166" fontId="7" fillId="0" borderId="2" xfId="0" applyNumberFormat="1" applyFont="1" applyBorder="1" applyAlignment="1">
      <alignment horizontal="center" vertical="center"/>
    </xf>
  </cellXfs>
  <cellStyles count="63">
    <cellStyle name="_ET_STYLE_NoName_00_" xfId="7"/>
    <cellStyle name="20% - Accent1 2" xfId="8"/>
    <cellStyle name="20% - Accent2 2" xfId="9"/>
    <cellStyle name="20% - Accent3 2" xfId="10"/>
    <cellStyle name="20% - Accent4 2" xfId="11"/>
    <cellStyle name="20% - Accent5 2" xfId="12"/>
    <cellStyle name="20% - Accent6 2" xfId="13"/>
    <cellStyle name="40% - Accent1 2" xfId="14"/>
    <cellStyle name="40% - Accent2 2" xfId="15"/>
    <cellStyle name="40% - Accent3 2" xfId="16"/>
    <cellStyle name="40% - Accent4 2" xfId="17"/>
    <cellStyle name="40% - Accent5 2" xfId="18"/>
    <cellStyle name="40% - Accent6 2" xfId="19"/>
    <cellStyle name="60% - Accent1 2" xfId="20"/>
    <cellStyle name="60% - Accent2 2" xfId="21"/>
    <cellStyle name="60% - Accent3 2" xfId="22"/>
    <cellStyle name="60% - Accent4 2" xfId="23"/>
    <cellStyle name="60% - Accent5 2" xfId="24"/>
    <cellStyle name="60% - Accent6 2" xfId="25"/>
    <cellStyle name="Accent1 2" xfId="26"/>
    <cellStyle name="Accent2 2" xfId="27"/>
    <cellStyle name="Accent3 2" xfId="28"/>
    <cellStyle name="Accent4 2" xfId="29"/>
    <cellStyle name="Accent5 2" xfId="30"/>
    <cellStyle name="Accent6 2" xfId="31"/>
    <cellStyle name="Bad 2" xfId="32"/>
    <cellStyle name="Calculation 2" xfId="33"/>
    <cellStyle name="Check Cell 2" xfId="34"/>
    <cellStyle name="Comma 2" xfId="62"/>
    <cellStyle name="Explanatory Text 2" xfId="35"/>
    <cellStyle name="FIXEDROWS" xfId="36"/>
    <cellStyle name="Good 2" xfId="37"/>
    <cellStyle name="Heading 1 2" xfId="38"/>
    <cellStyle name="Heading 2 2" xfId="39"/>
    <cellStyle name="Heading 3 2" xfId="40"/>
    <cellStyle name="Heading 4 2" xfId="41"/>
    <cellStyle name="Input 2" xfId="42"/>
    <cellStyle name="Linked Cell 2" xfId="43"/>
    <cellStyle name="Neutral 2" xfId="44"/>
    <cellStyle name="Note 2" xfId="45"/>
    <cellStyle name="Output 2" xfId="46"/>
    <cellStyle name="TableStyleLight1" xfId="3"/>
    <cellStyle name="TableStyleLight1 2" xfId="47"/>
    <cellStyle name="TableStyleLight1 2 2" xfId="48"/>
    <cellStyle name="Title 2" xfId="49"/>
    <cellStyle name="Total 2" xfId="50"/>
    <cellStyle name="Warning Text 2" xfId="51"/>
    <cellStyle name="Гиперссылка" xfId="61" builtinId="8"/>
    <cellStyle name="Обычный" xfId="0" builtinId="0"/>
    <cellStyle name="Обычный 2" xfId="2"/>
    <cellStyle name="Обычный 2 2" xfId="52"/>
    <cellStyle name="Обычный 3" xfId="5"/>
    <cellStyle name="Обычный 3 2" xfId="53"/>
    <cellStyle name="Обычный 4" xfId="54"/>
    <cellStyle name="Обычный 5" xfId="6"/>
    <cellStyle name="Процентный 2" xfId="56"/>
    <cellStyle name="Процентный 3" xfId="57"/>
    <cellStyle name="Процентный 4" xfId="55"/>
    <cellStyle name="Финансовый" xfId="1" builtinId="3"/>
    <cellStyle name="Финансовый 2" xfId="58"/>
    <cellStyle name="Финансовый 3" xfId="59"/>
    <cellStyle name="常规 2" xfId="60"/>
    <cellStyle name="常规 3" xfId="4"/>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CC"/>
      <color rgb="FF00FFCC"/>
      <color rgb="FF00FF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jpeg"/><Relationship Id="rId112" Type="http://schemas.openxmlformats.org/officeDocument/2006/relationships/image" Target="../media/image112.jpeg"/><Relationship Id="rId16" Type="http://schemas.openxmlformats.org/officeDocument/2006/relationships/image" Target="../media/image16.png"/><Relationship Id="rId107" Type="http://schemas.openxmlformats.org/officeDocument/2006/relationships/image" Target="../media/image107.jpe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jpeg"/><Relationship Id="rId123" Type="http://schemas.openxmlformats.org/officeDocument/2006/relationships/image" Target="../media/image123.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90" Type="http://schemas.openxmlformats.org/officeDocument/2006/relationships/image" Target="../media/image90.jpeg"/><Relationship Id="rId95" Type="http://schemas.openxmlformats.org/officeDocument/2006/relationships/image" Target="../media/image9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jpe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jpeg"/><Relationship Id="rId100" Type="http://schemas.openxmlformats.org/officeDocument/2006/relationships/image" Target="../media/image100.png"/><Relationship Id="rId105" Type="http://schemas.openxmlformats.org/officeDocument/2006/relationships/image" Target="../media/image105.jpeg"/><Relationship Id="rId113" Type="http://schemas.openxmlformats.org/officeDocument/2006/relationships/image" Target="../media/image113.png"/><Relationship Id="rId118" Type="http://schemas.openxmlformats.org/officeDocument/2006/relationships/image" Target="../media/image118.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jpeg"/><Relationship Id="rId46" Type="http://schemas.openxmlformats.org/officeDocument/2006/relationships/image" Target="../media/image46.png"/><Relationship Id="rId59" Type="http://schemas.openxmlformats.org/officeDocument/2006/relationships/image" Target="../media/image59.jpeg"/><Relationship Id="rId67" Type="http://schemas.openxmlformats.org/officeDocument/2006/relationships/image" Target="../media/image67.png"/><Relationship Id="rId103" Type="http://schemas.openxmlformats.org/officeDocument/2006/relationships/image" Target="../media/image103.jpeg"/><Relationship Id="rId108" Type="http://schemas.openxmlformats.org/officeDocument/2006/relationships/image" Target="../media/image108.jpeg"/><Relationship Id="rId116" Type="http://schemas.openxmlformats.org/officeDocument/2006/relationships/image" Target="../media/image116.png"/><Relationship Id="rId124" Type="http://schemas.openxmlformats.org/officeDocument/2006/relationships/image" Target="../media/image124.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jpe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11" Type="http://schemas.openxmlformats.org/officeDocument/2006/relationships/image" Target="../media/image111.png"/><Relationship Id="rId1" Type="http://schemas.openxmlformats.org/officeDocument/2006/relationships/image" Target="../media/image1.pn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jpeg"/><Relationship Id="rId114" Type="http://schemas.openxmlformats.org/officeDocument/2006/relationships/image" Target="../media/image114.jpeg"/><Relationship Id="rId119" Type="http://schemas.openxmlformats.org/officeDocument/2006/relationships/image" Target="../media/image119.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jpeg"/><Relationship Id="rId52" Type="http://schemas.openxmlformats.org/officeDocument/2006/relationships/image" Target="../media/image52.png"/><Relationship Id="rId60" Type="http://schemas.openxmlformats.org/officeDocument/2006/relationships/image" Target="../media/image60.jpe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jpe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jpe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jpe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jpe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jpe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jpe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jpeg"/><Relationship Id="rId115" Type="http://schemas.openxmlformats.org/officeDocument/2006/relationships/image" Target="../media/image115.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grpSp>
      <xdr:nvGrpSpPr>
        <xdr:cNvPr id="2" name="Group 33879">
          <a:extLst>
            <a:ext uri="{FF2B5EF4-FFF2-40B4-BE49-F238E27FC236}">
              <a16:creationId xmlns:a16="http://schemas.microsoft.com/office/drawing/2014/main" xmlns="" id="{BBF75B0D-03B9-4A73-8ED4-E0A4BE67C115}"/>
            </a:ext>
          </a:extLst>
        </xdr:cNvPr>
        <xdr:cNvGrpSpPr>
          <a:grpSpLocks/>
        </xdr:cNvGrpSpPr>
      </xdr:nvGrpSpPr>
      <xdr:grpSpPr bwMode="auto">
        <a:xfrm>
          <a:off x="1579418" y="0"/>
          <a:ext cx="0" cy="0"/>
          <a:chOff x="0" y="0"/>
          <a:chExt cx="1084733" cy="434709"/>
        </a:xfrm>
      </xdr:grpSpPr>
      <xdr:sp macro="" textlink="">
        <xdr:nvSpPr>
          <xdr:cNvPr id="3" name="Shape 10">
            <a:extLst>
              <a:ext uri="{FF2B5EF4-FFF2-40B4-BE49-F238E27FC236}">
                <a16:creationId xmlns:a16="http://schemas.microsoft.com/office/drawing/2014/main" xmlns="" id="{C76C49D9-05B6-4947-8EF4-4233052DAB99}"/>
              </a:ext>
            </a:extLst>
          </xdr:cNvPr>
          <xdr:cNvSpPr/>
        </xdr:nvSpPr>
        <xdr:spPr>
          <a:xfrm>
            <a:off x="515517" y="211480"/>
            <a:ext cx="42960" cy="158610"/>
          </a:xfrm>
          <a:custGeom>
            <a:avLst/>
            <a:gdLst/>
            <a:ahLst/>
            <a:cxnLst/>
            <a:rect l="0" t="0" r="0" b="0"/>
            <a:pathLst>
              <a:path w="36855" h="155994">
                <a:moveTo>
                  <a:pt x="0" y="0"/>
                </a:moveTo>
                <a:lnTo>
                  <a:pt x="36805" y="0"/>
                </a:lnTo>
                <a:lnTo>
                  <a:pt x="36855" y="155931"/>
                </a:lnTo>
                <a:lnTo>
                  <a:pt x="0" y="155994"/>
                </a:lnTo>
                <a:lnTo>
                  <a:pt x="0"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4" name="Shape 11">
            <a:extLst>
              <a:ext uri="{FF2B5EF4-FFF2-40B4-BE49-F238E27FC236}">
                <a16:creationId xmlns:a16="http://schemas.microsoft.com/office/drawing/2014/main" xmlns="" id="{BD2FE297-2187-4FF2-A20C-19CA8BE77B6B}"/>
              </a:ext>
            </a:extLst>
          </xdr:cNvPr>
          <xdr:cNvSpPr/>
        </xdr:nvSpPr>
        <xdr:spPr>
          <a:xfrm>
            <a:off x="579956" y="211480"/>
            <a:ext cx="80549" cy="158610"/>
          </a:xfrm>
          <a:custGeom>
            <a:avLst/>
            <a:gdLst/>
            <a:ahLst/>
            <a:cxnLst/>
            <a:rect l="0" t="0" r="0" b="0"/>
            <a:pathLst>
              <a:path w="80594" h="157181">
                <a:moveTo>
                  <a:pt x="80594" y="0"/>
                </a:moveTo>
                <a:lnTo>
                  <a:pt x="80594" y="29712"/>
                </a:lnTo>
                <a:lnTo>
                  <a:pt x="65325" y="32113"/>
                </a:lnTo>
                <a:cubicBezTo>
                  <a:pt x="60061" y="34039"/>
                  <a:pt x="55658" y="36931"/>
                  <a:pt x="52146" y="40798"/>
                </a:cubicBezTo>
                <a:cubicBezTo>
                  <a:pt x="45326" y="48279"/>
                  <a:pt x="41872" y="60242"/>
                  <a:pt x="41872" y="76206"/>
                </a:cubicBezTo>
                <a:cubicBezTo>
                  <a:pt x="41872" y="92500"/>
                  <a:pt x="45517" y="104933"/>
                  <a:pt x="52718" y="113214"/>
                </a:cubicBezTo>
                <a:cubicBezTo>
                  <a:pt x="56452" y="117367"/>
                  <a:pt x="60843" y="120494"/>
                  <a:pt x="65862" y="122583"/>
                </a:cubicBezTo>
                <a:lnTo>
                  <a:pt x="80594" y="125318"/>
                </a:lnTo>
                <a:lnTo>
                  <a:pt x="80594" y="155941"/>
                </a:lnTo>
                <a:lnTo>
                  <a:pt x="72161" y="157181"/>
                </a:lnTo>
                <a:cubicBezTo>
                  <a:pt x="48692" y="157181"/>
                  <a:pt x="30658" y="149891"/>
                  <a:pt x="18529" y="135490"/>
                </a:cubicBezTo>
                <a:cubicBezTo>
                  <a:pt x="6426" y="120973"/>
                  <a:pt x="229" y="102355"/>
                  <a:pt x="102" y="80232"/>
                </a:cubicBezTo>
                <a:cubicBezTo>
                  <a:pt x="0" y="55378"/>
                  <a:pt x="7569" y="34956"/>
                  <a:pt x="22060" y="21101"/>
                </a:cubicBezTo>
                <a:cubicBezTo>
                  <a:pt x="29464" y="14065"/>
                  <a:pt x="38132" y="8766"/>
                  <a:pt x="48006" y="5226"/>
                </a:cubicBezTo>
                <a:lnTo>
                  <a:pt x="80594"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5" name="Shape 12">
            <a:extLst>
              <a:ext uri="{FF2B5EF4-FFF2-40B4-BE49-F238E27FC236}">
                <a16:creationId xmlns:a16="http://schemas.microsoft.com/office/drawing/2014/main" xmlns="" id="{362F9D35-BFF1-443C-A4D4-DD06C599E296}"/>
              </a:ext>
            </a:extLst>
          </xdr:cNvPr>
          <xdr:cNvSpPr/>
        </xdr:nvSpPr>
        <xdr:spPr>
          <a:xfrm>
            <a:off x="515517" y="146861"/>
            <a:ext cx="42960" cy="46996"/>
          </a:xfrm>
          <a:custGeom>
            <a:avLst/>
            <a:gdLst/>
            <a:ahLst/>
            <a:cxnLst/>
            <a:rect l="0" t="0" r="0" b="0"/>
            <a:pathLst>
              <a:path w="38773" h="37147">
                <a:moveTo>
                  <a:pt x="4419" y="0"/>
                </a:moveTo>
                <a:lnTo>
                  <a:pt x="34823" y="0"/>
                </a:lnTo>
                <a:cubicBezTo>
                  <a:pt x="38773" y="0"/>
                  <a:pt x="38353" y="3924"/>
                  <a:pt x="38353" y="3924"/>
                </a:cubicBezTo>
                <a:lnTo>
                  <a:pt x="38353" y="37147"/>
                </a:lnTo>
                <a:lnTo>
                  <a:pt x="724" y="37147"/>
                </a:lnTo>
                <a:lnTo>
                  <a:pt x="724" y="4432"/>
                </a:lnTo>
                <a:cubicBezTo>
                  <a:pt x="724" y="4432"/>
                  <a:pt x="0" y="0"/>
                  <a:pt x="4419"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6" name="Shape 13">
            <a:extLst>
              <a:ext uri="{FF2B5EF4-FFF2-40B4-BE49-F238E27FC236}">
                <a16:creationId xmlns:a16="http://schemas.microsoft.com/office/drawing/2014/main" xmlns="" id="{08003774-A52C-4B74-8700-2A2A35F1FC76}"/>
              </a:ext>
            </a:extLst>
          </xdr:cNvPr>
          <xdr:cNvSpPr/>
        </xdr:nvSpPr>
        <xdr:spPr>
          <a:xfrm>
            <a:off x="0" y="146861"/>
            <a:ext cx="483297" cy="287848"/>
          </a:xfrm>
          <a:custGeom>
            <a:avLst/>
            <a:gdLst/>
            <a:ahLst/>
            <a:cxnLst/>
            <a:rect l="0" t="0" r="0" b="0"/>
            <a:pathLst>
              <a:path w="490169" h="280848">
                <a:moveTo>
                  <a:pt x="298159" y="0"/>
                </a:moveTo>
                <a:lnTo>
                  <a:pt x="336283" y="0"/>
                </a:lnTo>
                <a:cubicBezTo>
                  <a:pt x="339535" y="0"/>
                  <a:pt x="339675" y="3950"/>
                  <a:pt x="339675" y="3950"/>
                </a:cubicBezTo>
                <a:cubicBezTo>
                  <a:pt x="340220" y="7328"/>
                  <a:pt x="364605" y="177927"/>
                  <a:pt x="364605" y="177927"/>
                </a:cubicBezTo>
                <a:lnTo>
                  <a:pt x="367488" y="174358"/>
                </a:lnTo>
                <a:cubicBezTo>
                  <a:pt x="408140" y="123787"/>
                  <a:pt x="412610" y="70523"/>
                  <a:pt x="412610" y="33477"/>
                </a:cubicBezTo>
                <a:cubicBezTo>
                  <a:pt x="412610" y="16878"/>
                  <a:pt x="411594" y="8661"/>
                  <a:pt x="410871" y="3810"/>
                </a:cubicBezTo>
                <a:cubicBezTo>
                  <a:pt x="410871" y="3810"/>
                  <a:pt x="410350" y="0"/>
                  <a:pt x="414490" y="0"/>
                </a:cubicBezTo>
                <a:lnTo>
                  <a:pt x="452349" y="0"/>
                </a:lnTo>
                <a:cubicBezTo>
                  <a:pt x="455638" y="0"/>
                  <a:pt x="455791" y="3810"/>
                  <a:pt x="455791" y="3810"/>
                </a:cubicBezTo>
                <a:cubicBezTo>
                  <a:pt x="456337" y="7112"/>
                  <a:pt x="489445" y="210744"/>
                  <a:pt x="490169" y="215316"/>
                </a:cubicBezTo>
                <a:lnTo>
                  <a:pt x="440182" y="215316"/>
                </a:lnTo>
                <a:cubicBezTo>
                  <a:pt x="439789" y="211836"/>
                  <a:pt x="423317" y="105905"/>
                  <a:pt x="423317" y="105905"/>
                </a:cubicBezTo>
                <a:cubicBezTo>
                  <a:pt x="410769" y="178524"/>
                  <a:pt x="338087" y="280848"/>
                  <a:pt x="215900" y="280848"/>
                </a:cubicBezTo>
                <a:cubicBezTo>
                  <a:pt x="111125" y="280848"/>
                  <a:pt x="21654" y="207493"/>
                  <a:pt x="0" y="107163"/>
                </a:cubicBezTo>
                <a:cubicBezTo>
                  <a:pt x="36640" y="192507"/>
                  <a:pt x="120536" y="248590"/>
                  <a:pt x="214833" y="248590"/>
                </a:cubicBezTo>
                <a:cubicBezTo>
                  <a:pt x="253188" y="248590"/>
                  <a:pt x="291212" y="239090"/>
                  <a:pt x="324841" y="221132"/>
                </a:cubicBezTo>
                <a:lnTo>
                  <a:pt x="326034" y="220510"/>
                </a:lnTo>
                <a:lnTo>
                  <a:pt x="325933" y="219177"/>
                </a:lnTo>
                <a:cubicBezTo>
                  <a:pt x="323977" y="198082"/>
                  <a:pt x="309373" y="106489"/>
                  <a:pt x="309373" y="106489"/>
                </a:cubicBezTo>
                <a:cubicBezTo>
                  <a:pt x="301879" y="141389"/>
                  <a:pt x="279527" y="171894"/>
                  <a:pt x="246418" y="192468"/>
                </a:cubicBezTo>
                <a:cubicBezTo>
                  <a:pt x="219456" y="209220"/>
                  <a:pt x="188544" y="217132"/>
                  <a:pt x="162992" y="214313"/>
                </a:cubicBezTo>
                <a:cubicBezTo>
                  <a:pt x="282880" y="187782"/>
                  <a:pt x="293891" y="23508"/>
                  <a:pt x="294780" y="3785"/>
                </a:cubicBezTo>
                <a:cubicBezTo>
                  <a:pt x="294780" y="3785"/>
                  <a:pt x="294513" y="0"/>
                  <a:pt x="298159"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7" name="Shape 14">
            <a:extLst>
              <a:ext uri="{FF2B5EF4-FFF2-40B4-BE49-F238E27FC236}">
                <a16:creationId xmlns:a16="http://schemas.microsoft.com/office/drawing/2014/main" xmlns="" id="{727F62EC-A9B3-42ED-B60A-643A04E4B3AE}"/>
              </a:ext>
            </a:extLst>
          </xdr:cNvPr>
          <xdr:cNvSpPr/>
        </xdr:nvSpPr>
        <xdr:spPr>
          <a:xfrm>
            <a:off x="16110" y="0"/>
            <a:ext cx="392007" cy="287848"/>
          </a:xfrm>
          <a:custGeom>
            <a:avLst/>
            <a:gdLst/>
            <a:ahLst/>
            <a:cxnLst/>
            <a:rect l="0" t="0" r="0" b="0"/>
            <a:pathLst>
              <a:path w="403517" h="285128">
                <a:moveTo>
                  <a:pt x="207391" y="0"/>
                </a:moveTo>
                <a:cubicBezTo>
                  <a:pt x="296164" y="0"/>
                  <a:pt x="375018" y="54750"/>
                  <a:pt x="403517" y="134379"/>
                </a:cubicBezTo>
                <a:cubicBezTo>
                  <a:pt x="364872" y="76149"/>
                  <a:pt x="298145" y="40094"/>
                  <a:pt x="226238" y="40094"/>
                </a:cubicBezTo>
                <a:cubicBezTo>
                  <a:pt x="110249" y="40094"/>
                  <a:pt x="15901" y="131077"/>
                  <a:pt x="15901" y="242989"/>
                </a:cubicBezTo>
                <a:cubicBezTo>
                  <a:pt x="15901" y="257289"/>
                  <a:pt x="17933" y="271297"/>
                  <a:pt x="21006" y="285128"/>
                </a:cubicBezTo>
                <a:cubicBezTo>
                  <a:pt x="7493" y="258267"/>
                  <a:pt x="0" y="228854"/>
                  <a:pt x="0" y="198819"/>
                </a:cubicBezTo>
                <a:cubicBezTo>
                  <a:pt x="0" y="89179"/>
                  <a:pt x="93015" y="0"/>
                  <a:pt x="207391"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8" name="Shape 15">
            <a:extLst>
              <a:ext uri="{FF2B5EF4-FFF2-40B4-BE49-F238E27FC236}">
                <a16:creationId xmlns:a16="http://schemas.microsoft.com/office/drawing/2014/main" xmlns="" id="{6F531911-AEA1-4C08-9BE8-78F43FCCE542}"/>
              </a:ext>
            </a:extLst>
          </xdr:cNvPr>
          <xdr:cNvSpPr/>
        </xdr:nvSpPr>
        <xdr:spPr>
          <a:xfrm>
            <a:off x="767905" y="211480"/>
            <a:ext cx="75180" cy="158610"/>
          </a:xfrm>
          <a:custGeom>
            <a:avLst/>
            <a:gdLst/>
            <a:ahLst/>
            <a:cxnLst/>
            <a:rect l="0" t="0" r="0" b="0"/>
            <a:pathLst>
              <a:path w="78790" h="155605">
                <a:moveTo>
                  <a:pt x="78790" y="0"/>
                </a:moveTo>
                <a:lnTo>
                  <a:pt x="78790" y="26464"/>
                </a:lnTo>
                <a:lnTo>
                  <a:pt x="62997" y="29388"/>
                </a:lnTo>
                <a:cubicBezTo>
                  <a:pt x="57931" y="31369"/>
                  <a:pt x="53461" y="34252"/>
                  <a:pt x="50038" y="37859"/>
                </a:cubicBezTo>
                <a:cubicBezTo>
                  <a:pt x="43904" y="44323"/>
                  <a:pt x="40411" y="51283"/>
                  <a:pt x="38900" y="60249"/>
                </a:cubicBezTo>
                <a:cubicBezTo>
                  <a:pt x="38849" y="61113"/>
                  <a:pt x="39001" y="62789"/>
                  <a:pt x="40729" y="62853"/>
                </a:cubicBezTo>
                <a:lnTo>
                  <a:pt x="78790" y="62821"/>
                </a:lnTo>
                <a:lnTo>
                  <a:pt x="78790" y="84367"/>
                </a:lnTo>
                <a:lnTo>
                  <a:pt x="38226" y="84367"/>
                </a:lnTo>
                <a:lnTo>
                  <a:pt x="38976" y="89154"/>
                </a:lnTo>
                <a:cubicBezTo>
                  <a:pt x="41554" y="102185"/>
                  <a:pt x="46939" y="110643"/>
                  <a:pt x="55067" y="116472"/>
                </a:cubicBezTo>
                <a:lnTo>
                  <a:pt x="78790" y="124867"/>
                </a:lnTo>
                <a:lnTo>
                  <a:pt x="78790" y="155605"/>
                </a:lnTo>
                <a:lnTo>
                  <a:pt x="49044" y="151194"/>
                </a:lnTo>
                <a:cubicBezTo>
                  <a:pt x="38588" y="147676"/>
                  <a:pt x="29610" y="142418"/>
                  <a:pt x="22186" y="135459"/>
                </a:cubicBezTo>
                <a:cubicBezTo>
                  <a:pt x="7467" y="121527"/>
                  <a:pt x="0" y="102553"/>
                  <a:pt x="0" y="79071"/>
                </a:cubicBezTo>
                <a:cubicBezTo>
                  <a:pt x="0" y="55499"/>
                  <a:pt x="7620" y="36221"/>
                  <a:pt x="22657" y="21781"/>
                </a:cubicBezTo>
                <a:cubicBezTo>
                  <a:pt x="30245" y="14491"/>
                  <a:pt x="38865" y="8995"/>
                  <a:pt x="48439" y="5322"/>
                </a:cubicBezTo>
                <a:lnTo>
                  <a:pt x="78790"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9" name="Shape 16">
            <a:extLst>
              <a:ext uri="{FF2B5EF4-FFF2-40B4-BE49-F238E27FC236}">
                <a16:creationId xmlns:a16="http://schemas.microsoft.com/office/drawing/2014/main" xmlns="" id="{FD29B512-0639-48B3-B5BE-506C421D7DFD}"/>
              </a:ext>
            </a:extLst>
          </xdr:cNvPr>
          <xdr:cNvSpPr/>
        </xdr:nvSpPr>
        <xdr:spPr>
          <a:xfrm>
            <a:off x="660506" y="146861"/>
            <a:ext cx="75180" cy="223229"/>
          </a:xfrm>
          <a:custGeom>
            <a:avLst/>
            <a:gdLst/>
            <a:ahLst/>
            <a:cxnLst/>
            <a:rect l="0" t="0" r="0" b="0"/>
            <a:pathLst>
              <a:path w="76505" h="215138">
                <a:moveTo>
                  <a:pt x="41897" y="0"/>
                </a:moveTo>
                <a:lnTo>
                  <a:pt x="73050" y="0"/>
                </a:lnTo>
                <a:cubicBezTo>
                  <a:pt x="76505" y="0"/>
                  <a:pt x="76352" y="3734"/>
                  <a:pt x="76352" y="3734"/>
                </a:cubicBezTo>
                <a:lnTo>
                  <a:pt x="76352" y="178219"/>
                </a:lnTo>
                <a:lnTo>
                  <a:pt x="76352" y="215138"/>
                </a:lnTo>
                <a:lnTo>
                  <a:pt x="38697" y="215138"/>
                </a:lnTo>
                <a:lnTo>
                  <a:pt x="38620" y="195402"/>
                </a:lnTo>
                <a:cubicBezTo>
                  <a:pt x="38620" y="195402"/>
                  <a:pt x="31127" y="206832"/>
                  <a:pt x="13150" y="212547"/>
                </a:cubicBezTo>
                <a:lnTo>
                  <a:pt x="0" y="214482"/>
                </a:lnTo>
                <a:lnTo>
                  <a:pt x="0" y="183859"/>
                </a:lnTo>
                <a:lnTo>
                  <a:pt x="2184" y="184264"/>
                </a:lnTo>
                <a:cubicBezTo>
                  <a:pt x="9995" y="184264"/>
                  <a:pt x="16992" y="183045"/>
                  <a:pt x="22949" y="180607"/>
                </a:cubicBezTo>
                <a:cubicBezTo>
                  <a:pt x="28448" y="178346"/>
                  <a:pt x="33045" y="175743"/>
                  <a:pt x="36588" y="172733"/>
                </a:cubicBezTo>
                <a:cubicBezTo>
                  <a:pt x="37579" y="171679"/>
                  <a:pt x="38697" y="169939"/>
                  <a:pt x="38722" y="167399"/>
                </a:cubicBezTo>
                <a:lnTo>
                  <a:pt x="38697" y="103543"/>
                </a:lnTo>
                <a:cubicBezTo>
                  <a:pt x="38646" y="101016"/>
                  <a:pt x="37528" y="99263"/>
                  <a:pt x="36563" y="98209"/>
                </a:cubicBezTo>
                <a:cubicBezTo>
                  <a:pt x="33541" y="95491"/>
                  <a:pt x="29299" y="93129"/>
                  <a:pt x="23736" y="91211"/>
                </a:cubicBezTo>
                <a:cubicBezTo>
                  <a:pt x="17437" y="88925"/>
                  <a:pt x="10464" y="87770"/>
                  <a:pt x="3073" y="87770"/>
                </a:cubicBezTo>
                <a:lnTo>
                  <a:pt x="0" y="88253"/>
                </a:lnTo>
                <a:lnTo>
                  <a:pt x="0" y="58541"/>
                </a:lnTo>
                <a:lnTo>
                  <a:pt x="597" y="58445"/>
                </a:lnTo>
                <a:cubicBezTo>
                  <a:pt x="7645" y="58445"/>
                  <a:pt x="13919" y="58915"/>
                  <a:pt x="19177" y="59931"/>
                </a:cubicBezTo>
                <a:cubicBezTo>
                  <a:pt x="24409" y="60909"/>
                  <a:pt x="29439" y="62738"/>
                  <a:pt x="34227" y="65240"/>
                </a:cubicBezTo>
                <a:lnTo>
                  <a:pt x="38697" y="67602"/>
                </a:lnTo>
                <a:lnTo>
                  <a:pt x="38697" y="3632"/>
                </a:lnTo>
                <a:cubicBezTo>
                  <a:pt x="38697" y="3632"/>
                  <a:pt x="38722" y="0"/>
                  <a:pt x="41897"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10" name="Shape 17">
            <a:extLst>
              <a:ext uri="{FF2B5EF4-FFF2-40B4-BE49-F238E27FC236}">
                <a16:creationId xmlns:a16="http://schemas.microsoft.com/office/drawing/2014/main" xmlns="" id="{A663A74C-A6BB-4F5D-93C2-DB26C97070BD}"/>
              </a:ext>
            </a:extLst>
          </xdr:cNvPr>
          <xdr:cNvSpPr/>
        </xdr:nvSpPr>
        <xdr:spPr>
          <a:xfrm>
            <a:off x="843085" y="323095"/>
            <a:ext cx="69810" cy="46996"/>
          </a:xfrm>
          <a:custGeom>
            <a:avLst/>
            <a:gdLst/>
            <a:ahLst/>
            <a:cxnLst/>
            <a:rect l="0" t="0" r="0" b="0"/>
            <a:pathLst>
              <a:path w="73000" h="51689">
                <a:moveTo>
                  <a:pt x="59703" y="0"/>
                </a:moveTo>
                <a:lnTo>
                  <a:pt x="73000" y="4305"/>
                </a:lnTo>
                <a:cubicBezTo>
                  <a:pt x="68809" y="16104"/>
                  <a:pt x="57545" y="51689"/>
                  <a:pt x="5969" y="51689"/>
                </a:cubicBezTo>
                <a:lnTo>
                  <a:pt x="0" y="50804"/>
                </a:lnTo>
                <a:lnTo>
                  <a:pt x="0" y="20067"/>
                </a:lnTo>
                <a:lnTo>
                  <a:pt x="5525" y="22022"/>
                </a:lnTo>
                <a:cubicBezTo>
                  <a:pt x="21082" y="23038"/>
                  <a:pt x="47791" y="21717"/>
                  <a:pt x="59703"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11" name="Shape 18">
            <a:extLst>
              <a:ext uri="{FF2B5EF4-FFF2-40B4-BE49-F238E27FC236}">
                <a16:creationId xmlns:a16="http://schemas.microsoft.com/office/drawing/2014/main" xmlns="" id="{B2F0402E-7490-45B6-8723-D453ACFFBEDD}"/>
              </a:ext>
            </a:extLst>
          </xdr:cNvPr>
          <xdr:cNvSpPr/>
        </xdr:nvSpPr>
        <xdr:spPr>
          <a:xfrm>
            <a:off x="950484" y="270225"/>
            <a:ext cx="69810" cy="99866"/>
          </a:xfrm>
          <a:custGeom>
            <a:avLst/>
            <a:gdLst/>
            <a:ahLst/>
            <a:cxnLst/>
            <a:rect l="0" t="0" r="0" b="0"/>
            <a:pathLst>
              <a:path w="65754" h="100433">
                <a:moveTo>
                  <a:pt x="62749" y="0"/>
                </a:moveTo>
                <a:lnTo>
                  <a:pt x="65754" y="347"/>
                </a:lnTo>
                <a:lnTo>
                  <a:pt x="65754" y="23229"/>
                </a:lnTo>
                <a:lnTo>
                  <a:pt x="51981" y="24576"/>
                </a:lnTo>
                <a:cubicBezTo>
                  <a:pt x="30011" y="31752"/>
                  <a:pt x="33681" y="54574"/>
                  <a:pt x="34099" y="56529"/>
                </a:cubicBezTo>
                <a:cubicBezTo>
                  <a:pt x="35268" y="61800"/>
                  <a:pt x="41720" y="74017"/>
                  <a:pt x="58954" y="75300"/>
                </a:cubicBezTo>
                <a:lnTo>
                  <a:pt x="65754" y="74859"/>
                </a:lnTo>
                <a:lnTo>
                  <a:pt x="65754" y="100256"/>
                </a:lnTo>
                <a:lnTo>
                  <a:pt x="51359" y="100433"/>
                </a:lnTo>
                <a:cubicBezTo>
                  <a:pt x="23406" y="98871"/>
                  <a:pt x="1931" y="81764"/>
                  <a:pt x="762" y="57380"/>
                </a:cubicBezTo>
                <a:cubicBezTo>
                  <a:pt x="0" y="40908"/>
                  <a:pt x="3785" y="18442"/>
                  <a:pt x="28194" y="7266"/>
                </a:cubicBezTo>
                <a:cubicBezTo>
                  <a:pt x="37897" y="2840"/>
                  <a:pt x="50232" y="471"/>
                  <a:pt x="62749" y="0"/>
                </a:cubicBez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12" name="Shape 19">
            <a:extLst>
              <a:ext uri="{FF2B5EF4-FFF2-40B4-BE49-F238E27FC236}">
                <a16:creationId xmlns:a16="http://schemas.microsoft.com/office/drawing/2014/main" xmlns="" id="{0143D245-DC9D-4B05-92B5-921BD3F3E4F1}"/>
              </a:ext>
            </a:extLst>
          </xdr:cNvPr>
          <xdr:cNvSpPr/>
        </xdr:nvSpPr>
        <xdr:spPr>
          <a:xfrm>
            <a:off x="961224" y="211480"/>
            <a:ext cx="59070" cy="52870"/>
          </a:xfrm>
          <a:custGeom>
            <a:avLst/>
            <a:gdLst/>
            <a:ahLst/>
            <a:cxnLst/>
            <a:rect l="0" t="0" r="0" b="0"/>
            <a:pathLst>
              <a:path w="62109" h="48635">
                <a:moveTo>
                  <a:pt x="62109" y="0"/>
                </a:moveTo>
                <a:lnTo>
                  <a:pt x="62109" y="23150"/>
                </a:lnTo>
                <a:lnTo>
                  <a:pt x="61633" y="23019"/>
                </a:lnTo>
                <a:cubicBezTo>
                  <a:pt x="24181" y="21457"/>
                  <a:pt x="14732" y="48635"/>
                  <a:pt x="14732" y="48635"/>
                </a:cubicBezTo>
                <a:lnTo>
                  <a:pt x="0" y="43618"/>
                </a:lnTo>
                <a:cubicBezTo>
                  <a:pt x="0" y="43618"/>
                  <a:pt x="1588" y="39300"/>
                  <a:pt x="1677" y="38983"/>
                </a:cubicBezTo>
                <a:cubicBezTo>
                  <a:pt x="5382" y="29343"/>
                  <a:pt x="15073" y="11860"/>
                  <a:pt x="38322" y="3721"/>
                </a:cubicBezTo>
                <a:lnTo>
                  <a:pt x="62109"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13" name="Shape 20">
            <a:extLst>
              <a:ext uri="{FF2B5EF4-FFF2-40B4-BE49-F238E27FC236}">
                <a16:creationId xmlns:a16="http://schemas.microsoft.com/office/drawing/2014/main" xmlns="" id="{A7ED7F8C-6C2E-4836-8B68-FFDD4F211731}"/>
              </a:ext>
            </a:extLst>
          </xdr:cNvPr>
          <xdr:cNvSpPr/>
        </xdr:nvSpPr>
        <xdr:spPr>
          <a:xfrm>
            <a:off x="843085" y="211480"/>
            <a:ext cx="85919" cy="93991"/>
          </a:xfrm>
          <a:custGeom>
            <a:avLst/>
            <a:gdLst/>
            <a:ahLst/>
            <a:cxnLst/>
            <a:rect l="0" t="0" r="0" b="0"/>
            <a:pathLst>
              <a:path w="75629" h="84569">
                <a:moveTo>
                  <a:pt x="1157" y="0"/>
                </a:moveTo>
                <a:cubicBezTo>
                  <a:pt x="23877" y="0"/>
                  <a:pt x="42165" y="7874"/>
                  <a:pt x="55512" y="23330"/>
                </a:cubicBezTo>
                <a:cubicBezTo>
                  <a:pt x="68556" y="38214"/>
                  <a:pt x="75185" y="58890"/>
                  <a:pt x="75629" y="84569"/>
                </a:cubicBezTo>
                <a:lnTo>
                  <a:pt x="0" y="84569"/>
                </a:lnTo>
                <a:lnTo>
                  <a:pt x="0" y="63024"/>
                </a:lnTo>
                <a:lnTo>
                  <a:pt x="37923" y="62992"/>
                </a:lnTo>
                <a:cubicBezTo>
                  <a:pt x="40526" y="62992"/>
                  <a:pt x="39929" y="59754"/>
                  <a:pt x="39587" y="58636"/>
                </a:cubicBezTo>
                <a:cubicBezTo>
                  <a:pt x="36983" y="48222"/>
                  <a:pt x="32881" y="40894"/>
                  <a:pt x="26861" y="35738"/>
                </a:cubicBezTo>
                <a:cubicBezTo>
                  <a:pt x="19635" y="29540"/>
                  <a:pt x="11088" y="26530"/>
                  <a:pt x="737" y="26530"/>
                </a:cubicBezTo>
                <a:lnTo>
                  <a:pt x="0" y="26667"/>
                </a:lnTo>
                <a:lnTo>
                  <a:pt x="0" y="203"/>
                </a:lnTo>
                <a:lnTo>
                  <a:pt x="1157"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sp macro="" textlink="">
        <xdr:nvSpPr>
          <xdr:cNvPr id="14" name="Shape 21">
            <a:extLst>
              <a:ext uri="{FF2B5EF4-FFF2-40B4-BE49-F238E27FC236}">
                <a16:creationId xmlns:a16="http://schemas.microsoft.com/office/drawing/2014/main" xmlns="" id="{E5EE5760-E94B-49FD-ADA9-1A18702C31AF}"/>
              </a:ext>
            </a:extLst>
          </xdr:cNvPr>
          <xdr:cNvSpPr/>
        </xdr:nvSpPr>
        <xdr:spPr>
          <a:xfrm>
            <a:off x="1020293" y="211480"/>
            <a:ext cx="64440" cy="158610"/>
          </a:xfrm>
          <a:custGeom>
            <a:avLst/>
            <a:gdLst/>
            <a:ahLst/>
            <a:cxnLst/>
            <a:rect l="0" t="0" r="0" b="0"/>
            <a:pathLst>
              <a:path w="66022" h="157302">
                <a:moveTo>
                  <a:pt x="4261" y="0"/>
                </a:moveTo>
                <a:cubicBezTo>
                  <a:pt x="52953" y="0"/>
                  <a:pt x="66022" y="31661"/>
                  <a:pt x="65336" y="50089"/>
                </a:cubicBezTo>
                <a:lnTo>
                  <a:pt x="65336" y="57379"/>
                </a:lnTo>
                <a:lnTo>
                  <a:pt x="65336" y="66053"/>
                </a:lnTo>
                <a:lnTo>
                  <a:pt x="65336" y="116307"/>
                </a:lnTo>
                <a:lnTo>
                  <a:pt x="65336" y="157188"/>
                </a:lnTo>
                <a:lnTo>
                  <a:pt x="32163" y="157124"/>
                </a:lnTo>
                <a:lnTo>
                  <a:pt x="32468" y="142977"/>
                </a:lnTo>
                <a:cubicBezTo>
                  <a:pt x="24657" y="150778"/>
                  <a:pt x="16354" y="155835"/>
                  <a:pt x="2077" y="157277"/>
                </a:cubicBezTo>
                <a:lnTo>
                  <a:pt x="0" y="157302"/>
                </a:lnTo>
                <a:lnTo>
                  <a:pt x="0" y="131906"/>
                </a:lnTo>
                <a:lnTo>
                  <a:pt x="15029" y="130931"/>
                </a:lnTo>
                <a:cubicBezTo>
                  <a:pt x="21219" y="129642"/>
                  <a:pt x="26157" y="127800"/>
                  <a:pt x="29344" y="126200"/>
                </a:cubicBezTo>
                <a:cubicBezTo>
                  <a:pt x="31452" y="125057"/>
                  <a:pt x="32138" y="123558"/>
                  <a:pt x="32138" y="121018"/>
                </a:cubicBezTo>
                <a:lnTo>
                  <a:pt x="32138" y="88481"/>
                </a:lnTo>
                <a:cubicBezTo>
                  <a:pt x="32138" y="85103"/>
                  <a:pt x="31452" y="83464"/>
                  <a:pt x="28569" y="82677"/>
                </a:cubicBezTo>
                <a:cubicBezTo>
                  <a:pt x="23711" y="81337"/>
                  <a:pt x="16735" y="79896"/>
                  <a:pt x="9169" y="79378"/>
                </a:cubicBezTo>
                <a:lnTo>
                  <a:pt x="0" y="80275"/>
                </a:lnTo>
                <a:lnTo>
                  <a:pt x="0" y="57394"/>
                </a:lnTo>
                <a:lnTo>
                  <a:pt x="32645" y="61163"/>
                </a:lnTo>
                <a:cubicBezTo>
                  <a:pt x="32865" y="57468"/>
                  <a:pt x="35406" y="39113"/>
                  <a:pt x="20701" y="29508"/>
                </a:cubicBezTo>
                <a:lnTo>
                  <a:pt x="0" y="23816"/>
                </a:lnTo>
                <a:lnTo>
                  <a:pt x="0" y="667"/>
                </a:lnTo>
                <a:lnTo>
                  <a:pt x="4261" y="0"/>
                </a:lnTo>
                <a:close/>
              </a:path>
            </a:pathLst>
          </a:custGeom>
          <a:ln w="0" cap="flat">
            <a:miter lim="127000"/>
          </a:ln>
        </xdr:spPr>
        <xdr:style>
          <a:lnRef idx="0">
            <a:srgbClr val="000000">
              <a:alpha val="0"/>
            </a:srgbClr>
          </a:lnRef>
          <a:fillRef idx="1">
            <a:srgbClr val="528FC1"/>
          </a:fillRef>
          <a:effectRef idx="0">
            <a:scrgbClr r="0" g="0" b="0"/>
          </a:effectRef>
          <a:fontRef idx="none"/>
        </xdr:style>
        <xdr:txBody>
          <a:bodyPr wrap="square"/>
          <a:lstStyle/>
          <a:p>
            <a:endParaRPr lang="ru-RU"/>
          </a:p>
        </xdr:txBody>
      </xdr:sp>
    </xdr:grpSp>
    <xdr:clientData/>
  </xdr:twoCellAnchor>
  <xdr:twoCellAnchor>
    <xdr:from>
      <xdr:col>1</xdr:col>
      <xdr:colOff>0</xdr:colOff>
      <xdr:row>0</xdr:row>
      <xdr:rowOff>27214</xdr:rowOff>
    </xdr:from>
    <xdr:to>
      <xdr:col>3</xdr:col>
      <xdr:colOff>0</xdr:colOff>
      <xdr:row>2</xdr:row>
      <xdr:rowOff>8288</xdr:rowOff>
    </xdr:to>
    <xdr:sp macro="" textlink="">
      <xdr:nvSpPr>
        <xdr:cNvPr id="15" name="TextBox 14">
          <a:extLst>
            <a:ext uri="{FF2B5EF4-FFF2-40B4-BE49-F238E27FC236}">
              <a16:creationId xmlns:a16="http://schemas.microsoft.com/office/drawing/2014/main" xmlns="" id="{97A47A74-6A09-4535-A7CB-304FC006C0A2}"/>
            </a:ext>
          </a:extLst>
        </xdr:cNvPr>
        <xdr:cNvSpPr txBox="1"/>
      </xdr:nvSpPr>
      <xdr:spPr>
        <a:xfrm>
          <a:off x="1743075" y="27214"/>
          <a:ext cx="2867295" cy="10669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altLang="zh-CN" sz="1200">
            <a:solidFill>
              <a:schemeClr val="tx1"/>
            </a:solidFill>
            <a:effectLst/>
            <a:latin typeface="+mn-lt"/>
            <a:ea typeface="+mn-ea"/>
            <a:cs typeface="+mn-cs"/>
          </a:endParaRPr>
        </a:p>
      </xdr:txBody>
    </xdr:sp>
    <xdr:clientData/>
  </xdr:twoCellAnchor>
  <xdr:twoCellAnchor>
    <xdr:from>
      <xdr:col>2</xdr:col>
      <xdr:colOff>355601</xdr:colOff>
      <xdr:row>60</xdr:row>
      <xdr:rowOff>141514</xdr:rowOff>
    </xdr:from>
    <xdr:to>
      <xdr:col>2</xdr:col>
      <xdr:colOff>1783212</xdr:colOff>
      <xdr:row>60</xdr:row>
      <xdr:rowOff>1351189</xdr:rowOff>
    </xdr:to>
    <xdr:pic>
      <xdr:nvPicPr>
        <xdr:cNvPr id="43" name="Picture 42">
          <a:extLst>
            <a:ext uri="{FF2B5EF4-FFF2-40B4-BE49-F238E27FC236}">
              <a16:creationId xmlns:a16="http://schemas.microsoft.com/office/drawing/2014/main" xmlns="" id="{CDB97D28-7662-4D7C-B716-FFA1AE06E4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xmlns=""/>
            </a:ext>
          </a:extLst>
        </a:blip>
        <a:stretch>
          <a:fillRect/>
        </a:stretch>
      </xdr:blipFill>
      <xdr:spPr>
        <a:xfrm>
          <a:off x="3733801" y="36895314"/>
          <a:ext cx="1427611" cy="1209675"/>
        </a:xfrm>
        <a:prstGeom prst="rect">
          <a:avLst/>
        </a:prstGeom>
      </xdr:spPr>
    </xdr:pic>
    <xdr:clientData/>
  </xdr:twoCellAnchor>
  <xdr:twoCellAnchor>
    <xdr:from>
      <xdr:col>2</xdr:col>
      <xdr:colOff>272416</xdr:colOff>
      <xdr:row>74</xdr:row>
      <xdr:rowOff>292550</xdr:rowOff>
    </xdr:from>
    <xdr:to>
      <xdr:col>2</xdr:col>
      <xdr:colOff>1747196</xdr:colOff>
      <xdr:row>74</xdr:row>
      <xdr:rowOff>1275715</xdr:rowOff>
    </xdr:to>
    <xdr:pic>
      <xdr:nvPicPr>
        <xdr:cNvPr id="173" name="Picture 172">
          <a:extLst>
            <a:ext uri="{FF2B5EF4-FFF2-40B4-BE49-F238E27FC236}">
              <a16:creationId xmlns:a16="http://schemas.microsoft.com/office/drawing/2014/main" xmlns="" id="{75B1A4C7-9817-4B1A-A692-191B78E5FEA2}"/>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xmlns=""/>
            </a:ext>
          </a:extLst>
        </a:blip>
        <a:stretch>
          <a:fillRect/>
        </a:stretch>
      </xdr:blipFill>
      <xdr:spPr>
        <a:xfrm>
          <a:off x="3650616" y="118466050"/>
          <a:ext cx="1474780" cy="983165"/>
        </a:xfrm>
        <a:prstGeom prst="rect">
          <a:avLst/>
        </a:prstGeom>
      </xdr:spPr>
    </xdr:pic>
    <xdr:clientData/>
  </xdr:twoCellAnchor>
  <xdr:twoCellAnchor>
    <xdr:from>
      <xdr:col>2</xdr:col>
      <xdr:colOff>273684</xdr:colOff>
      <xdr:row>77</xdr:row>
      <xdr:rowOff>282807</xdr:rowOff>
    </xdr:from>
    <xdr:to>
      <xdr:col>2</xdr:col>
      <xdr:colOff>1731475</xdr:colOff>
      <xdr:row>77</xdr:row>
      <xdr:rowOff>1277620</xdr:rowOff>
    </xdr:to>
    <xdr:pic>
      <xdr:nvPicPr>
        <xdr:cNvPr id="176" name="Picture 175">
          <a:extLst>
            <a:ext uri="{FF2B5EF4-FFF2-40B4-BE49-F238E27FC236}">
              <a16:creationId xmlns:a16="http://schemas.microsoft.com/office/drawing/2014/main" xmlns="" id="{04A03C01-5062-4883-8425-8647FC7DC68A}"/>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xmlns=""/>
            </a:ext>
          </a:extLst>
        </a:blip>
        <a:stretch>
          <a:fillRect/>
        </a:stretch>
      </xdr:blipFill>
      <xdr:spPr>
        <a:xfrm>
          <a:off x="3655059" y="119615182"/>
          <a:ext cx="1457791" cy="994813"/>
        </a:xfrm>
        <a:prstGeom prst="rect">
          <a:avLst/>
        </a:prstGeom>
      </xdr:spPr>
    </xdr:pic>
    <xdr:clientData/>
  </xdr:twoCellAnchor>
  <xdr:twoCellAnchor>
    <xdr:from>
      <xdr:col>2</xdr:col>
      <xdr:colOff>259833</xdr:colOff>
      <xdr:row>78</xdr:row>
      <xdr:rowOff>317500</xdr:rowOff>
    </xdr:from>
    <xdr:to>
      <xdr:col>2</xdr:col>
      <xdr:colOff>1694593</xdr:colOff>
      <xdr:row>78</xdr:row>
      <xdr:rowOff>1257935</xdr:rowOff>
    </xdr:to>
    <xdr:pic>
      <xdr:nvPicPr>
        <xdr:cNvPr id="178" name="Picture 177">
          <a:extLst>
            <a:ext uri="{FF2B5EF4-FFF2-40B4-BE49-F238E27FC236}">
              <a16:creationId xmlns:a16="http://schemas.microsoft.com/office/drawing/2014/main" xmlns="" id="{1548FCAE-CB41-4A0C-AEB5-A7799D96505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xmlns=""/>
            </a:ext>
          </a:extLst>
        </a:blip>
        <a:stretch>
          <a:fillRect/>
        </a:stretch>
      </xdr:blipFill>
      <xdr:spPr>
        <a:xfrm>
          <a:off x="3638033" y="126746000"/>
          <a:ext cx="1434760" cy="940435"/>
        </a:xfrm>
        <a:prstGeom prst="rect">
          <a:avLst/>
        </a:prstGeom>
      </xdr:spPr>
    </xdr:pic>
    <xdr:clientData/>
  </xdr:twoCellAnchor>
  <xdr:twoCellAnchor>
    <xdr:from>
      <xdr:col>2</xdr:col>
      <xdr:colOff>229060</xdr:colOff>
      <xdr:row>98</xdr:row>
      <xdr:rowOff>415636</xdr:rowOff>
    </xdr:from>
    <xdr:to>
      <xdr:col>2</xdr:col>
      <xdr:colOff>1884397</xdr:colOff>
      <xdr:row>98</xdr:row>
      <xdr:rowOff>1392381</xdr:rowOff>
    </xdr:to>
    <xdr:pic>
      <xdr:nvPicPr>
        <xdr:cNvPr id="200" name="Picture 199">
          <a:extLst>
            <a:ext uri="{FF2B5EF4-FFF2-40B4-BE49-F238E27FC236}">
              <a16:creationId xmlns:a16="http://schemas.microsoft.com/office/drawing/2014/main" xmlns="" id="{81FA6577-6B66-4B49-BD59-BE6DD341A115}"/>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xmlns=""/>
            </a:ext>
          </a:extLst>
        </a:blip>
        <a:stretch>
          <a:fillRect/>
        </a:stretch>
      </xdr:blipFill>
      <xdr:spPr>
        <a:xfrm>
          <a:off x="5175133" y="145583563"/>
          <a:ext cx="1655337" cy="976745"/>
        </a:xfrm>
        <a:prstGeom prst="rect">
          <a:avLst/>
        </a:prstGeom>
      </xdr:spPr>
    </xdr:pic>
    <xdr:clientData/>
  </xdr:twoCellAnchor>
  <xdr:twoCellAnchor>
    <xdr:from>
      <xdr:col>2</xdr:col>
      <xdr:colOff>141605</xdr:colOff>
      <xdr:row>106</xdr:row>
      <xdr:rowOff>355598</xdr:rowOff>
    </xdr:from>
    <xdr:to>
      <xdr:col>2</xdr:col>
      <xdr:colOff>1946669</xdr:colOff>
      <xdr:row>106</xdr:row>
      <xdr:rowOff>1308099</xdr:rowOff>
    </xdr:to>
    <xdr:pic>
      <xdr:nvPicPr>
        <xdr:cNvPr id="203" name="Рисунок 53">
          <a:extLst>
            <a:ext uri="{FF2B5EF4-FFF2-40B4-BE49-F238E27FC236}">
              <a16:creationId xmlns:a16="http://schemas.microsoft.com/office/drawing/2014/main" xmlns="" id="{03C0F4F9-1C4E-41E0-BD88-1E13F101FD7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xmlns=""/>
            </a:ext>
          </a:extLst>
        </a:blip>
        <a:stretch>
          <a:fillRect/>
        </a:stretch>
      </xdr:blipFill>
      <xdr:spPr>
        <a:xfrm>
          <a:off x="5107305" y="144868898"/>
          <a:ext cx="1805064" cy="952501"/>
        </a:xfrm>
        <a:prstGeom prst="rect">
          <a:avLst/>
        </a:prstGeom>
      </xdr:spPr>
    </xdr:pic>
    <xdr:clientData/>
  </xdr:twoCellAnchor>
  <xdr:twoCellAnchor>
    <xdr:from>
      <xdr:col>2</xdr:col>
      <xdr:colOff>254001</xdr:colOff>
      <xdr:row>92</xdr:row>
      <xdr:rowOff>260213</xdr:rowOff>
    </xdr:from>
    <xdr:to>
      <xdr:col>2</xdr:col>
      <xdr:colOff>1693562</xdr:colOff>
      <xdr:row>92</xdr:row>
      <xdr:rowOff>1219200</xdr:rowOff>
    </xdr:to>
    <xdr:pic>
      <xdr:nvPicPr>
        <xdr:cNvPr id="207" name="Picture 206">
          <a:extLst>
            <a:ext uri="{FF2B5EF4-FFF2-40B4-BE49-F238E27FC236}">
              <a16:creationId xmlns:a16="http://schemas.microsoft.com/office/drawing/2014/main" xmlns="" id="{16CA5677-CB6C-4F6B-97D0-F0418C9A8A4A}"/>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xmlns=""/>
            </a:ext>
          </a:extLst>
        </a:blip>
        <a:stretch>
          <a:fillRect/>
        </a:stretch>
      </xdr:blipFill>
      <xdr:spPr>
        <a:xfrm>
          <a:off x="3632201" y="149497913"/>
          <a:ext cx="1439561" cy="958987"/>
        </a:xfrm>
        <a:prstGeom prst="rect">
          <a:avLst/>
        </a:prstGeom>
      </xdr:spPr>
    </xdr:pic>
    <xdr:clientData/>
  </xdr:twoCellAnchor>
  <xdr:twoCellAnchor>
    <xdr:from>
      <xdr:col>2</xdr:col>
      <xdr:colOff>105064</xdr:colOff>
      <xdr:row>99</xdr:row>
      <xdr:rowOff>343328</xdr:rowOff>
    </xdr:from>
    <xdr:to>
      <xdr:col>2</xdr:col>
      <xdr:colOff>1939291</xdr:colOff>
      <xdr:row>99</xdr:row>
      <xdr:rowOff>1435100</xdr:rowOff>
    </xdr:to>
    <xdr:pic>
      <xdr:nvPicPr>
        <xdr:cNvPr id="214" name="Picture 213">
          <a:extLst>
            <a:ext uri="{FF2B5EF4-FFF2-40B4-BE49-F238E27FC236}">
              <a16:creationId xmlns:a16="http://schemas.microsoft.com/office/drawing/2014/main" xmlns="" id="{F2478CB5-9CC8-4769-BC09-00210BF140A7}"/>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xmlns=""/>
            </a:ext>
          </a:extLst>
        </a:blip>
        <a:srcRect/>
        <a:stretch>
          <a:fillRect/>
        </a:stretch>
      </xdr:blipFill>
      <xdr:spPr bwMode="auto">
        <a:xfrm>
          <a:off x="5070764" y="133121828"/>
          <a:ext cx="1834227" cy="109177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0</xdr:col>
      <xdr:colOff>900546</xdr:colOff>
      <xdr:row>0</xdr:row>
      <xdr:rowOff>138546</xdr:rowOff>
    </xdr:from>
    <xdr:to>
      <xdr:col>2</xdr:col>
      <xdr:colOff>872837</xdr:colOff>
      <xdr:row>2</xdr:row>
      <xdr:rowOff>9527</xdr:rowOff>
    </xdr:to>
    <xdr:pic>
      <xdr:nvPicPr>
        <xdr:cNvPr id="49" name="Picture 48">
          <a:extLst>
            <a:ext uri="{FF2B5EF4-FFF2-40B4-BE49-F238E27FC236}">
              <a16:creationId xmlns:a16="http://schemas.microsoft.com/office/drawing/2014/main" xmlns="" id="{EEF5294F-DA93-4D28-9C83-9B8E720E952A}"/>
            </a:ext>
          </a:extLst>
        </xdr:cNvPr>
        <xdr:cNvPicPr>
          <a:picLocks noChangeAspect="1"/>
        </xdr:cNvPicPr>
      </xdr:nvPicPr>
      <xdr:blipFill rotWithShape="1">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xmlns=""/>
            </a:ext>
          </a:extLst>
        </a:blip>
        <a:srcRect/>
        <a:stretch/>
      </xdr:blipFill>
      <xdr:spPr>
        <a:xfrm>
          <a:off x="900546" y="138546"/>
          <a:ext cx="3131127" cy="965490"/>
        </a:xfrm>
        <a:prstGeom prst="rect">
          <a:avLst/>
        </a:prstGeom>
      </xdr:spPr>
    </xdr:pic>
    <xdr:clientData/>
  </xdr:twoCellAnchor>
  <xdr:twoCellAnchor>
    <xdr:from>
      <xdr:col>2</xdr:col>
      <xdr:colOff>432070</xdr:colOff>
      <xdr:row>109</xdr:row>
      <xdr:rowOff>115651</xdr:rowOff>
    </xdr:from>
    <xdr:to>
      <xdr:col>2</xdr:col>
      <xdr:colOff>1583177</xdr:colOff>
      <xdr:row>109</xdr:row>
      <xdr:rowOff>1253373</xdr:rowOff>
    </xdr:to>
    <xdr:pic>
      <xdr:nvPicPr>
        <xdr:cNvPr id="19" name="Picture 18">
          <a:extLst>
            <a:ext uri="{FF2B5EF4-FFF2-40B4-BE49-F238E27FC236}">
              <a16:creationId xmlns:a16="http://schemas.microsoft.com/office/drawing/2014/main" xmlns="" id="{710F8C6B-06CE-4B19-9493-A76D310603CA}"/>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xmlns=""/>
            </a:ext>
          </a:extLst>
        </a:blip>
        <a:stretch>
          <a:fillRect/>
        </a:stretch>
      </xdr:blipFill>
      <xdr:spPr>
        <a:xfrm>
          <a:off x="5378143" y="170180196"/>
          <a:ext cx="1151107" cy="1137722"/>
        </a:xfrm>
        <a:prstGeom prst="rect">
          <a:avLst/>
        </a:prstGeom>
      </xdr:spPr>
    </xdr:pic>
    <xdr:clientData/>
  </xdr:twoCellAnchor>
  <xdr:twoCellAnchor>
    <xdr:from>
      <xdr:col>2</xdr:col>
      <xdr:colOff>509622</xdr:colOff>
      <xdr:row>111</xdr:row>
      <xdr:rowOff>209414</xdr:rowOff>
    </xdr:from>
    <xdr:to>
      <xdr:col>2</xdr:col>
      <xdr:colOff>1547239</xdr:colOff>
      <xdr:row>111</xdr:row>
      <xdr:rowOff>1263181</xdr:rowOff>
    </xdr:to>
    <xdr:pic>
      <xdr:nvPicPr>
        <xdr:cNvPr id="20" name="Picture 19">
          <a:extLst>
            <a:ext uri="{FF2B5EF4-FFF2-40B4-BE49-F238E27FC236}">
              <a16:creationId xmlns:a16="http://schemas.microsoft.com/office/drawing/2014/main" xmlns="" id="{00F85CEA-91F7-41EE-BC6F-45E023CD8584}"/>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xmlns=""/>
            </a:ext>
          </a:extLst>
        </a:blip>
        <a:stretch>
          <a:fillRect/>
        </a:stretch>
      </xdr:blipFill>
      <xdr:spPr>
        <a:xfrm>
          <a:off x="5475322" y="150755214"/>
          <a:ext cx="1037617" cy="1053767"/>
        </a:xfrm>
        <a:prstGeom prst="rect">
          <a:avLst/>
        </a:prstGeom>
      </xdr:spPr>
    </xdr:pic>
    <xdr:clientData/>
  </xdr:twoCellAnchor>
  <xdr:twoCellAnchor>
    <xdr:from>
      <xdr:col>2</xdr:col>
      <xdr:colOff>581497</xdr:colOff>
      <xdr:row>112</xdr:row>
      <xdr:rowOff>214278</xdr:rowOff>
    </xdr:from>
    <xdr:to>
      <xdr:col>2</xdr:col>
      <xdr:colOff>1570476</xdr:colOff>
      <xdr:row>112</xdr:row>
      <xdr:rowOff>1237213</xdr:rowOff>
    </xdr:to>
    <xdr:pic>
      <xdr:nvPicPr>
        <xdr:cNvPr id="21" name="Picture 20">
          <a:extLst>
            <a:ext uri="{FF2B5EF4-FFF2-40B4-BE49-F238E27FC236}">
              <a16:creationId xmlns:a16="http://schemas.microsoft.com/office/drawing/2014/main" xmlns="" id="{7DC85B45-6DB2-496B-A427-7D9B1963FC56}"/>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xmlns=""/>
            </a:ext>
          </a:extLst>
        </a:blip>
        <a:stretch>
          <a:fillRect/>
        </a:stretch>
      </xdr:blipFill>
      <xdr:spPr>
        <a:xfrm>
          <a:off x="5547197" y="152169778"/>
          <a:ext cx="988979" cy="1022935"/>
        </a:xfrm>
        <a:prstGeom prst="rect">
          <a:avLst/>
        </a:prstGeom>
      </xdr:spPr>
    </xdr:pic>
    <xdr:clientData/>
  </xdr:twoCellAnchor>
  <xdr:twoCellAnchor>
    <xdr:from>
      <xdr:col>2</xdr:col>
      <xdr:colOff>537183</xdr:colOff>
      <xdr:row>115</xdr:row>
      <xdr:rowOff>106464</xdr:rowOff>
    </xdr:from>
    <xdr:to>
      <xdr:col>2</xdr:col>
      <xdr:colOff>1509949</xdr:colOff>
      <xdr:row>115</xdr:row>
      <xdr:rowOff>1384897</xdr:rowOff>
    </xdr:to>
    <xdr:pic>
      <xdr:nvPicPr>
        <xdr:cNvPr id="24" name="Picture 23">
          <a:extLst>
            <a:ext uri="{FF2B5EF4-FFF2-40B4-BE49-F238E27FC236}">
              <a16:creationId xmlns:a16="http://schemas.microsoft.com/office/drawing/2014/main" xmlns="" id="{08497932-B7E1-4C14-A5F9-20AD68D85F97}"/>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xmlns=""/>
            </a:ext>
          </a:extLst>
        </a:blip>
        <a:stretch>
          <a:fillRect/>
        </a:stretch>
      </xdr:blipFill>
      <xdr:spPr>
        <a:xfrm>
          <a:off x="5502883" y="156037064"/>
          <a:ext cx="972766" cy="1278433"/>
        </a:xfrm>
        <a:prstGeom prst="rect">
          <a:avLst/>
        </a:prstGeom>
      </xdr:spPr>
    </xdr:pic>
    <xdr:clientData/>
  </xdr:twoCellAnchor>
  <xdr:twoCellAnchor>
    <xdr:from>
      <xdr:col>2</xdr:col>
      <xdr:colOff>626083</xdr:colOff>
      <xdr:row>116</xdr:row>
      <xdr:rowOff>88090</xdr:rowOff>
    </xdr:from>
    <xdr:to>
      <xdr:col>2</xdr:col>
      <xdr:colOff>1405968</xdr:colOff>
      <xdr:row>116</xdr:row>
      <xdr:rowOff>1125706</xdr:rowOff>
    </xdr:to>
    <xdr:pic>
      <xdr:nvPicPr>
        <xdr:cNvPr id="25" name="Picture 24">
          <a:extLst>
            <a:ext uri="{FF2B5EF4-FFF2-40B4-BE49-F238E27FC236}">
              <a16:creationId xmlns:a16="http://schemas.microsoft.com/office/drawing/2014/main" xmlns="" id="{97B93A75-9176-414F-AD73-FF1B4EE0B210}"/>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xmlns=""/>
            </a:ext>
          </a:extLst>
        </a:blip>
        <a:stretch>
          <a:fillRect/>
        </a:stretch>
      </xdr:blipFill>
      <xdr:spPr>
        <a:xfrm>
          <a:off x="5591783" y="157441090"/>
          <a:ext cx="779885" cy="1037616"/>
        </a:xfrm>
        <a:prstGeom prst="rect">
          <a:avLst/>
        </a:prstGeom>
      </xdr:spPr>
    </xdr:pic>
    <xdr:clientData/>
  </xdr:twoCellAnchor>
  <xdr:twoCellAnchor>
    <xdr:from>
      <xdr:col>2</xdr:col>
      <xdr:colOff>565556</xdr:colOff>
      <xdr:row>117</xdr:row>
      <xdr:rowOff>64851</xdr:rowOff>
    </xdr:from>
    <xdr:to>
      <xdr:col>2</xdr:col>
      <xdr:colOff>1505897</xdr:colOff>
      <xdr:row>117</xdr:row>
      <xdr:rowOff>1312242</xdr:rowOff>
    </xdr:to>
    <xdr:pic>
      <xdr:nvPicPr>
        <xdr:cNvPr id="26" name="Picture 25">
          <a:extLst>
            <a:ext uri="{FF2B5EF4-FFF2-40B4-BE49-F238E27FC236}">
              <a16:creationId xmlns:a16="http://schemas.microsoft.com/office/drawing/2014/main" xmlns="" id="{66A7FC81-CB8C-4B8A-B185-854972BA38E5}"/>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xmlns=""/>
            </a:ext>
          </a:extLst>
        </a:blip>
        <a:stretch>
          <a:fillRect/>
        </a:stretch>
      </xdr:blipFill>
      <xdr:spPr>
        <a:xfrm>
          <a:off x="5531256" y="158662451"/>
          <a:ext cx="940341" cy="1247391"/>
        </a:xfrm>
        <a:prstGeom prst="rect">
          <a:avLst/>
        </a:prstGeom>
      </xdr:spPr>
    </xdr:pic>
    <xdr:clientData/>
  </xdr:twoCellAnchor>
  <xdr:twoCellAnchor>
    <xdr:from>
      <xdr:col>2</xdr:col>
      <xdr:colOff>109832</xdr:colOff>
      <xdr:row>25</xdr:row>
      <xdr:rowOff>81794</xdr:rowOff>
    </xdr:from>
    <xdr:to>
      <xdr:col>2</xdr:col>
      <xdr:colOff>1621902</xdr:colOff>
      <xdr:row>25</xdr:row>
      <xdr:rowOff>1137339</xdr:rowOff>
    </xdr:to>
    <xdr:grpSp>
      <xdr:nvGrpSpPr>
        <xdr:cNvPr id="27" name="Group 26">
          <a:extLst>
            <a:ext uri="{FF2B5EF4-FFF2-40B4-BE49-F238E27FC236}">
              <a16:creationId xmlns:a16="http://schemas.microsoft.com/office/drawing/2014/main" xmlns="" id="{231D9A64-D227-4835-925F-1210A25F1026}"/>
            </a:ext>
          </a:extLst>
        </xdr:cNvPr>
        <xdr:cNvGrpSpPr/>
      </xdr:nvGrpSpPr>
      <xdr:grpSpPr>
        <a:xfrm>
          <a:off x="3268668" y="40052158"/>
          <a:ext cx="1512070" cy="1055545"/>
          <a:chOff x="17423996" y="7073337"/>
          <a:chExt cx="6292494" cy="6686670"/>
        </a:xfrm>
      </xdr:grpSpPr>
      <xdr:pic>
        <xdr:nvPicPr>
          <xdr:cNvPr id="28" name="Picture 27">
            <a:extLst>
              <a:ext uri="{FF2B5EF4-FFF2-40B4-BE49-F238E27FC236}">
                <a16:creationId xmlns:a16="http://schemas.microsoft.com/office/drawing/2014/main" xmlns="" id="{F1ADAE76-7E75-3D88-89FC-CDDFB7B93638}"/>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xmlns=""/>
              </a:ext>
            </a:extLst>
          </a:blip>
          <a:stretch>
            <a:fillRect/>
          </a:stretch>
        </xdr:blipFill>
        <xdr:spPr>
          <a:xfrm>
            <a:off x="20656203" y="7073337"/>
            <a:ext cx="3060287" cy="6686670"/>
          </a:xfrm>
          <a:prstGeom prst="rect">
            <a:avLst/>
          </a:prstGeom>
        </xdr:spPr>
      </xdr:pic>
      <xdr:pic>
        <xdr:nvPicPr>
          <xdr:cNvPr id="38" name="Picture 37">
            <a:extLst>
              <a:ext uri="{FF2B5EF4-FFF2-40B4-BE49-F238E27FC236}">
                <a16:creationId xmlns:a16="http://schemas.microsoft.com/office/drawing/2014/main" xmlns="" id="{55DC1C57-4F8F-0576-B8CC-B77FBFE58EC1}"/>
              </a:ext>
            </a:extLst>
          </xdr:cNvPr>
          <xdr:cNvPicPr>
            <a:picLocks noChangeAspect="1"/>
          </xdr:cNvPicPr>
        </xdr:nvPicPr>
        <xdr:blipFill>
          <a:blip xmlns:r="http://schemas.openxmlformats.org/officeDocument/2006/relationships" r:embed="rId17" cstate="screen">
            <a:duotone>
              <a:schemeClr val="bg2">
                <a:shade val="45000"/>
                <a:satMod val="135000"/>
              </a:schemeClr>
              <a:prstClr val="white"/>
            </a:duotone>
            <a:extLst>
              <a:ext uri="{28A0092B-C50C-407E-A947-70E740481C1C}">
                <a14:useLocalDpi xmlns:a14="http://schemas.microsoft.com/office/drawing/2010/main" xmlns=""/>
              </a:ext>
            </a:extLst>
          </a:blip>
          <a:stretch>
            <a:fillRect/>
          </a:stretch>
        </xdr:blipFill>
        <xdr:spPr>
          <a:xfrm>
            <a:off x="17423996" y="7081231"/>
            <a:ext cx="3280000" cy="6643809"/>
          </a:xfrm>
          <a:prstGeom prst="rect">
            <a:avLst/>
          </a:prstGeom>
        </xdr:spPr>
      </xdr:pic>
    </xdr:grpSp>
    <xdr:clientData/>
  </xdr:twoCellAnchor>
  <xdr:twoCellAnchor>
    <xdr:from>
      <xdr:col>2</xdr:col>
      <xdr:colOff>353686</xdr:colOff>
      <xdr:row>26</xdr:row>
      <xdr:rowOff>120270</xdr:rowOff>
    </xdr:from>
    <xdr:to>
      <xdr:col>2</xdr:col>
      <xdr:colOff>1731817</xdr:colOff>
      <xdr:row>26</xdr:row>
      <xdr:rowOff>1662546</xdr:rowOff>
    </xdr:to>
    <xdr:grpSp>
      <xdr:nvGrpSpPr>
        <xdr:cNvPr id="39" name="Group 38">
          <a:extLst>
            <a:ext uri="{FF2B5EF4-FFF2-40B4-BE49-F238E27FC236}">
              <a16:creationId xmlns:a16="http://schemas.microsoft.com/office/drawing/2014/main" xmlns="" id="{7F1C29F7-618F-4C67-9C39-6E5E05CC60D7}"/>
            </a:ext>
          </a:extLst>
        </xdr:cNvPr>
        <xdr:cNvGrpSpPr/>
      </xdr:nvGrpSpPr>
      <xdr:grpSpPr>
        <a:xfrm>
          <a:off x="3512522" y="41323688"/>
          <a:ext cx="1378131" cy="1542276"/>
          <a:chOff x="17423996" y="7073337"/>
          <a:chExt cx="6292494" cy="6686670"/>
        </a:xfrm>
      </xdr:grpSpPr>
      <xdr:pic>
        <xdr:nvPicPr>
          <xdr:cNvPr id="44" name="Picture 43">
            <a:extLst>
              <a:ext uri="{FF2B5EF4-FFF2-40B4-BE49-F238E27FC236}">
                <a16:creationId xmlns:a16="http://schemas.microsoft.com/office/drawing/2014/main" xmlns="" id="{B4C0A4AB-FAC7-8809-7AE3-0491FAE3714B}"/>
              </a:ext>
            </a:extLst>
          </xdr:cNvPr>
          <xdr:cNvPicPr>
            <a:picLocks noChangeAspect="1"/>
          </xdr:cNvPicPr>
        </xdr:nvPicPr>
        <xdr:blipFill>
          <a:blip xmlns:r="http://schemas.openxmlformats.org/officeDocument/2006/relationships" r:embed="rId18" cstate="screen">
            <a:duotone>
              <a:schemeClr val="bg2">
                <a:shade val="45000"/>
                <a:satMod val="135000"/>
              </a:schemeClr>
              <a:prstClr val="white"/>
            </a:duotone>
            <a:extLst>
              <a:ext uri="{28A0092B-C50C-407E-A947-70E740481C1C}">
                <a14:useLocalDpi xmlns:a14="http://schemas.microsoft.com/office/drawing/2010/main" xmlns=""/>
              </a:ext>
            </a:extLst>
          </a:blip>
          <a:stretch>
            <a:fillRect/>
          </a:stretch>
        </xdr:blipFill>
        <xdr:spPr>
          <a:xfrm>
            <a:off x="20656203" y="7073337"/>
            <a:ext cx="3060287" cy="6686670"/>
          </a:xfrm>
          <a:prstGeom prst="rect">
            <a:avLst/>
          </a:prstGeom>
        </xdr:spPr>
      </xdr:pic>
      <xdr:pic>
        <xdr:nvPicPr>
          <xdr:cNvPr id="50" name="Picture 49">
            <a:extLst>
              <a:ext uri="{FF2B5EF4-FFF2-40B4-BE49-F238E27FC236}">
                <a16:creationId xmlns:a16="http://schemas.microsoft.com/office/drawing/2014/main" xmlns="" id="{6AF2FA82-19A7-3193-504B-F9BFF7439F06}"/>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xmlns=""/>
              </a:ext>
            </a:extLst>
          </a:blip>
          <a:stretch>
            <a:fillRect/>
          </a:stretch>
        </xdr:blipFill>
        <xdr:spPr>
          <a:xfrm>
            <a:off x="17423996" y="7081231"/>
            <a:ext cx="3280000" cy="6643809"/>
          </a:xfrm>
          <a:prstGeom prst="rect">
            <a:avLst/>
          </a:prstGeom>
        </xdr:spPr>
      </xdr:pic>
    </xdr:grpSp>
    <xdr:clientData/>
  </xdr:twoCellAnchor>
  <xdr:twoCellAnchor>
    <xdr:from>
      <xdr:col>2</xdr:col>
      <xdr:colOff>584201</xdr:colOff>
      <xdr:row>118</xdr:row>
      <xdr:rowOff>209179</xdr:rowOff>
    </xdr:from>
    <xdr:to>
      <xdr:col>2</xdr:col>
      <xdr:colOff>1511301</xdr:colOff>
      <xdr:row>118</xdr:row>
      <xdr:rowOff>852140</xdr:rowOff>
    </xdr:to>
    <xdr:pic>
      <xdr:nvPicPr>
        <xdr:cNvPr id="30" name="Picture 222">
          <a:extLst>
            <a:ext uri="{FF2B5EF4-FFF2-40B4-BE49-F238E27FC236}">
              <a16:creationId xmlns:a16="http://schemas.microsoft.com/office/drawing/2014/main" xmlns="" id="{5E4BF8A9-60A3-4792-9FD1-3C92FCE83845}"/>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xmlns=""/>
            </a:ext>
          </a:extLst>
        </a:blip>
        <a:stretch>
          <a:fillRect/>
        </a:stretch>
      </xdr:blipFill>
      <xdr:spPr>
        <a:xfrm>
          <a:off x="5549901" y="160216479"/>
          <a:ext cx="927100" cy="642961"/>
        </a:xfrm>
        <a:prstGeom prst="rect">
          <a:avLst/>
        </a:prstGeom>
      </xdr:spPr>
    </xdr:pic>
    <xdr:clientData/>
  </xdr:twoCellAnchor>
  <xdr:twoCellAnchor>
    <xdr:from>
      <xdr:col>2</xdr:col>
      <xdr:colOff>479880</xdr:colOff>
      <xdr:row>94</xdr:row>
      <xdr:rowOff>69850</xdr:rowOff>
    </xdr:from>
    <xdr:to>
      <xdr:col>2</xdr:col>
      <xdr:colOff>1595666</xdr:colOff>
      <xdr:row>94</xdr:row>
      <xdr:rowOff>1319602</xdr:rowOff>
    </xdr:to>
    <xdr:pic>
      <xdr:nvPicPr>
        <xdr:cNvPr id="33" name="Picture 5">
          <a:extLst>
            <a:ext uri="{FF2B5EF4-FFF2-40B4-BE49-F238E27FC236}">
              <a16:creationId xmlns:a16="http://schemas.microsoft.com/office/drawing/2014/main" xmlns="" id="{13B7F8DB-2F4B-4CAF-9DE4-60145AE7E798}"/>
            </a:ext>
          </a:extLst>
        </xdr:cNvPr>
        <xdr:cNvPicPr>
          <a:picLocks noChangeAspect="1"/>
        </xdr:cNvPicPr>
      </xdr:nvPicPr>
      <xdr:blipFill rotWithShape="1">
        <a:blip xmlns:r="http://schemas.openxmlformats.org/officeDocument/2006/relationships" r:embed="rId21" cstate="screen">
          <a:extLst>
            <a:ext uri="{28A0092B-C50C-407E-A947-70E740481C1C}">
              <a14:useLocalDpi xmlns:a14="http://schemas.microsoft.com/office/drawing/2010/main" xmlns=""/>
            </a:ext>
          </a:extLst>
        </a:blip>
        <a:srcRect/>
        <a:stretch/>
      </xdr:blipFill>
      <xdr:spPr>
        <a:xfrm>
          <a:off x="5445580" y="127819150"/>
          <a:ext cx="1115786" cy="1249752"/>
        </a:xfrm>
        <a:prstGeom prst="rect">
          <a:avLst/>
        </a:prstGeom>
      </xdr:spPr>
    </xdr:pic>
    <xdr:clientData/>
  </xdr:twoCellAnchor>
  <xdr:twoCellAnchor>
    <xdr:from>
      <xdr:col>2</xdr:col>
      <xdr:colOff>386443</xdr:colOff>
      <xdr:row>95</xdr:row>
      <xdr:rowOff>149678</xdr:rowOff>
    </xdr:from>
    <xdr:to>
      <xdr:col>2</xdr:col>
      <xdr:colOff>1638300</xdr:colOff>
      <xdr:row>95</xdr:row>
      <xdr:rowOff>1488797</xdr:rowOff>
    </xdr:to>
    <xdr:pic>
      <xdr:nvPicPr>
        <xdr:cNvPr id="34" name="Picture 3">
          <a:extLst>
            <a:ext uri="{FF2B5EF4-FFF2-40B4-BE49-F238E27FC236}">
              <a16:creationId xmlns:a16="http://schemas.microsoft.com/office/drawing/2014/main" xmlns="" id="{4EF40679-3E34-44C7-9907-A72AC656555F}"/>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xmlns=""/>
            </a:ext>
          </a:extLst>
        </a:blip>
        <a:stretch>
          <a:fillRect/>
        </a:stretch>
      </xdr:blipFill>
      <xdr:spPr>
        <a:xfrm>
          <a:off x="5352143" y="129575378"/>
          <a:ext cx="1251857" cy="1339119"/>
        </a:xfrm>
        <a:prstGeom prst="rect">
          <a:avLst/>
        </a:prstGeom>
      </xdr:spPr>
    </xdr:pic>
    <xdr:clientData/>
  </xdr:twoCellAnchor>
  <xdr:twoCellAnchor>
    <xdr:from>
      <xdr:col>2</xdr:col>
      <xdr:colOff>108856</xdr:colOff>
      <xdr:row>41</xdr:row>
      <xdr:rowOff>77755</xdr:rowOff>
    </xdr:from>
    <xdr:to>
      <xdr:col>2</xdr:col>
      <xdr:colOff>1905604</xdr:colOff>
      <xdr:row>41</xdr:row>
      <xdr:rowOff>1384041</xdr:rowOff>
    </xdr:to>
    <xdr:pic>
      <xdr:nvPicPr>
        <xdr:cNvPr id="55" name="Рисунок 1">
          <a:extLst>
            <a:ext uri="{FF2B5EF4-FFF2-40B4-BE49-F238E27FC236}">
              <a16:creationId xmlns:a16="http://schemas.microsoft.com/office/drawing/2014/main" xmlns="" id="{EA0BD9F6-E15D-4B4E-ADB7-03BFCA4C81DC}"/>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xmlns=""/>
            </a:ext>
          </a:extLst>
        </a:blip>
        <a:stretch>
          <a:fillRect/>
        </a:stretch>
      </xdr:blipFill>
      <xdr:spPr>
        <a:xfrm>
          <a:off x="5069476" y="1891315"/>
          <a:ext cx="1796748" cy="1306286"/>
        </a:xfrm>
        <a:prstGeom prst="rect">
          <a:avLst/>
        </a:prstGeom>
      </xdr:spPr>
    </xdr:pic>
    <xdr:clientData/>
  </xdr:twoCellAnchor>
  <xdr:twoCellAnchor>
    <xdr:from>
      <xdr:col>2</xdr:col>
      <xdr:colOff>298242</xdr:colOff>
      <xdr:row>88</xdr:row>
      <xdr:rowOff>63500</xdr:rowOff>
    </xdr:from>
    <xdr:to>
      <xdr:col>2</xdr:col>
      <xdr:colOff>1690110</xdr:colOff>
      <xdr:row>88</xdr:row>
      <xdr:rowOff>1291989</xdr:rowOff>
    </xdr:to>
    <xdr:pic>
      <xdr:nvPicPr>
        <xdr:cNvPr id="58" name="Рисунок 53">
          <a:extLst>
            <a:ext uri="{FF2B5EF4-FFF2-40B4-BE49-F238E27FC236}">
              <a16:creationId xmlns:a16="http://schemas.microsoft.com/office/drawing/2014/main" xmlns="" id="{183DE695-5B07-4902-89EB-A9A42F2761BF}"/>
            </a:ext>
          </a:extLst>
        </xdr:cNvPr>
        <xdr:cNvPicPr>
          <a:picLocks noChangeAspect="1"/>
        </xdr:cNvPicPr>
      </xdr:nvPicPr>
      <xdr:blipFill>
        <a:blip xmlns:r="http://schemas.openxmlformats.org/officeDocument/2006/relationships" r:embed="rId24" cstate="screen">
          <a:extLst>
            <a:ext uri="{28A0092B-C50C-407E-A947-70E740481C1C}">
              <a14:useLocalDpi xmlns:a14="http://schemas.microsoft.com/office/drawing/2010/main" xmlns=""/>
            </a:ext>
          </a:extLst>
        </a:blip>
        <a:stretch>
          <a:fillRect/>
        </a:stretch>
      </xdr:blipFill>
      <xdr:spPr>
        <a:xfrm>
          <a:off x="5263942" y="118478300"/>
          <a:ext cx="1391868" cy="1228489"/>
        </a:xfrm>
        <a:prstGeom prst="rect">
          <a:avLst/>
        </a:prstGeom>
      </xdr:spPr>
    </xdr:pic>
    <xdr:clientData/>
  </xdr:twoCellAnchor>
  <xdr:twoCellAnchor>
    <xdr:from>
      <xdr:col>2</xdr:col>
      <xdr:colOff>229753</xdr:colOff>
      <xdr:row>89</xdr:row>
      <xdr:rowOff>67608</xdr:rowOff>
    </xdr:from>
    <xdr:to>
      <xdr:col>2</xdr:col>
      <xdr:colOff>1701800</xdr:colOff>
      <xdr:row>89</xdr:row>
      <xdr:rowOff>1366472</xdr:rowOff>
    </xdr:to>
    <xdr:pic>
      <xdr:nvPicPr>
        <xdr:cNvPr id="60" name="Рисунок 54">
          <a:extLst>
            <a:ext uri="{FF2B5EF4-FFF2-40B4-BE49-F238E27FC236}">
              <a16:creationId xmlns:a16="http://schemas.microsoft.com/office/drawing/2014/main" xmlns="" id="{EB9FAC79-A1EA-4703-A150-BC044F514B96}"/>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xmlns=""/>
            </a:ext>
          </a:extLst>
        </a:blip>
        <a:stretch>
          <a:fillRect/>
        </a:stretch>
      </xdr:blipFill>
      <xdr:spPr>
        <a:xfrm>
          <a:off x="5195453" y="119917508"/>
          <a:ext cx="1472047" cy="1298864"/>
        </a:xfrm>
        <a:prstGeom prst="rect">
          <a:avLst/>
        </a:prstGeom>
      </xdr:spPr>
    </xdr:pic>
    <xdr:clientData/>
  </xdr:twoCellAnchor>
  <xdr:twoCellAnchor>
    <xdr:from>
      <xdr:col>2</xdr:col>
      <xdr:colOff>706003</xdr:colOff>
      <xdr:row>90</xdr:row>
      <xdr:rowOff>80401</xdr:rowOff>
    </xdr:from>
    <xdr:to>
      <xdr:col>2</xdr:col>
      <xdr:colOff>1385588</xdr:colOff>
      <xdr:row>90</xdr:row>
      <xdr:rowOff>1355616</xdr:rowOff>
    </xdr:to>
    <xdr:grpSp>
      <xdr:nvGrpSpPr>
        <xdr:cNvPr id="128" name="Группа 57">
          <a:extLst>
            <a:ext uri="{FF2B5EF4-FFF2-40B4-BE49-F238E27FC236}">
              <a16:creationId xmlns:a16="http://schemas.microsoft.com/office/drawing/2014/main" xmlns="" id="{C7ACC090-589E-4A58-AE7F-1333098A2B9E}"/>
            </a:ext>
          </a:extLst>
        </xdr:cNvPr>
        <xdr:cNvGrpSpPr/>
      </xdr:nvGrpSpPr>
      <xdr:grpSpPr>
        <a:xfrm>
          <a:off x="3864839" y="145026656"/>
          <a:ext cx="679585" cy="1275215"/>
          <a:chOff x="7094189" y="2558485"/>
          <a:chExt cx="1582524" cy="2831534"/>
        </a:xfrm>
      </xdr:grpSpPr>
      <xdr:pic>
        <xdr:nvPicPr>
          <xdr:cNvPr id="129" name="Рисунок 59">
            <a:extLst>
              <a:ext uri="{FF2B5EF4-FFF2-40B4-BE49-F238E27FC236}">
                <a16:creationId xmlns:a16="http://schemas.microsoft.com/office/drawing/2014/main" xmlns="" id="{82B0CD70-E753-514A-D7C3-2123F0FEDBA2}"/>
              </a:ext>
            </a:extLst>
          </xdr:cNvPr>
          <xdr:cNvPicPr>
            <a:picLocks noChangeAspect="1"/>
          </xdr:cNvPicPr>
        </xdr:nvPicPr>
        <xdr:blipFill rotWithShape="1">
          <a:blip xmlns:r="http://schemas.openxmlformats.org/officeDocument/2006/relationships" r:embed="rId26" cstate="screen">
            <a:extLst>
              <a:ext uri="{28A0092B-C50C-407E-A947-70E740481C1C}">
                <a14:useLocalDpi xmlns:a14="http://schemas.microsoft.com/office/drawing/2010/main" xmlns=""/>
              </a:ext>
            </a:extLst>
          </a:blip>
          <a:srcRect/>
          <a:stretch/>
        </xdr:blipFill>
        <xdr:spPr>
          <a:xfrm>
            <a:off x="7094189" y="2558485"/>
            <a:ext cx="1582524" cy="2764013"/>
          </a:xfrm>
          <a:prstGeom prst="rect">
            <a:avLst/>
          </a:prstGeom>
        </xdr:spPr>
      </xdr:pic>
      <xdr:pic>
        <xdr:nvPicPr>
          <xdr:cNvPr id="136" name="Рисунок 127">
            <a:extLst>
              <a:ext uri="{FF2B5EF4-FFF2-40B4-BE49-F238E27FC236}">
                <a16:creationId xmlns:a16="http://schemas.microsoft.com/office/drawing/2014/main" xmlns="" id="{CF36F4F6-A77A-F9D0-6652-C25010B3FFE0}"/>
              </a:ext>
            </a:extLst>
          </xdr:cNvPr>
          <xdr:cNvPicPr>
            <a:picLocks noChangeAspect="1"/>
          </xdr:cNvPicPr>
        </xdr:nvPicPr>
        <xdr:blipFill rotWithShape="1">
          <a:blip xmlns:r="http://schemas.openxmlformats.org/officeDocument/2006/relationships" r:embed="rId27" cstate="screen">
            <a:extLst>
              <a:ext uri="{28A0092B-C50C-407E-A947-70E740481C1C}">
                <a14:useLocalDpi xmlns:a14="http://schemas.microsoft.com/office/drawing/2010/main" xmlns=""/>
              </a:ext>
            </a:extLst>
          </a:blip>
          <a:srcRect/>
          <a:stretch/>
        </xdr:blipFill>
        <xdr:spPr>
          <a:xfrm rot="10800000">
            <a:off x="7094189" y="5322498"/>
            <a:ext cx="1582524" cy="67521"/>
          </a:xfrm>
          <a:prstGeom prst="rect">
            <a:avLst/>
          </a:prstGeom>
        </xdr:spPr>
      </xdr:pic>
    </xdr:grpSp>
    <xdr:clientData/>
  </xdr:twoCellAnchor>
  <xdr:twoCellAnchor>
    <xdr:from>
      <xdr:col>2</xdr:col>
      <xdr:colOff>231321</xdr:colOff>
      <xdr:row>79</xdr:row>
      <xdr:rowOff>114300</xdr:rowOff>
    </xdr:from>
    <xdr:to>
      <xdr:col>2</xdr:col>
      <xdr:colOff>1905000</xdr:colOff>
      <xdr:row>79</xdr:row>
      <xdr:rowOff>1587138</xdr:rowOff>
    </xdr:to>
    <xdr:pic>
      <xdr:nvPicPr>
        <xdr:cNvPr id="138" name="Рисунок 35">
          <a:extLst>
            <a:ext uri="{FF2B5EF4-FFF2-40B4-BE49-F238E27FC236}">
              <a16:creationId xmlns:a16="http://schemas.microsoft.com/office/drawing/2014/main" xmlns="" id="{692F0FEC-663A-490F-8190-BFEA72A839A0}"/>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xmlns=""/>
            </a:ext>
          </a:extLst>
        </a:blip>
        <a:stretch>
          <a:fillRect/>
        </a:stretch>
      </xdr:blipFill>
      <xdr:spPr>
        <a:xfrm>
          <a:off x="5197021" y="10833100"/>
          <a:ext cx="1673679" cy="1472838"/>
        </a:xfrm>
        <a:prstGeom prst="rect">
          <a:avLst/>
        </a:prstGeom>
      </xdr:spPr>
    </xdr:pic>
    <xdr:clientData/>
  </xdr:twoCellAnchor>
  <xdr:twoCellAnchor>
    <xdr:from>
      <xdr:col>2</xdr:col>
      <xdr:colOff>204107</xdr:colOff>
      <xdr:row>80</xdr:row>
      <xdr:rowOff>139700</xdr:rowOff>
    </xdr:from>
    <xdr:to>
      <xdr:col>2</xdr:col>
      <xdr:colOff>1801091</xdr:colOff>
      <xdr:row>80</xdr:row>
      <xdr:rowOff>1546751</xdr:rowOff>
    </xdr:to>
    <xdr:pic>
      <xdr:nvPicPr>
        <xdr:cNvPr id="139" name="Рисунок 37">
          <a:extLst>
            <a:ext uri="{FF2B5EF4-FFF2-40B4-BE49-F238E27FC236}">
              <a16:creationId xmlns:a16="http://schemas.microsoft.com/office/drawing/2014/main" xmlns="" id="{49EF7925-98A5-4F97-8633-EA76724C214F}"/>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xmlns=""/>
            </a:ext>
          </a:extLst>
        </a:blip>
        <a:stretch>
          <a:fillRect/>
        </a:stretch>
      </xdr:blipFill>
      <xdr:spPr>
        <a:xfrm>
          <a:off x="5150180" y="121283845"/>
          <a:ext cx="1596984" cy="1407051"/>
        </a:xfrm>
        <a:prstGeom prst="rect">
          <a:avLst/>
        </a:prstGeom>
      </xdr:spPr>
    </xdr:pic>
    <xdr:clientData/>
  </xdr:twoCellAnchor>
  <xdr:twoCellAnchor>
    <xdr:from>
      <xdr:col>2</xdr:col>
      <xdr:colOff>232064</xdr:colOff>
      <xdr:row>81</xdr:row>
      <xdr:rowOff>130159</xdr:rowOff>
    </xdr:from>
    <xdr:to>
      <xdr:col>2</xdr:col>
      <xdr:colOff>1828800</xdr:colOff>
      <xdr:row>81</xdr:row>
      <xdr:rowOff>1534109</xdr:rowOff>
    </xdr:to>
    <xdr:pic>
      <xdr:nvPicPr>
        <xdr:cNvPr id="140" name="Рисунок 38">
          <a:extLst>
            <a:ext uri="{FF2B5EF4-FFF2-40B4-BE49-F238E27FC236}">
              <a16:creationId xmlns:a16="http://schemas.microsoft.com/office/drawing/2014/main" xmlns="" id="{2C364804-27B4-488F-A67D-9361D0ACF7DD}"/>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xmlns=""/>
            </a:ext>
          </a:extLst>
        </a:blip>
        <a:stretch>
          <a:fillRect/>
        </a:stretch>
      </xdr:blipFill>
      <xdr:spPr>
        <a:xfrm>
          <a:off x="5178137" y="127855214"/>
          <a:ext cx="1596736" cy="1403950"/>
        </a:xfrm>
        <a:prstGeom prst="rect">
          <a:avLst/>
        </a:prstGeom>
      </xdr:spPr>
    </xdr:pic>
    <xdr:clientData/>
  </xdr:twoCellAnchor>
  <xdr:twoCellAnchor>
    <xdr:from>
      <xdr:col>2</xdr:col>
      <xdr:colOff>190252</xdr:colOff>
      <xdr:row>84</xdr:row>
      <xdr:rowOff>110836</xdr:rowOff>
    </xdr:from>
    <xdr:to>
      <xdr:col>2</xdr:col>
      <xdr:colOff>1820762</xdr:colOff>
      <xdr:row>84</xdr:row>
      <xdr:rowOff>1551709</xdr:rowOff>
    </xdr:to>
    <xdr:pic>
      <xdr:nvPicPr>
        <xdr:cNvPr id="141" name="Рисунок 47">
          <a:extLst>
            <a:ext uri="{FF2B5EF4-FFF2-40B4-BE49-F238E27FC236}">
              <a16:creationId xmlns:a16="http://schemas.microsoft.com/office/drawing/2014/main" xmlns="" id="{A3C9F82A-D0A1-48C8-B73C-006D4243F97B}"/>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xmlns=""/>
            </a:ext>
          </a:extLst>
        </a:blip>
        <a:stretch>
          <a:fillRect/>
        </a:stretch>
      </xdr:blipFill>
      <xdr:spPr>
        <a:xfrm>
          <a:off x="5136325" y="134347527"/>
          <a:ext cx="1630510" cy="1440873"/>
        </a:xfrm>
        <a:prstGeom prst="rect">
          <a:avLst/>
        </a:prstGeom>
      </xdr:spPr>
    </xdr:pic>
    <xdr:clientData/>
  </xdr:twoCellAnchor>
  <xdr:twoCellAnchor>
    <xdr:from>
      <xdr:col>2</xdr:col>
      <xdr:colOff>570591</xdr:colOff>
      <xdr:row>86</xdr:row>
      <xdr:rowOff>98695</xdr:rowOff>
    </xdr:from>
    <xdr:to>
      <xdr:col>2</xdr:col>
      <xdr:colOff>1358900</xdr:colOff>
      <xdr:row>86</xdr:row>
      <xdr:rowOff>1507076</xdr:rowOff>
    </xdr:to>
    <xdr:pic>
      <xdr:nvPicPr>
        <xdr:cNvPr id="144" name="Рисунок 51">
          <a:extLst>
            <a:ext uri="{FF2B5EF4-FFF2-40B4-BE49-F238E27FC236}">
              <a16:creationId xmlns:a16="http://schemas.microsoft.com/office/drawing/2014/main" xmlns="" id="{14072158-D9F2-4939-B5F2-87A3F5391CBC}"/>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xmlns=""/>
            </a:ext>
          </a:extLst>
        </a:blip>
        <a:stretch>
          <a:fillRect/>
        </a:stretch>
      </xdr:blipFill>
      <xdr:spPr>
        <a:xfrm>
          <a:off x="5536291" y="99641295"/>
          <a:ext cx="788309" cy="1408381"/>
        </a:xfrm>
        <a:prstGeom prst="rect">
          <a:avLst/>
        </a:prstGeom>
      </xdr:spPr>
    </xdr:pic>
    <xdr:clientData/>
  </xdr:twoCellAnchor>
  <xdr:twoCellAnchor>
    <xdr:from>
      <xdr:col>2</xdr:col>
      <xdr:colOff>608693</xdr:colOff>
      <xdr:row>87</xdr:row>
      <xdr:rowOff>216806</xdr:rowOff>
    </xdr:from>
    <xdr:to>
      <xdr:col>2</xdr:col>
      <xdr:colOff>1294245</xdr:colOff>
      <xdr:row>87</xdr:row>
      <xdr:rowOff>1446645</xdr:rowOff>
    </xdr:to>
    <xdr:pic>
      <xdr:nvPicPr>
        <xdr:cNvPr id="147" name="Рисунок 52">
          <a:extLst>
            <a:ext uri="{FF2B5EF4-FFF2-40B4-BE49-F238E27FC236}">
              <a16:creationId xmlns:a16="http://schemas.microsoft.com/office/drawing/2014/main" xmlns="" id="{8F174C98-2A98-45AE-8E2C-C0AEEDBFE55A}"/>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xmlns=""/>
            </a:ext>
          </a:extLst>
        </a:blip>
        <a:stretch>
          <a:fillRect/>
        </a:stretch>
      </xdr:blipFill>
      <xdr:spPr>
        <a:xfrm>
          <a:off x="5574393" y="101410406"/>
          <a:ext cx="685552" cy="1229839"/>
        </a:xfrm>
        <a:prstGeom prst="rect">
          <a:avLst/>
        </a:prstGeom>
      </xdr:spPr>
    </xdr:pic>
    <xdr:clientData/>
  </xdr:twoCellAnchor>
  <xdr:twoCellAnchor>
    <xdr:from>
      <xdr:col>2</xdr:col>
      <xdr:colOff>520700</xdr:colOff>
      <xdr:row>22</xdr:row>
      <xdr:rowOff>88900</xdr:rowOff>
    </xdr:from>
    <xdr:to>
      <xdr:col>2</xdr:col>
      <xdr:colOff>1282699</xdr:colOff>
      <xdr:row>22</xdr:row>
      <xdr:rowOff>1922636</xdr:rowOff>
    </xdr:to>
    <xdr:pic>
      <xdr:nvPicPr>
        <xdr:cNvPr id="151" name="Picture 147">
          <a:extLst>
            <a:ext uri="{FF2B5EF4-FFF2-40B4-BE49-F238E27FC236}">
              <a16:creationId xmlns:a16="http://schemas.microsoft.com/office/drawing/2014/main" xmlns="" id="{87DD9E55-22F0-4C5F-AC04-7353F7ADC980}"/>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xmlns=""/>
            </a:ext>
          </a:extLst>
        </a:blip>
        <a:stretch>
          <a:fillRect/>
        </a:stretch>
      </xdr:blipFill>
      <xdr:spPr>
        <a:xfrm>
          <a:off x="5481320" y="22476460"/>
          <a:ext cx="761999" cy="1833736"/>
        </a:xfrm>
        <a:prstGeom prst="rect">
          <a:avLst/>
        </a:prstGeom>
      </xdr:spPr>
    </xdr:pic>
    <xdr:clientData/>
  </xdr:twoCellAnchor>
  <xdr:twoCellAnchor>
    <xdr:from>
      <xdr:col>2</xdr:col>
      <xdr:colOff>261026</xdr:colOff>
      <xdr:row>5</xdr:row>
      <xdr:rowOff>154021</xdr:rowOff>
    </xdr:from>
    <xdr:to>
      <xdr:col>2</xdr:col>
      <xdr:colOff>1870278</xdr:colOff>
      <xdr:row>5</xdr:row>
      <xdr:rowOff>1513191</xdr:rowOff>
    </xdr:to>
    <xdr:pic>
      <xdr:nvPicPr>
        <xdr:cNvPr id="152" name="Picture 140">
          <a:extLst>
            <a:ext uri="{FF2B5EF4-FFF2-40B4-BE49-F238E27FC236}">
              <a16:creationId xmlns:a16="http://schemas.microsoft.com/office/drawing/2014/main" xmlns="" id="{5163AC58-7557-4A38-8434-6434A57876FF}"/>
            </a:ext>
          </a:extLst>
        </xdr:cNvPr>
        <xdr:cNvPicPr>
          <a:picLocks noChangeAspect="1"/>
        </xdr:cNvPicPr>
      </xdr:nvPicPr>
      <xdr:blipFill>
        <a:blip xmlns:r="http://schemas.openxmlformats.org/officeDocument/2006/relationships" r:embed="rId35" cstate="screen">
          <a:extLst>
            <a:ext uri="{28A0092B-C50C-407E-A947-70E740481C1C}">
              <a14:useLocalDpi xmlns:a14="http://schemas.microsoft.com/office/drawing/2010/main" xmlns=""/>
            </a:ext>
          </a:extLst>
        </a:blip>
        <a:stretch>
          <a:fillRect/>
        </a:stretch>
      </xdr:blipFill>
      <xdr:spPr>
        <a:xfrm>
          <a:off x="5221646" y="5251801"/>
          <a:ext cx="1609252" cy="1359170"/>
        </a:xfrm>
        <a:prstGeom prst="rect">
          <a:avLst/>
        </a:prstGeom>
      </xdr:spPr>
    </xdr:pic>
    <xdr:clientData/>
  </xdr:twoCellAnchor>
  <xdr:twoCellAnchor>
    <xdr:from>
      <xdr:col>2</xdr:col>
      <xdr:colOff>190500</xdr:colOff>
      <xdr:row>6</xdr:row>
      <xdr:rowOff>50800</xdr:rowOff>
    </xdr:from>
    <xdr:to>
      <xdr:col>2</xdr:col>
      <xdr:colOff>1701800</xdr:colOff>
      <xdr:row>6</xdr:row>
      <xdr:rowOff>1368743</xdr:rowOff>
    </xdr:to>
    <xdr:pic>
      <xdr:nvPicPr>
        <xdr:cNvPr id="153" name="Picture 143">
          <a:extLst>
            <a:ext uri="{FF2B5EF4-FFF2-40B4-BE49-F238E27FC236}">
              <a16:creationId xmlns:a16="http://schemas.microsoft.com/office/drawing/2014/main" xmlns="" id="{2291EDAB-87B5-4E0B-81A1-B3BEA1E94D19}"/>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xmlns=""/>
            </a:ext>
          </a:extLst>
        </a:blip>
        <a:stretch>
          <a:fillRect/>
        </a:stretch>
      </xdr:blipFill>
      <xdr:spPr>
        <a:xfrm>
          <a:off x="5151120" y="7015480"/>
          <a:ext cx="1511300" cy="1317943"/>
        </a:xfrm>
        <a:prstGeom prst="rect">
          <a:avLst/>
        </a:prstGeom>
      </xdr:spPr>
    </xdr:pic>
    <xdr:clientData/>
  </xdr:twoCellAnchor>
  <xdr:twoCellAnchor>
    <xdr:from>
      <xdr:col>2</xdr:col>
      <xdr:colOff>304800</xdr:colOff>
      <xdr:row>4</xdr:row>
      <xdr:rowOff>88900</xdr:rowOff>
    </xdr:from>
    <xdr:to>
      <xdr:col>2</xdr:col>
      <xdr:colOff>1739900</xdr:colOff>
      <xdr:row>5</xdr:row>
      <xdr:rowOff>0</xdr:rowOff>
    </xdr:to>
    <xdr:grpSp>
      <xdr:nvGrpSpPr>
        <xdr:cNvPr id="155" name="Group 139">
          <a:extLst>
            <a:ext uri="{FF2B5EF4-FFF2-40B4-BE49-F238E27FC236}">
              <a16:creationId xmlns:a16="http://schemas.microsoft.com/office/drawing/2014/main" xmlns="" id="{7C45C035-1C61-4B48-8A76-11BCAAC6D197}"/>
            </a:ext>
          </a:extLst>
        </xdr:cNvPr>
        <xdr:cNvGrpSpPr/>
      </xdr:nvGrpSpPr>
      <xdr:grpSpPr>
        <a:xfrm>
          <a:off x="3463636" y="1917700"/>
          <a:ext cx="1435100" cy="1642918"/>
          <a:chOff x="5167740" y="26282073"/>
          <a:chExt cx="6848006" cy="8561905"/>
        </a:xfrm>
      </xdr:grpSpPr>
      <xdr:pic>
        <xdr:nvPicPr>
          <xdr:cNvPr id="156" name="Picture 148">
            <a:extLst>
              <a:ext uri="{FF2B5EF4-FFF2-40B4-BE49-F238E27FC236}">
                <a16:creationId xmlns:a16="http://schemas.microsoft.com/office/drawing/2014/main" xmlns="" id="{77FF0372-DE23-3003-F8BD-A3EC339C7872}"/>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xmlns=""/>
              </a:ext>
            </a:extLst>
          </a:blip>
          <a:stretch>
            <a:fillRect/>
          </a:stretch>
        </xdr:blipFill>
        <xdr:spPr>
          <a:xfrm>
            <a:off x="5167740" y="26590289"/>
            <a:ext cx="2552343" cy="7801662"/>
          </a:xfrm>
          <a:prstGeom prst="rect">
            <a:avLst/>
          </a:prstGeom>
        </xdr:spPr>
      </xdr:pic>
      <xdr:pic>
        <xdr:nvPicPr>
          <xdr:cNvPr id="157" name="Picture 155">
            <a:extLst>
              <a:ext uri="{FF2B5EF4-FFF2-40B4-BE49-F238E27FC236}">
                <a16:creationId xmlns:a16="http://schemas.microsoft.com/office/drawing/2014/main" xmlns="" id="{2CE4958B-9BA5-E5F1-D290-F09C2C2F6034}"/>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xmlns=""/>
              </a:ext>
            </a:extLst>
          </a:blip>
          <a:stretch>
            <a:fillRect/>
          </a:stretch>
        </xdr:blipFill>
        <xdr:spPr>
          <a:xfrm>
            <a:off x="8215746" y="26282073"/>
            <a:ext cx="3800000" cy="8561905"/>
          </a:xfrm>
          <a:prstGeom prst="rect">
            <a:avLst/>
          </a:prstGeom>
        </xdr:spPr>
      </xdr:pic>
    </xdr:grpSp>
    <xdr:clientData/>
  </xdr:twoCellAnchor>
  <xdr:twoCellAnchor>
    <xdr:from>
      <xdr:col>2</xdr:col>
      <xdr:colOff>200941</xdr:colOff>
      <xdr:row>48</xdr:row>
      <xdr:rowOff>54731</xdr:rowOff>
    </xdr:from>
    <xdr:to>
      <xdr:col>2</xdr:col>
      <xdr:colOff>1644297</xdr:colOff>
      <xdr:row>48</xdr:row>
      <xdr:rowOff>1473201</xdr:rowOff>
    </xdr:to>
    <xdr:pic>
      <xdr:nvPicPr>
        <xdr:cNvPr id="164" name="Picture 163">
          <a:extLst>
            <a:ext uri="{FF2B5EF4-FFF2-40B4-BE49-F238E27FC236}">
              <a16:creationId xmlns:a16="http://schemas.microsoft.com/office/drawing/2014/main" xmlns="" id="{D11C160F-03D9-412B-8EAA-409236BDEE0D}"/>
            </a:ext>
          </a:extLst>
        </xdr:cNvPr>
        <xdr:cNvPicPr>
          <a:picLocks noChangeAspect="1"/>
        </xdr:cNvPicPr>
      </xdr:nvPicPr>
      <xdr:blipFill>
        <a:blip xmlns:r="http://schemas.openxmlformats.org/officeDocument/2006/relationships" r:embed="rId39" cstate="print"/>
        <a:stretch>
          <a:fillRect/>
        </a:stretch>
      </xdr:blipFill>
      <xdr:spPr>
        <a:xfrm>
          <a:off x="5166641" y="58792231"/>
          <a:ext cx="1443356" cy="1418470"/>
        </a:xfrm>
        <a:prstGeom prst="rect">
          <a:avLst/>
        </a:prstGeom>
      </xdr:spPr>
    </xdr:pic>
    <xdr:clientData/>
  </xdr:twoCellAnchor>
  <xdr:twoCellAnchor>
    <xdr:from>
      <xdr:col>2</xdr:col>
      <xdr:colOff>258077</xdr:colOff>
      <xdr:row>45</xdr:row>
      <xdr:rowOff>68584</xdr:rowOff>
    </xdr:from>
    <xdr:to>
      <xdr:col>2</xdr:col>
      <xdr:colOff>1792717</xdr:colOff>
      <xdr:row>45</xdr:row>
      <xdr:rowOff>1568265</xdr:rowOff>
    </xdr:to>
    <xdr:pic>
      <xdr:nvPicPr>
        <xdr:cNvPr id="165" name="图片 54">
          <a:extLst>
            <a:ext uri="{FF2B5EF4-FFF2-40B4-BE49-F238E27FC236}">
              <a16:creationId xmlns:a16="http://schemas.microsoft.com/office/drawing/2014/main" xmlns="" id="{DF272E3C-20CB-4DF7-8266-AB0488EFF17C}"/>
            </a:ext>
          </a:extLst>
        </xdr:cNvPr>
        <xdr:cNvPicPr>
          <a:picLocks noChangeAspect="1"/>
        </xdr:cNvPicPr>
      </xdr:nvPicPr>
      <xdr:blipFill>
        <a:blip xmlns:r="http://schemas.openxmlformats.org/officeDocument/2006/relationships" r:embed="rId40" cstate="screen">
          <a:extLst>
            <a:ext uri="{28A0092B-C50C-407E-A947-70E740481C1C}">
              <a14:useLocalDpi xmlns:a14="http://schemas.microsoft.com/office/drawing/2010/main" xmlns=""/>
            </a:ext>
          </a:extLst>
        </a:blip>
        <a:stretch>
          <a:fillRect/>
        </a:stretch>
      </xdr:blipFill>
      <xdr:spPr>
        <a:xfrm>
          <a:off x="5223777" y="40505384"/>
          <a:ext cx="1534640" cy="1499681"/>
        </a:xfrm>
        <a:prstGeom prst="rect">
          <a:avLst/>
        </a:prstGeom>
      </xdr:spPr>
    </xdr:pic>
    <xdr:clientData/>
  </xdr:twoCellAnchor>
  <xdr:twoCellAnchor>
    <xdr:from>
      <xdr:col>2</xdr:col>
      <xdr:colOff>227616</xdr:colOff>
      <xdr:row>46</xdr:row>
      <xdr:rowOff>54730</xdr:rowOff>
    </xdr:from>
    <xdr:to>
      <xdr:col>2</xdr:col>
      <xdr:colOff>1782531</xdr:colOff>
      <xdr:row>46</xdr:row>
      <xdr:rowOff>1581432</xdr:rowOff>
    </xdr:to>
    <xdr:pic>
      <xdr:nvPicPr>
        <xdr:cNvPr id="168" name="图片 52">
          <a:extLst>
            <a:ext uri="{FF2B5EF4-FFF2-40B4-BE49-F238E27FC236}">
              <a16:creationId xmlns:a16="http://schemas.microsoft.com/office/drawing/2014/main" xmlns="" id="{A55F2433-DE64-4B61-97C7-08F9926D6409}"/>
            </a:ext>
          </a:extLst>
        </xdr:cNvPr>
        <xdr:cNvPicPr>
          <a:picLocks noChangeAspect="1"/>
        </xdr:cNvPicPr>
      </xdr:nvPicPr>
      <xdr:blipFill>
        <a:blip xmlns:r="http://schemas.openxmlformats.org/officeDocument/2006/relationships" r:embed="rId41" cstate="screen">
          <a:extLst>
            <a:ext uri="{28A0092B-C50C-407E-A947-70E740481C1C}">
              <a14:useLocalDpi xmlns:a14="http://schemas.microsoft.com/office/drawing/2010/main" xmlns=""/>
            </a:ext>
          </a:extLst>
        </a:blip>
        <a:stretch>
          <a:fillRect/>
        </a:stretch>
      </xdr:blipFill>
      <xdr:spPr>
        <a:xfrm>
          <a:off x="5193316" y="40491530"/>
          <a:ext cx="1554915" cy="1526702"/>
        </a:xfrm>
        <a:prstGeom prst="rect">
          <a:avLst/>
        </a:prstGeom>
      </xdr:spPr>
    </xdr:pic>
    <xdr:clientData/>
  </xdr:twoCellAnchor>
  <xdr:twoCellAnchor>
    <xdr:from>
      <xdr:col>2</xdr:col>
      <xdr:colOff>227274</xdr:colOff>
      <xdr:row>47</xdr:row>
      <xdr:rowOff>68586</xdr:rowOff>
    </xdr:from>
    <xdr:to>
      <xdr:col>2</xdr:col>
      <xdr:colOff>1755082</xdr:colOff>
      <xdr:row>47</xdr:row>
      <xdr:rowOff>1568266</xdr:rowOff>
    </xdr:to>
    <xdr:pic>
      <xdr:nvPicPr>
        <xdr:cNvPr id="169" name="图片 53">
          <a:extLst>
            <a:ext uri="{FF2B5EF4-FFF2-40B4-BE49-F238E27FC236}">
              <a16:creationId xmlns:a16="http://schemas.microsoft.com/office/drawing/2014/main" xmlns="" id="{60FFD228-A0BA-4AF9-A518-BF3D99A31E69}"/>
            </a:ext>
          </a:extLst>
        </xdr:cNvPr>
        <xdr:cNvPicPr>
          <a:picLocks noChangeAspect="1"/>
        </xdr:cNvPicPr>
      </xdr:nvPicPr>
      <xdr:blipFill>
        <a:blip xmlns:r="http://schemas.openxmlformats.org/officeDocument/2006/relationships" r:embed="rId42" cstate="screen">
          <a:extLst>
            <a:ext uri="{28A0092B-C50C-407E-A947-70E740481C1C}">
              <a14:useLocalDpi xmlns:a14="http://schemas.microsoft.com/office/drawing/2010/main" xmlns=""/>
            </a:ext>
          </a:extLst>
        </a:blip>
        <a:stretch>
          <a:fillRect/>
        </a:stretch>
      </xdr:blipFill>
      <xdr:spPr>
        <a:xfrm>
          <a:off x="5192974" y="42169086"/>
          <a:ext cx="1527808" cy="1499680"/>
        </a:xfrm>
        <a:prstGeom prst="rect">
          <a:avLst/>
        </a:prstGeom>
      </xdr:spPr>
    </xdr:pic>
    <xdr:clientData/>
  </xdr:twoCellAnchor>
  <xdr:twoCellAnchor>
    <xdr:from>
      <xdr:col>2</xdr:col>
      <xdr:colOff>294268</xdr:colOff>
      <xdr:row>21</xdr:row>
      <xdr:rowOff>77438</xdr:rowOff>
    </xdr:from>
    <xdr:to>
      <xdr:col>2</xdr:col>
      <xdr:colOff>1626220</xdr:colOff>
      <xdr:row>21</xdr:row>
      <xdr:rowOff>1863682</xdr:rowOff>
    </xdr:to>
    <xdr:pic>
      <xdr:nvPicPr>
        <xdr:cNvPr id="131" name="Picture 191">
          <a:extLst>
            <a:ext uri="{FF2B5EF4-FFF2-40B4-BE49-F238E27FC236}">
              <a16:creationId xmlns:a16="http://schemas.microsoft.com/office/drawing/2014/main" xmlns="" id="{E8D88A65-E31A-4F40-B7CD-423974687A4F}"/>
            </a:ext>
          </a:extLst>
        </xdr:cNvPr>
        <xdr:cNvPicPr>
          <a:picLocks noChangeAspect="1"/>
        </xdr:cNvPicPr>
      </xdr:nvPicPr>
      <xdr:blipFill>
        <a:blip xmlns:r="http://schemas.openxmlformats.org/officeDocument/2006/relationships" r:embed="rId43" cstate="screen">
          <a:extLst>
            <a:ext uri="{28A0092B-C50C-407E-A947-70E740481C1C}">
              <a14:useLocalDpi xmlns:a14="http://schemas.microsoft.com/office/drawing/2010/main" xmlns=""/>
            </a:ext>
          </a:extLst>
        </a:blip>
        <a:stretch>
          <a:fillRect/>
        </a:stretch>
      </xdr:blipFill>
      <xdr:spPr>
        <a:xfrm>
          <a:off x="5254888" y="22625018"/>
          <a:ext cx="1331952" cy="1786244"/>
        </a:xfrm>
        <a:prstGeom prst="rect">
          <a:avLst/>
        </a:prstGeom>
      </xdr:spPr>
    </xdr:pic>
    <xdr:clientData/>
  </xdr:twoCellAnchor>
  <xdr:twoCellAnchor>
    <xdr:from>
      <xdr:col>2</xdr:col>
      <xdr:colOff>203200</xdr:colOff>
      <xdr:row>75</xdr:row>
      <xdr:rowOff>254000</xdr:rowOff>
    </xdr:from>
    <xdr:to>
      <xdr:col>2</xdr:col>
      <xdr:colOff>1809421</xdr:colOff>
      <xdr:row>75</xdr:row>
      <xdr:rowOff>1349375</xdr:rowOff>
    </xdr:to>
    <xdr:pic>
      <xdr:nvPicPr>
        <xdr:cNvPr id="159" name="图片 49">
          <a:extLst>
            <a:ext uri="{FF2B5EF4-FFF2-40B4-BE49-F238E27FC236}">
              <a16:creationId xmlns:a16="http://schemas.microsoft.com/office/drawing/2014/main" xmlns="" id="{4B4D85A5-BEBE-4F19-A8D9-D2C111CDF6D9}"/>
            </a:ext>
          </a:extLst>
        </xdr:cNvPr>
        <xdr:cNvPicPr>
          <a:picLocks noChangeAspect="1"/>
        </xdr:cNvPicPr>
      </xdr:nvPicPr>
      <xdr:blipFill>
        <a:blip xmlns:r="http://schemas.openxmlformats.org/officeDocument/2006/relationships" r:embed="rId44" cstate="screen">
          <a:extLst>
            <a:ext uri="{28A0092B-C50C-407E-A947-70E740481C1C}">
              <a14:useLocalDpi xmlns:a14="http://schemas.microsoft.com/office/drawing/2010/main" xmlns=""/>
            </a:ext>
          </a:extLst>
        </a:blip>
        <a:stretch>
          <a:fillRect/>
        </a:stretch>
      </xdr:blipFill>
      <xdr:spPr>
        <a:xfrm>
          <a:off x="5168900" y="102717600"/>
          <a:ext cx="1606221" cy="1095375"/>
        </a:xfrm>
        <a:prstGeom prst="rect">
          <a:avLst/>
        </a:prstGeom>
      </xdr:spPr>
    </xdr:pic>
    <xdr:clientData/>
  </xdr:twoCellAnchor>
  <xdr:twoCellAnchor>
    <xdr:from>
      <xdr:col>1</xdr:col>
      <xdr:colOff>1529673</xdr:colOff>
      <xdr:row>101</xdr:row>
      <xdr:rowOff>85926</xdr:rowOff>
    </xdr:from>
    <xdr:to>
      <xdr:col>3</xdr:col>
      <xdr:colOff>102622</xdr:colOff>
      <xdr:row>101</xdr:row>
      <xdr:rowOff>1612900</xdr:rowOff>
    </xdr:to>
    <xdr:pic>
      <xdr:nvPicPr>
        <xdr:cNvPr id="162" name="Рисунок 197">
          <a:extLst>
            <a:ext uri="{FF2B5EF4-FFF2-40B4-BE49-F238E27FC236}">
              <a16:creationId xmlns:a16="http://schemas.microsoft.com/office/drawing/2014/main" xmlns="" id="{313C9F91-AD6F-4B32-B2DE-592553FC7777}"/>
            </a:ext>
          </a:extLst>
        </xdr:cNvPr>
        <xdr:cNvPicPr>
          <a:picLocks noChangeAspect="1"/>
        </xdr:cNvPicPr>
      </xdr:nvPicPr>
      <xdr:blipFill>
        <a:blip xmlns:r="http://schemas.openxmlformats.org/officeDocument/2006/relationships" r:embed="rId45" cstate="screen">
          <a:extLst>
            <a:ext uri="{28A0092B-C50C-407E-A947-70E740481C1C}">
              <a14:useLocalDpi xmlns:a14="http://schemas.microsoft.com/office/drawing/2010/main" xmlns=""/>
            </a:ext>
          </a:extLst>
        </a:blip>
        <a:stretch>
          <a:fillRect/>
        </a:stretch>
      </xdr:blipFill>
      <xdr:spPr>
        <a:xfrm>
          <a:off x="4907873" y="136217226"/>
          <a:ext cx="2217849" cy="1526974"/>
        </a:xfrm>
        <a:prstGeom prst="rect">
          <a:avLst/>
        </a:prstGeom>
      </xdr:spPr>
    </xdr:pic>
    <xdr:clientData/>
  </xdr:twoCellAnchor>
  <xdr:twoCellAnchor>
    <xdr:from>
      <xdr:col>1</xdr:col>
      <xdr:colOff>1361330</xdr:colOff>
      <xdr:row>101</xdr:row>
      <xdr:rowOff>1616140</xdr:rowOff>
    </xdr:from>
    <xdr:to>
      <xdr:col>3</xdr:col>
      <xdr:colOff>177800</xdr:colOff>
      <xdr:row>103</xdr:row>
      <xdr:rowOff>58089</xdr:rowOff>
    </xdr:to>
    <xdr:pic>
      <xdr:nvPicPr>
        <xdr:cNvPr id="172" name="Рисунок 201">
          <a:extLst>
            <a:ext uri="{FF2B5EF4-FFF2-40B4-BE49-F238E27FC236}">
              <a16:creationId xmlns:a16="http://schemas.microsoft.com/office/drawing/2014/main" xmlns="" id="{8FA4B6EE-74B6-4062-987B-08C21F8F74AF}"/>
            </a:ext>
          </a:extLst>
        </xdr:cNvPr>
        <xdr:cNvPicPr>
          <a:picLocks noChangeAspect="1"/>
        </xdr:cNvPicPr>
      </xdr:nvPicPr>
      <xdr:blipFill>
        <a:blip xmlns:r="http://schemas.openxmlformats.org/officeDocument/2006/relationships" r:embed="rId46" cstate="screen">
          <a:extLst>
            <a:ext uri="{28A0092B-C50C-407E-A947-70E740481C1C}">
              <a14:useLocalDpi xmlns:a14="http://schemas.microsoft.com/office/drawing/2010/main" xmlns=""/>
            </a:ext>
          </a:extLst>
        </a:blip>
        <a:stretch>
          <a:fillRect/>
        </a:stretch>
      </xdr:blipFill>
      <xdr:spPr>
        <a:xfrm>
          <a:off x="4739530" y="137747440"/>
          <a:ext cx="2461370" cy="1794749"/>
        </a:xfrm>
        <a:prstGeom prst="rect">
          <a:avLst/>
        </a:prstGeom>
      </xdr:spPr>
    </xdr:pic>
    <xdr:clientData/>
  </xdr:twoCellAnchor>
  <xdr:twoCellAnchor>
    <xdr:from>
      <xdr:col>2</xdr:col>
      <xdr:colOff>142489</xdr:colOff>
      <xdr:row>56</xdr:row>
      <xdr:rowOff>177800</xdr:rowOff>
    </xdr:from>
    <xdr:to>
      <xdr:col>2</xdr:col>
      <xdr:colOff>1795085</xdr:colOff>
      <xdr:row>56</xdr:row>
      <xdr:rowOff>1587191</xdr:rowOff>
    </xdr:to>
    <xdr:pic>
      <xdr:nvPicPr>
        <xdr:cNvPr id="18" name="Рисунок 164">
          <a:extLst>
            <a:ext uri="{FF2B5EF4-FFF2-40B4-BE49-F238E27FC236}">
              <a16:creationId xmlns:a16="http://schemas.microsoft.com/office/drawing/2014/main" xmlns="" id="{B5AAF045-523A-42FE-982A-E40BDF25142C}"/>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xmlns=""/>
            </a:ext>
          </a:extLst>
        </a:blip>
        <a:stretch>
          <a:fillRect/>
        </a:stretch>
      </xdr:blipFill>
      <xdr:spPr>
        <a:xfrm>
          <a:off x="5108189" y="65049400"/>
          <a:ext cx="1652596" cy="1409391"/>
        </a:xfrm>
        <a:prstGeom prst="rect">
          <a:avLst/>
        </a:prstGeom>
      </xdr:spPr>
    </xdr:pic>
    <xdr:clientData/>
  </xdr:twoCellAnchor>
  <xdr:twoCellAnchor>
    <xdr:from>
      <xdr:col>2</xdr:col>
      <xdr:colOff>127000</xdr:colOff>
      <xdr:row>59</xdr:row>
      <xdr:rowOff>183686</xdr:rowOff>
    </xdr:from>
    <xdr:to>
      <xdr:col>2</xdr:col>
      <xdr:colOff>1782395</xdr:colOff>
      <xdr:row>59</xdr:row>
      <xdr:rowOff>1531125</xdr:rowOff>
    </xdr:to>
    <xdr:pic>
      <xdr:nvPicPr>
        <xdr:cNvPr id="37" name="Рисунок 207">
          <a:extLst>
            <a:ext uri="{FF2B5EF4-FFF2-40B4-BE49-F238E27FC236}">
              <a16:creationId xmlns:a16="http://schemas.microsoft.com/office/drawing/2014/main" xmlns="" id="{3E9B1EEF-61D8-49B4-BF98-CEF915FF838F}"/>
            </a:ext>
          </a:extLst>
        </xdr:cNvPr>
        <xdr:cNvPicPr>
          <a:picLocks noChangeAspect="1"/>
        </xdr:cNvPicPr>
      </xdr:nvPicPr>
      <xdr:blipFill>
        <a:blip xmlns:r="http://schemas.openxmlformats.org/officeDocument/2006/relationships" r:embed="rId48" cstate="screen">
          <a:extLst>
            <a:ext uri="{28A0092B-C50C-407E-A947-70E740481C1C}">
              <a14:useLocalDpi xmlns:a14="http://schemas.microsoft.com/office/drawing/2010/main" xmlns=""/>
            </a:ext>
          </a:extLst>
        </a:blip>
        <a:stretch>
          <a:fillRect/>
        </a:stretch>
      </xdr:blipFill>
      <xdr:spPr>
        <a:xfrm>
          <a:off x="5092700" y="66718986"/>
          <a:ext cx="1655395" cy="1347439"/>
        </a:xfrm>
        <a:prstGeom prst="rect">
          <a:avLst/>
        </a:prstGeom>
      </xdr:spPr>
    </xdr:pic>
    <xdr:clientData/>
  </xdr:twoCellAnchor>
  <xdr:twoCellAnchor>
    <xdr:from>
      <xdr:col>2</xdr:col>
      <xdr:colOff>235527</xdr:colOff>
      <xdr:row>65</xdr:row>
      <xdr:rowOff>137404</xdr:rowOff>
    </xdr:from>
    <xdr:to>
      <xdr:col>2</xdr:col>
      <xdr:colOff>1830771</xdr:colOff>
      <xdr:row>65</xdr:row>
      <xdr:rowOff>1641103</xdr:rowOff>
    </xdr:to>
    <xdr:pic>
      <xdr:nvPicPr>
        <xdr:cNvPr id="150" name="Рисунок 209">
          <a:extLst>
            <a:ext uri="{FF2B5EF4-FFF2-40B4-BE49-F238E27FC236}">
              <a16:creationId xmlns:a16="http://schemas.microsoft.com/office/drawing/2014/main" xmlns="" id="{805FA33E-EC47-4DDF-9A12-94FD06AE2F13}"/>
            </a:ext>
          </a:extLst>
        </xdr:cNvPr>
        <xdr:cNvPicPr>
          <a:picLocks noChangeAspect="1"/>
        </xdr:cNvPicPr>
      </xdr:nvPicPr>
      <xdr:blipFill>
        <a:blip xmlns:r="http://schemas.openxmlformats.org/officeDocument/2006/relationships" r:embed="rId49" cstate="screen">
          <a:extLst>
            <a:ext uri="{28A0092B-C50C-407E-A947-70E740481C1C}">
              <a14:useLocalDpi xmlns:a14="http://schemas.microsoft.com/office/drawing/2010/main" xmlns=""/>
            </a:ext>
          </a:extLst>
        </a:blip>
        <a:stretch>
          <a:fillRect/>
        </a:stretch>
      </xdr:blipFill>
      <xdr:spPr>
        <a:xfrm>
          <a:off x="5181600" y="84844095"/>
          <a:ext cx="1595244" cy="1503699"/>
        </a:xfrm>
        <a:prstGeom prst="rect">
          <a:avLst/>
        </a:prstGeom>
      </xdr:spPr>
    </xdr:pic>
    <xdr:clientData/>
  </xdr:twoCellAnchor>
  <xdr:twoCellAnchor>
    <xdr:from>
      <xdr:col>2</xdr:col>
      <xdr:colOff>605601</xdr:colOff>
      <xdr:row>67</xdr:row>
      <xdr:rowOff>213211</xdr:rowOff>
    </xdr:from>
    <xdr:to>
      <xdr:col>2</xdr:col>
      <xdr:colOff>1367601</xdr:colOff>
      <xdr:row>67</xdr:row>
      <xdr:rowOff>1550865</xdr:rowOff>
    </xdr:to>
    <xdr:pic>
      <xdr:nvPicPr>
        <xdr:cNvPr id="180" name="Рисунок 211">
          <a:extLst>
            <a:ext uri="{FF2B5EF4-FFF2-40B4-BE49-F238E27FC236}">
              <a16:creationId xmlns:a16="http://schemas.microsoft.com/office/drawing/2014/main" xmlns="" id="{87411F30-27E0-421C-B066-8209AC569BFA}"/>
            </a:ext>
          </a:extLst>
        </xdr:cNvPr>
        <xdr:cNvPicPr>
          <a:picLocks noChangeAspect="1"/>
        </xdr:cNvPicPr>
      </xdr:nvPicPr>
      <xdr:blipFill>
        <a:blip xmlns:r="http://schemas.openxmlformats.org/officeDocument/2006/relationships" r:embed="rId50" cstate="screen">
          <a:extLst>
            <a:ext uri="{28A0092B-C50C-407E-A947-70E740481C1C}">
              <a14:useLocalDpi xmlns:a14="http://schemas.microsoft.com/office/drawing/2010/main" xmlns=""/>
            </a:ext>
          </a:extLst>
        </a:blip>
        <a:stretch>
          <a:fillRect/>
        </a:stretch>
      </xdr:blipFill>
      <xdr:spPr>
        <a:xfrm>
          <a:off x="5551674" y="86582447"/>
          <a:ext cx="762000" cy="1337654"/>
        </a:xfrm>
        <a:prstGeom prst="rect">
          <a:avLst/>
        </a:prstGeom>
      </xdr:spPr>
    </xdr:pic>
    <xdr:clientData/>
  </xdr:twoCellAnchor>
  <xdr:twoCellAnchor>
    <xdr:from>
      <xdr:col>2</xdr:col>
      <xdr:colOff>580020</xdr:colOff>
      <xdr:row>66</xdr:row>
      <xdr:rowOff>145275</xdr:rowOff>
    </xdr:from>
    <xdr:to>
      <xdr:col>2</xdr:col>
      <xdr:colOff>1405520</xdr:colOff>
      <xdr:row>66</xdr:row>
      <xdr:rowOff>1587057</xdr:rowOff>
    </xdr:to>
    <xdr:pic>
      <xdr:nvPicPr>
        <xdr:cNvPr id="181" name="Рисунок 217">
          <a:extLst>
            <a:ext uri="{FF2B5EF4-FFF2-40B4-BE49-F238E27FC236}">
              <a16:creationId xmlns:a16="http://schemas.microsoft.com/office/drawing/2014/main" xmlns="" id="{51CC259C-500E-4556-8ED4-135EE065AE77}"/>
            </a:ext>
          </a:extLst>
        </xdr:cNvPr>
        <xdr:cNvPicPr>
          <a:picLocks noChangeAspect="1"/>
        </xdr:cNvPicPr>
      </xdr:nvPicPr>
      <xdr:blipFill>
        <a:blip xmlns:r="http://schemas.openxmlformats.org/officeDocument/2006/relationships" r:embed="rId51" cstate="screen">
          <a:extLst>
            <a:ext uri="{28A0092B-C50C-407E-A947-70E740481C1C}">
              <a14:useLocalDpi xmlns:a14="http://schemas.microsoft.com/office/drawing/2010/main" xmlns=""/>
            </a:ext>
          </a:extLst>
        </a:blip>
        <a:stretch>
          <a:fillRect/>
        </a:stretch>
      </xdr:blipFill>
      <xdr:spPr>
        <a:xfrm>
          <a:off x="5526093" y="78201784"/>
          <a:ext cx="825500" cy="1441782"/>
        </a:xfrm>
        <a:prstGeom prst="rect">
          <a:avLst/>
        </a:prstGeom>
      </xdr:spPr>
    </xdr:pic>
    <xdr:clientData/>
  </xdr:twoCellAnchor>
  <xdr:twoCellAnchor>
    <xdr:from>
      <xdr:col>2</xdr:col>
      <xdr:colOff>332214</xdr:colOff>
      <xdr:row>64</xdr:row>
      <xdr:rowOff>114300</xdr:rowOff>
    </xdr:from>
    <xdr:to>
      <xdr:col>2</xdr:col>
      <xdr:colOff>1772581</xdr:colOff>
      <xdr:row>64</xdr:row>
      <xdr:rowOff>1616734</xdr:rowOff>
    </xdr:to>
    <xdr:pic>
      <xdr:nvPicPr>
        <xdr:cNvPr id="182" name="Рисунок 210">
          <a:extLst>
            <a:ext uri="{FF2B5EF4-FFF2-40B4-BE49-F238E27FC236}">
              <a16:creationId xmlns:a16="http://schemas.microsoft.com/office/drawing/2014/main" xmlns="" id="{C420F6F5-9927-4BF4-929C-113A7D2B3279}"/>
            </a:ext>
          </a:extLst>
        </xdr:cNvPr>
        <xdr:cNvPicPr>
          <a:picLocks noChangeAspect="1"/>
        </xdr:cNvPicPr>
      </xdr:nvPicPr>
      <xdr:blipFill>
        <a:blip xmlns:r="http://schemas.openxmlformats.org/officeDocument/2006/relationships" r:embed="rId52" cstate="screen">
          <a:extLst>
            <a:ext uri="{28A0092B-C50C-407E-A947-70E740481C1C}">
              <a14:useLocalDpi xmlns:a14="http://schemas.microsoft.com/office/drawing/2010/main" xmlns=""/>
            </a:ext>
          </a:extLst>
        </a:blip>
        <a:stretch>
          <a:fillRect/>
        </a:stretch>
      </xdr:blipFill>
      <xdr:spPr>
        <a:xfrm>
          <a:off x="5285214" y="76352400"/>
          <a:ext cx="1440367" cy="1502434"/>
        </a:xfrm>
        <a:prstGeom prst="rect">
          <a:avLst/>
        </a:prstGeom>
      </xdr:spPr>
    </xdr:pic>
    <xdr:clientData/>
  </xdr:twoCellAnchor>
  <xdr:twoCellAnchor>
    <xdr:from>
      <xdr:col>2</xdr:col>
      <xdr:colOff>285750</xdr:colOff>
      <xdr:row>57</xdr:row>
      <xdr:rowOff>222912</xdr:rowOff>
    </xdr:from>
    <xdr:to>
      <xdr:col>2</xdr:col>
      <xdr:colOff>1679653</xdr:colOff>
      <xdr:row>57</xdr:row>
      <xdr:rowOff>1434418</xdr:rowOff>
    </xdr:to>
    <xdr:pic>
      <xdr:nvPicPr>
        <xdr:cNvPr id="184" name="Рисунок 167">
          <a:extLst>
            <a:ext uri="{FF2B5EF4-FFF2-40B4-BE49-F238E27FC236}">
              <a16:creationId xmlns:a16="http://schemas.microsoft.com/office/drawing/2014/main" xmlns="" id="{693D564C-D4A6-4B1B-B020-642C97907FAE}"/>
            </a:ext>
          </a:extLst>
        </xdr:cNvPr>
        <xdr:cNvPicPr>
          <a:picLocks noChangeAspect="1"/>
        </xdr:cNvPicPr>
      </xdr:nvPicPr>
      <xdr:blipFill>
        <a:blip xmlns:r="http://schemas.openxmlformats.org/officeDocument/2006/relationships" r:embed="rId53" cstate="screen">
          <a:extLst>
            <a:ext uri="{28A0092B-C50C-407E-A947-70E740481C1C}">
              <a14:useLocalDpi xmlns:a14="http://schemas.microsoft.com/office/drawing/2010/main" xmlns=""/>
            </a:ext>
          </a:extLst>
        </a:blip>
        <a:stretch>
          <a:fillRect/>
        </a:stretch>
      </xdr:blipFill>
      <xdr:spPr>
        <a:xfrm>
          <a:off x="5253990" y="79958592"/>
          <a:ext cx="1393903" cy="1211506"/>
        </a:xfrm>
        <a:prstGeom prst="rect">
          <a:avLst/>
        </a:prstGeom>
      </xdr:spPr>
    </xdr:pic>
    <xdr:clientData/>
  </xdr:twoCellAnchor>
  <xdr:twoCellAnchor>
    <xdr:from>
      <xdr:col>2</xdr:col>
      <xdr:colOff>273530</xdr:colOff>
      <xdr:row>58</xdr:row>
      <xdr:rowOff>226671</xdr:rowOff>
    </xdr:from>
    <xdr:to>
      <xdr:col>2</xdr:col>
      <xdr:colOff>1726786</xdr:colOff>
      <xdr:row>58</xdr:row>
      <xdr:rowOff>1477760</xdr:rowOff>
    </xdr:to>
    <xdr:pic>
      <xdr:nvPicPr>
        <xdr:cNvPr id="185" name="Рисунок 208">
          <a:extLst>
            <a:ext uri="{FF2B5EF4-FFF2-40B4-BE49-F238E27FC236}">
              <a16:creationId xmlns:a16="http://schemas.microsoft.com/office/drawing/2014/main" xmlns="" id="{85CED814-5F30-41EE-9270-5EF7E2C74A45}"/>
            </a:ext>
          </a:extLst>
        </xdr:cNvPr>
        <xdr:cNvPicPr>
          <a:picLocks noChangeAspect="1"/>
        </xdr:cNvPicPr>
      </xdr:nvPicPr>
      <xdr:blipFill>
        <a:blip xmlns:r="http://schemas.openxmlformats.org/officeDocument/2006/relationships" r:embed="rId54" cstate="screen">
          <a:extLst>
            <a:ext uri="{28A0092B-C50C-407E-A947-70E740481C1C}">
              <a14:useLocalDpi xmlns:a14="http://schemas.microsoft.com/office/drawing/2010/main" xmlns=""/>
            </a:ext>
          </a:extLst>
        </a:blip>
        <a:stretch>
          <a:fillRect/>
        </a:stretch>
      </xdr:blipFill>
      <xdr:spPr>
        <a:xfrm>
          <a:off x="5241770" y="81623511"/>
          <a:ext cx="1453256" cy="1251089"/>
        </a:xfrm>
        <a:prstGeom prst="rect">
          <a:avLst/>
        </a:prstGeom>
      </xdr:spPr>
    </xdr:pic>
    <xdr:clientData/>
  </xdr:twoCellAnchor>
  <xdr:twoCellAnchor>
    <xdr:from>
      <xdr:col>2</xdr:col>
      <xdr:colOff>543952</xdr:colOff>
      <xdr:row>24</xdr:row>
      <xdr:rowOff>41952</xdr:rowOff>
    </xdr:from>
    <xdr:to>
      <xdr:col>2</xdr:col>
      <xdr:colOff>1321467</xdr:colOff>
      <xdr:row>24</xdr:row>
      <xdr:rowOff>1701644</xdr:rowOff>
    </xdr:to>
    <xdr:pic>
      <xdr:nvPicPr>
        <xdr:cNvPr id="40" name="Picture 17">
          <a:extLst>
            <a:ext uri="{FF2B5EF4-FFF2-40B4-BE49-F238E27FC236}">
              <a16:creationId xmlns:a16="http://schemas.microsoft.com/office/drawing/2014/main" xmlns="" id="{0298AD41-DD30-4DD4-9191-3BA9F188020E}"/>
            </a:ext>
          </a:extLst>
        </xdr:cNvPr>
        <xdr:cNvPicPr>
          <a:picLocks noChangeAspect="1"/>
        </xdr:cNvPicPr>
      </xdr:nvPicPr>
      <xdr:blipFill>
        <a:blip xmlns:r="http://schemas.openxmlformats.org/officeDocument/2006/relationships" r:embed="rId55" cstate="screen">
          <a:extLst>
            <a:ext uri="{28A0092B-C50C-407E-A947-70E740481C1C}">
              <a14:useLocalDpi xmlns:a14="http://schemas.microsoft.com/office/drawing/2010/main" xmlns=""/>
            </a:ext>
          </a:extLst>
        </a:blip>
        <a:stretch>
          <a:fillRect/>
        </a:stretch>
      </xdr:blipFill>
      <xdr:spPr>
        <a:xfrm>
          <a:off x="5527432" y="27862572"/>
          <a:ext cx="777515" cy="1659692"/>
        </a:xfrm>
        <a:prstGeom prst="rect">
          <a:avLst/>
        </a:prstGeom>
      </xdr:spPr>
    </xdr:pic>
    <xdr:clientData/>
  </xdr:twoCellAnchor>
  <xdr:twoCellAnchor>
    <xdr:from>
      <xdr:col>2</xdr:col>
      <xdr:colOff>236654</xdr:colOff>
      <xdr:row>40</xdr:row>
      <xdr:rowOff>344140</xdr:rowOff>
    </xdr:from>
    <xdr:to>
      <xdr:col>2</xdr:col>
      <xdr:colOff>1816410</xdr:colOff>
      <xdr:row>40</xdr:row>
      <xdr:rowOff>1410886</xdr:rowOff>
    </xdr:to>
    <xdr:pic>
      <xdr:nvPicPr>
        <xdr:cNvPr id="41" name="Рисунок 179">
          <a:extLst>
            <a:ext uri="{FF2B5EF4-FFF2-40B4-BE49-F238E27FC236}">
              <a16:creationId xmlns:a16="http://schemas.microsoft.com/office/drawing/2014/main" xmlns="" id="{3965B543-1998-463B-A85B-22113304FC44}"/>
            </a:ext>
          </a:extLst>
        </xdr:cNvPr>
        <xdr:cNvPicPr>
          <a:picLocks noChangeAspect="1"/>
        </xdr:cNvPicPr>
      </xdr:nvPicPr>
      <xdr:blipFill>
        <a:blip xmlns:r="http://schemas.openxmlformats.org/officeDocument/2006/relationships" r:embed="rId56" cstate="screen">
          <a:extLst>
            <a:ext uri="{28A0092B-C50C-407E-A947-70E740481C1C}">
              <a14:useLocalDpi xmlns:a14="http://schemas.microsoft.com/office/drawing/2010/main" xmlns=""/>
            </a:ext>
          </a:extLst>
        </a:blip>
        <a:stretch>
          <a:fillRect/>
        </a:stretch>
      </xdr:blipFill>
      <xdr:spPr>
        <a:xfrm>
          <a:off x="5202354" y="39117240"/>
          <a:ext cx="1579756" cy="1066746"/>
        </a:xfrm>
        <a:prstGeom prst="rect">
          <a:avLst/>
        </a:prstGeom>
      </xdr:spPr>
    </xdr:pic>
    <xdr:clientData/>
  </xdr:twoCellAnchor>
  <xdr:twoCellAnchor>
    <xdr:from>
      <xdr:col>2</xdr:col>
      <xdr:colOff>325245</xdr:colOff>
      <xdr:row>44</xdr:row>
      <xdr:rowOff>77438</xdr:rowOff>
    </xdr:from>
    <xdr:to>
      <xdr:col>2</xdr:col>
      <xdr:colOff>1672683</xdr:colOff>
      <xdr:row>44</xdr:row>
      <xdr:rowOff>1396873</xdr:rowOff>
    </xdr:to>
    <xdr:pic>
      <xdr:nvPicPr>
        <xdr:cNvPr id="56" name="Рисунок 223">
          <a:extLst>
            <a:ext uri="{FF2B5EF4-FFF2-40B4-BE49-F238E27FC236}">
              <a16:creationId xmlns:a16="http://schemas.microsoft.com/office/drawing/2014/main" xmlns="" id="{6B18B492-CF14-4578-8851-68852FBB2A7C}"/>
            </a:ext>
          </a:extLst>
        </xdr:cNvPr>
        <xdr:cNvPicPr>
          <a:picLocks noChangeAspect="1"/>
        </xdr:cNvPicPr>
      </xdr:nvPicPr>
      <xdr:blipFill>
        <a:blip xmlns:r="http://schemas.openxmlformats.org/officeDocument/2006/relationships" r:embed="rId57" cstate="screen">
          <a:extLst>
            <a:ext uri="{28A0092B-C50C-407E-A947-70E740481C1C}">
              <a14:useLocalDpi xmlns:a14="http://schemas.microsoft.com/office/drawing/2010/main" xmlns=""/>
            </a:ext>
          </a:extLst>
        </a:blip>
        <a:stretch>
          <a:fillRect/>
        </a:stretch>
      </xdr:blipFill>
      <xdr:spPr>
        <a:xfrm>
          <a:off x="5308725" y="42978038"/>
          <a:ext cx="1347438" cy="1319435"/>
        </a:xfrm>
        <a:prstGeom prst="rect">
          <a:avLst/>
        </a:prstGeom>
      </xdr:spPr>
    </xdr:pic>
    <xdr:clientData/>
  </xdr:twoCellAnchor>
  <xdr:twoCellAnchor>
    <xdr:from>
      <xdr:col>2</xdr:col>
      <xdr:colOff>180278</xdr:colOff>
      <xdr:row>69</xdr:row>
      <xdr:rowOff>331439</xdr:rowOff>
    </xdr:from>
    <xdr:to>
      <xdr:col>2</xdr:col>
      <xdr:colOff>1918824</xdr:colOff>
      <xdr:row>69</xdr:row>
      <xdr:rowOff>1436339</xdr:rowOff>
    </xdr:to>
    <xdr:pic>
      <xdr:nvPicPr>
        <xdr:cNvPr id="59" name="Рисунок 171">
          <a:extLst>
            <a:ext uri="{FF2B5EF4-FFF2-40B4-BE49-F238E27FC236}">
              <a16:creationId xmlns:a16="http://schemas.microsoft.com/office/drawing/2014/main" xmlns="" id="{B034F9B4-08B3-45BB-A2D6-FF7D167517CA}"/>
            </a:ext>
          </a:extLst>
        </xdr:cNvPr>
        <xdr:cNvPicPr>
          <a:picLocks noChangeAspect="1"/>
        </xdr:cNvPicPr>
      </xdr:nvPicPr>
      <xdr:blipFill>
        <a:blip xmlns:r="http://schemas.openxmlformats.org/officeDocument/2006/relationships" r:embed="rId58" cstate="screen">
          <a:extLst>
            <a:ext uri="{28A0092B-C50C-407E-A947-70E740481C1C}">
              <a14:useLocalDpi xmlns:a14="http://schemas.microsoft.com/office/drawing/2010/main" xmlns=""/>
            </a:ext>
          </a:extLst>
        </a:blip>
        <a:stretch>
          <a:fillRect/>
        </a:stretch>
      </xdr:blipFill>
      <xdr:spPr>
        <a:xfrm>
          <a:off x="5145978" y="94095539"/>
          <a:ext cx="1738546" cy="1104900"/>
        </a:xfrm>
        <a:prstGeom prst="rect">
          <a:avLst/>
        </a:prstGeom>
      </xdr:spPr>
    </xdr:pic>
    <xdr:clientData/>
  </xdr:twoCellAnchor>
  <xdr:twoCellAnchor>
    <xdr:from>
      <xdr:col>2</xdr:col>
      <xdr:colOff>123902</xdr:colOff>
      <xdr:row>9</xdr:row>
      <xdr:rowOff>154878</xdr:rowOff>
    </xdr:from>
    <xdr:to>
      <xdr:col>2</xdr:col>
      <xdr:colOff>730327</xdr:colOff>
      <xdr:row>9</xdr:row>
      <xdr:rowOff>1459181</xdr:rowOff>
    </xdr:to>
    <xdr:pic>
      <xdr:nvPicPr>
        <xdr:cNvPr id="130" name="Picture 194">
          <a:extLst>
            <a:ext uri="{FF2B5EF4-FFF2-40B4-BE49-F238E27FC236}">
              <a16:creationId xmlns:a16="http://schemas.microsoft.com/office/drawing/2014/main" xmlns="" id="{70638552-8D34-473B-9F92-60B0E681219D}"/>
            </a:ext>
          </a:extLst>
        </xdr:cNvPr>
        <xdr:cNvPicPr>
          <a:picLocks noChangeAspect="1"/>
        </xdr:cNvPicPr>
      </xdr:nvPicPr>
      <xdr:blipFill rotWithShape="1">
        <a:blip xmlns:r="http://schemas.openxmlformats.org/officeDocument/2006/relationships" r:embed="rId59" cstate="screen">
          <a:extLst>
            <a:ext uri="{28A0092B-C50C-407E-A947-70E740481C1C}">
              <a14:useLocalDpi xmlns:a14="http://schemas.microsoft.com/office/drawing/2010/main" xmlns=""/>
            </a:ext>
          </a:extLst>
        </a:blip>
        <a:srcRect/>
        <a:stretch/>
      </xdr:blipFill>
      <xdr:spPr>
        <a:xfrm>
          <a:off x="5107382" y="1876998"/>
          <a:ext cx="606425" cy="1304303"/>
        </a:xfrm>
        <a:prstGeom prst="rect">
          <a:avLst/>
        </a:prstGeom>
      </xdr:spPr>
    </xdr:pic>
    <xdr:clientData/>
  </xdr:twoCellAnchor>
  <xdr:twoCellAnchor>
    <xdr:from>
      <xdr:col>2</xdr:col>
      <xdr:colOff>882805</xdr:colOff>
      <xdr:row>9</xdr:row>
      <xdr:rowOff>139390</xdr:rowOff>
    </xdr:from>
    <xdr:to>
      <xdr:col>2</xdr:col>
      <xdr:colOff>1793123</xdr:colOff>
      <xdr:row>9</xdr:row>
      <xdr:rowOff>1439738</xdr:rowOff>
    </xdr:to>
    <xdr:pic>
      <xdr:nvPicPr>
        <xdr:cNvPr id="148" name="Picture 196">
          <a:extLst>
            <a:ext uri="{FF2B5EF4-FFF2-40B4-BE49-F238E27FC236}">
              <a16:creationId xmlns:a16="http://schemas.microsoft.com/office/drawing/2014/main" xmlns="" id="{4098315D-6898-4CDC-B89B-98DCBDA019D5}"/>
            </a:ext>
          </a:extLst>
        </xdr:cNvPr>
        <xdr:cNvPicPr>
          <a:picLocks noChangeAspect="1"/>
        </xdr:cNvPicPr>
      </xdr:nvPicPr>
      <xdr:blipFill>
        <a:blip xmlns:r="http://schemas.openxmlformats.org/officeDocument/2006/relationships" r:embed="rId60" cstate="screen">
          <a:extLst>
            <a:ext uri="{28A0092B-C50C-407E-A947-70E740481C1C}">
              <a14:useLocalDpi xmlns:a14="http://schemas.microsoft.com/office/drawing/2010/main" xmlns=""/>
            </a:ext>
          </a:extLst>
        </a:blip>
        <a:stretch>
          <a:fillRect/>
        </a:stretch>
      </xdr:blipFill>
      <xdr:spPr>
        <a:xfrm>
          <a:off x="5866285" y="1861510"/>
          <a:ext cx="910318" cy="1300348"/>
        </a:xfrm>
        <a:prstGeom prst="rect">
          <a:avLst/>
        </a:prstGeom>
      </xdr:spPr>
    </xdr:pic>
    <xdr:clientData/>
  </xdr:twoCellAnchor>
  <xdr:twoCellAnchor>
    <xdr:from>
      <xdr:col>2</xdr:col>
      <xdr:colOff>186737</xdr:colOff>
      <xdr:row>10</xdr:row>
      <xdr:rowOff>78640</xdr:rowOff>
    </xdr:from>
    <xdr:to>
      <xdr:col>2</xdr:col>
      <xdr:colOff>1855192</xdr:colOff>
      <xdr:row>10</xdr:row>
      <xdr:rowOff>1496634</xdr:rowOff>
    </xdr:to>
    <xdr:pic>
      <xdr:nvPicPr>
        <xdr:cNvPr id="29" name="Picture 28">
          <a:extLst>
            <a:ext uri="{FF2B5EF4-FFF2-40B4-BE49-F238E27FC236}">
              <a16:creationId xmlns:a16="http://schemas.microsoft.com/office/drawing/2014/main" xmlns="" id="{87AF86EB-D997-4D5F-984D-95E28D1B839B}"/>
            </a:ext>
          </a:extLst>
        </xdr:cNvPr>
        <xdr:cNvPicPr>
          <a:picLocks noChangeAspect="1"/>
        </xdr:cNvPicPr>
      </xdr:nvPicPr>
      <xdr:blipFill>
        <a:blip xmlns:r="http://schemas.openxmlformats.org/officeDocument/2006/relationships" r:embed="rId61" cstate="screen">
          <a:extLst>
            <a:ext uri="{28A0092B-C50C-407E-A947-70E740481C1C}">
              <a14:useLocalDpi xmlns:a14="http://schemas.microsoft.com/office/drawing/2010/main" xmlns=""/>
            </a:ext>
          </a:extLst>
        </a:blip>
        <a:stretch>
          <a:fillRect/>
        </a:stretch>
      </xdr:blipFill>
      <xdr:spPr>
        <a:xfrm>
          <a:off x="5033057" y="12423040"/>
          <a:ext cx="1668455" cy="1417994"/>
        </a:xfrm>
        <a:prstGeom prst="rect">
          <a:avLst/>
        </a:prstGeom>
      </xdr:spPr>
    </xdr:pic>
    <xdr:clientData/>
  </xdr:twoCellAnchor>
  <xdr:twoCellAnchor>
    <xdr:from>
      <xdr:col>2</xdr:col>
      <xdr:colOff>202163</xdr:colOff>
      <xdr:row>12</xdr:row>
      <xdr:rowOff>62203</xdr:rowOff>
    </xdr:from>
    <xdr:to>
      <xdr:col>2</xdr:col>
      <xdr:colOff>1867037</xdr:colOff>
      <xdr:row>12</xdr:row>
      <xdr:rowOff>1477346</xdr:rowOff>
    </xdr:to>
    <xdr:pic>
      <xdr:nvPicPr>
        <xdr:cNvPr id="36" name="Picture 34">
          <a:extLst>
            <a:ext uri="{FF2B5EF4-FFF2-40B4-BE49-F238E27FC236}">
              <a16:creationId xmlns:a16="http://schemas.microsoft.com/office/drawing/2014/main" xmlns="" id="{9CEB8B68-BE49-4223-851A-1ED3054E456A}"/>
            </a:ext>
          </a:extLst>
        </xdr:cNvPr>
        <xdr:cNvPicPr>
          <a:picLocks noChangeAspect="1"/>
        </xdr:cNvPicPr>
      </xdr:nvPicPr>
      <xdr:blipFill>
        <a:blip xmlns:r="http://schemas.openxmlformats.org/officeDocument/2006/relationships" r:embed="rId62" cstate="print"/>
        <a:stretch>
          <a:fillRect/>
        </a:stretch>
      </xdr:blipFill>
      <xdr:spPr>
        <a:xfrm>
          <a:off x="5048483" y="15584143"/>
          <a:ext cx="1664874" cy="1377043"/>
        </a:xfrm>
        <a:prstGeom prst="rect">
          <a:avLst/>
        </a:prstGeom>
      </xdr:spPr>
    </xdr:pic>
    <xdr:clientData/>
  </xdr:twoCellAnchor>
  <xdr:twoCellAnchor>
    <xdr:from>
      <xdr:col>2</xdr:col>
      <xdr:colOff>279351</xdr:colOff>
      <xdr:row>14</xdr:row>
      <xdr:rowOff>31544</xdr:rowOff>
    </xdr:from>
    <xdr:to>
      <xdr:col>2</xdr:col>
      <xdr:colOff>1827563</xdr:colOff>
      <xdr:row>14</xdr:row>
      <xdr:rowOff>1180661</xdr:rowOff>
    </xdr:to>
    <xdr:pic>
      <xdr:nvPicPr>
        <xdr:cNvPr id="51" name="Picture 47">
          <a:extLst>
            <a:ext uri="{FF2B5EF4-FFF2-40B4-BE49-F238E27FC236}">
              <a16:creationId xmlns:a16="http://schemas.microsoft.com/office/drawing/2014/main" xmlns="" id="{052B2680-8BE2-4A47-BDE9-4357ED913142}"/>
            </a:ext>
          </a:extLst>
        </xdr:cNvPr>
        <xdr:cNvPicPr>
          <a:picLocks noChangeAspect="1"/>
        </xdr:cNvPicPr>
      </xdr:nvPicPr>
      <xdr:blipFill>
        <a:blip xmlns:r="http://schemas.openxmlformats.org/officeDocument/2006/relationships" r:embed="rId63" cstate="print"/>
        <a:stretch>
          <a:fillRect/>
        </a:stretch>
      </xdr:blipFill>
      <xdr:spPr>
        <a:xfrm>
          <a:off x="5125671" y="18479564"/>
          <a:ext cx="1548212" cy="1149117"/>
        </a:xfrm>
        <a:prstGeom prst="rect">
          <a:avLst/>
        </a:prstGeom>
      </xdr:spPr>
    </xdr:pic>
    <xdr:clientData/>
  </xdr:twoCellAnchor>
  <xdr:twoCellAnchor>
    <xdr:from>
      <xdr:col>2</xdr:col>
      <xdr:colOff>449147</xdr:colOff>
      <xdr:row>23</xdr:row>
      <xdr:rowOff>92926</xdr:rowOff>
    </xdr:from>
    <xdr:to>
      <xdr:col>2</xdr:col>
      <xdr:colOff>1270000</xdr:colOff>
      <xdr:row>23</xdr:row>
      <xdr:rowOff>1967315</xdr:rowOff>
    </xdr:to>
    <xdr:pic>
      <xdr:nvPicPr>
        <xdr:cNvPr id="57" name="Picture 58">
          <a:extLst>
            <a:ext uri="{FF2B5EF4-FFF2-40B4-BE49-F238E27FC236}">
              <a16:creationId xmlns:a16="http://schemas.microsoft.com/office/drawing/2014/main" xmlns="" id="{59974EC1-F10E-4BE3-B2D1-F1E903D1C165}"/>
            </a:ext>
          </a:extLst>
        </xdr:cNvPr>
        <xdr:cNvPicPr>
          <a:picLocks noChangeAspect="1"/>
        </xdr:cNvPicPr>
      </xdr:nvPicPr>
      <xdr:blipFill>
        <a:blip xmlns:r="http://schemas.openxmlformats.org/officeDocument/2006/relationships" r:embed="rId64" cstate="screen">
          <a:extLst>
            <a:ext uri="{28A0092B-C50C-407E-A947-70E740481C1C}">
              <a14:useLocalDpi xmlns:a14="http://schemas.microsoft.com/office/drawing/2010/main" xmlns=""/>
            </a:ext>
          </a:extLst>
        </a:blip>
        <a:stretch>
          <a:fillRect/>
        </a:stretch>
      </xdr:blipFill>
      <xdr:spPr>
        <a:xfrm>
          <a:off x="5295467" y="27806866"/>
          <a:ext cx="820853" cy="1874389"/>
        </a:xfrm>
        <a:prstGeom prst="rect">
          <a:avLst/>
        </a:prstGeom>
      </xdr:spPr>
    </xdr:pic>
    <xdr:clientData/>
  </xdr:twoCellAnchor>
  <xdr:twoCellAnchor>
    <xdr:from>
      <xdr:col>2</xdr:col>
      <xdr:colOff>175941</xdr:colOff>
      <xdr:row>93</xdr:row>
      <xdr:rowOff>263603</xdr:rowOff>
    </xdr:from>
    <xdr:to>
      <xdr:col>2</xdr:col>
      <xdr:colOff>1852141</xdr:colOff>
      <xdr:row>93</xdr:row>
      <xdr:rowOff>1209753</xdr:rowOff>
    </xdr:to>
    <xdr:pic>
      <xdr:nvPicPr>
        <xdr:cNvPr id="62" name="Рисунок 39">
          <a:extLst>
            <a:ext uri="{FF2B5EF4-FFF2-40B4-BE49-F238E27FC236}">
              <a16:creationId xmlns:a16="http://schemas.microsoft.com/office/drawing/2014/main" xmlns="" id="{9EAB1C67-DD78-44A0-A9D3-0AC386C8E7BF}"/>
            </a:ext>
          </a:extLst>
        </xdr:cNvPr>
        <xdr:cNvPicPr>
          <a:picLocks noChangeAspect="1"/>
        </xdr:cNvPicPr>
      </xdr:nvPicPr>
      <xdr:blipFill rotWithShape="1">
        <a:blip xmlns:r="http://schemas.openxmlformats.org/officeDocument/2006/relationships" r:embed="rId65" cstate="screen">
          <a:extLst>
            <a:ext uri="{28A0092B-C50C-407E-A947-70E740481C1C}">
              <a14:useLocalDpi xmlns:a14="http://schemas.microsoft.com/office/drawing/2010/main" xmlns=""/>
            </a:ext>
          </a:extLst>
        </a:blip>
        <a:srcRect/>
        <a:stretch/>
      </xdr:blipFill>
      <xdr:spPr>
        <a:xfrm>
          <a:off x="5141641" y="126336503"/>
          <a:ext cx="1676200" cy="946150"/>
        </a:xfrm>
        <a:prstGeom prst="rect">
          <a:avLst/>
        </a:prstGeom>
      </xdr:spPr>
    </xdr:pic>
    <xdr:clientData/>
  </xdr:twoCellAnchor>
  <xdr:twoCellAnchor>
    <xdr:from>
      <xdr:col>2</xdr:col>
      <xdr:colOff>177800</xdr:colOff>
      <xdr:row>105</xdr:row>
      <xdr:rowOff>431800</xdr:rowOff>
    </xdr:from>
    <xdr:to>
      <xdr:col>2</xdr:col>
      <xdr:colOff>1838929</xdr:colOff>
      <xdr:row>105</xdr:row>
      <xdr:rowOff>1339385</xdr:rowOff>
    </xdr:to>
    <xdr:pic>
      <xdr:nvPicPr>
        <xdr:cNvPr id="63" name="Picture 56">
          <a:extLst>
            <a:ext uri="{FF2B5EF4-FFF2-40B4-BE49-F238E27FC236}">
              <a16:creationId xmlns:a16="http://schemas.microsoft.com/office/drawing/2014/main" xmlns="" id="{388CDBCE-098E-4F75-AB37-D1799B59D27A}"/>
            </a:ext>
          </a:extLst>
        </xdr:cNvPr>
        <xdr:cNvPicPr>
          <a:picLocks noChangeAspect="1"/>
        </xdr:cNvPicPr>
      </xdr:nvPicPr>
      <xdr:blipFill>
        <a:blip xmlns:r="http://schemas.openxmlformats.org/officeDocument/2006/relationships" r:embed="rId66" cstate="screen">
          <a:extLst>
            <a:ext uri="{28A0092B-C50C-407E-A947-70E740481C1C}">
              <a14:useLocalDpi xmlns:a14="http://schemas.microsoft.com/office/drawing/2010/main" xmlns=""/>
            </a:ext>
          </a:extLst>
        </a:blip>
        <a:stretch>
          <a:fillRect/>
        </a:stretch>
      </xdr:blipFill>
      <xdr:spPr>
        <a:xfrm>
          <a:off x="5143500" y="143268700"/>
          <a:ext cx="1661129" cy="907585"/>
        </a:xfrm>
        <a:prstGeom prst="rect">
          <a:avLst/>
        </a:prstGeom>
      </xdr:spPr>
    </xdr:pic>
    <xdr:clientData/>
  </xdr:twoCellAnchor>
  <xdr:twoCellAnchor>
    <xdr:from>
      <xdr:col>2</xdr:col>
      <xdr:colOff>228600</xdr:colOff>
      <xdr:row>104</xdr:row>
      <xdr:rowOff>381000</xdr:rowOff>
    </xdr:from>
    <xdr:to>
      <xdr:col>2</xdr:col>
      <xdr:colOff>1864829</xdr:colOff>
      <xdr:row>104</xdr:row>
      <xdr:rowOff>1294781</xdr:rowOff>
    </xdr:to>
    <xdr:pic>
      <xdr:nvPicPr>
        <xdr:cNvPr id="132" name="Picture 59">
          <a:extLst>
            <a:ext uri="{FF2B5EF4-FFF2-40B4-BE49-F238E27FC236}">
              <a16:creationId xmlns:a16="http://schemas.microsoft.com/office/drawing/2014/main" xmlns="" id="{E0D2CAF4-D8C9-4461-BFF3-9AEA93D50538}"/>
            </a:ext>
          </a:extLst>
        </xdr:cNvPr>
        <xdr:cNvPicPr>
          <a:picLocks noChangeAspect="1"/>
        </xdr:cNvPicPr>
      </xdr:nvPicPr>
      <xdr:blipFill>
        <a:blip xmlns:r="http://schemas.openxmlformats.org/officeDocument/2006/relationships" r:embed="rId67" cstate="screen">
          <a:extLst>
            <a:ext uri="{28A0092B-C50C-407E-A947-70E740481C1C}">
              <a14:useLocalDpi xmlns:a14="http://schemas.microsoft.com/office/drawing/2010/main" xmlns=""/>
            </a:ext>
          </a:extLst>
        </a:blip>
        <a:stretch>
          <a:fillRect/>
        </a:stretch>
      </xdr:blipFill>
      <xdr:spPr>
        <a:xfrm>
          <a:off x="5194300" y="141541500"/>
          <a:ext cx="1636229" cy="913781"/>
        </a:xfrm>
        <a:prstGeom prst="rect">
          <a:avLst/>
        </a:prstGeom>
      </xdr:spPr>
    </xdr:pic>
    <xdr:clientData/>
  </xdr:twoCellAnchor>
  <xdr:twoCellAnchor>
    <xdr:from>
      <xdr:col>2</xdr:col>
      <xdr:colOff>190500</xdr:colOff>
      <xdr:row>103</xdr:row>
      <xdr:rowOff>355600</xdr:rowOff>
    </xdr:from>
    <xdr:to>
      <xdr:col>2</xdr:col>
      <xdr:colOff>1862395</xdr:colOff>
      <xdr:row>103</xdr:row>
      <xdr:rowOff>1222917</xdr:rowOff>
    </xdr:to>
    <xdr:pic>
      <xdr:nvPicPr>
        <xdr:cNvPr id="137" name="Picture 39">
          <a:extLst>
            <a:ext uri="{FF2B5EF4-FFF2-40B4-BE49-F238E27FC236}">
              <a16:creationId xmlns:a16="http://schemas.microsoft.com/office/drawing/2014/main" xmlns="" id="{01AED618-CE0C-468E-8409-F61C5CD6122D}"/>
            </a:ext>
          </a:extLst>
        </xdr:cNvPr>
        <xdr:cNvPicPr>
          <a:picLocks noChangeAspect="1"/>
        </xdr:cNvPicPr>
      </xdr:nvPicPr>
      <xdr:blipFill>
        <a:blip xmlns:r="http://schemas.openxmlformats.org/officeDocument/2006/relationships" r:embed="rId68" cstate="screen">
          <a:extLst>
            <a:ext uri="{28A0092B-C50C-407E-A947-70E740481C1C}">
              <a14:useLocalDpi xmlns:a14="http://schemas.microsoft.com/office/drawing/2010/main" xmlns=""/>
            </a:ext>
          </a:extLst>
        </a:blip>
        <a:stretch>
          <a:fillRect/>
        </a:stretch>
      </xdr:blipFill>
      <xdr:spPr>
        <a:xfrm>
          <a:off x="5156200" y="139839700"/>
          <a:ext cx="1671895" cy="867317"/>
        </a:xfrm>
        <a:prstGeom prst="rect">
          <a:avLst/>
        </a:prstGeom>
      </xdr:spPr>
    </xdr:pic>
    <xdr:clientData/>
  </xdr:twoCellAnchor>
  <xdr:twoCellAnchor>
    <xdr:from>
      <xdr:col>2</xdr:col>
      <xdr:colOff>177800</xdr:colOff>
      <xdr:row>100</xdr:row>
      <xdr:rowOff>393700</xdr:rowOff>
    </xdr:from>
    <xdr:to>
      <xdr:col>2</xdr:col>
      <xdr:colOff>1896443</xdr:colOff>
      <xdr:row>100</xdr:row>
      <xdr:rowOff>1346200</xdr:rowOff>
    </xdr:to>
    <xdr:pic>
      <xdr:nvPicPr>
        <xdr:cNvPr id="154" name="Picture 55">
          <a:extLst>
            <a:ext uri="{FF2B5EF4-FFF2-40B4-BE49-F238E27FC236}">
              <a16:creationId xmlns:a16="http://schemas.microsoft.com/office/drawing/2014/main" xmlns="" id="{579B590F-F7EA-4AA0-AF54-22A228A12378}"/>
            </a:ext>
          </a:extLst>
        </xdr:cNvPr>
        <xdr:cNvPicPr>
          <a:picLocks noChangeAspect="1"/>
        </xdr:cNvPicPr>
      </xdr:nvPicPr>
      <xdr:blipFill>
        <a:blip xmlns:r="http://schemas.openxmlformats.org/officeDocument/2006/relationships" r:embed="rId69" cstate="screen">
          <a:extLst>
            <a:ext uri="{28A0092B-C50C-407E-A947-70E740481C1C}">
              <a14:useLocalDpi xmlns:a14="http://schemas.microsoft.com/office/drawing/2010/main" xmlns=""/>
            </a:ext>
          </a:extLst>
        </a:blip>
        <a:stretch>
          <a:fillRect/>
        </a:stretch>
      </xdr:blipFill>
      <xdr:spPr>
        <a:xfrm>
          <a:off x="5143500" y="134848600"/>
          <a:ext cx="1718643" cy="952500"/>
        </a:xfrm>
        <a:prstGeom prst="rect">
          <a:avLst/>
        </a:prstGeom>
      </xdr:spPr>
    </xdr:pic>
    <xdr:clientData/>
  </xdr:twoCellAnchor>
  <xdr:twoCellAnchor>
    <xdr:from>
      <xdr:col>2</xdr:col>
      <xdr:colOff>192880</xdr:colOff>
      <xdr:row>39</xdr:row>
      <xdr:rowOff>298450</xdr:rowOff>
    </xdr:from>
    <xdr:to>
      <xdr:col>2</xdr:col>
      <xdr:colOff>1788317</xdr:colOff>
      <xdr:row>39</xdr:row>
      <xdr:rowOff>1409250</xdr:rowOff>
    </xdr:to>
    <xdr:pic>
      <xdr:nvPicPr>
        <xdr:cNvPr id="160" name="Рисунок 30">
          <a:extLst>
            <a:ext uri="{FF2B5EF4-FFF2-40B4-BE49-F238E27FC236}">
              <a16:creationId xmlns:a16="http://schemas.microsoft.com/office/drawing/2014/main" xmlns="" id="{2D556809-C2CA-4B10-8D3E-FBB7B26597BE}"/>
            </a:ext>
          </a:extLst>
        </xdr:cNvPr>
        <xdr:cNvPicPr>
          <a:picLocks noChangeAspect="1"/>
        </xdr:cNvPicPr>
      </xdr:nvPicPr>
      <xdr:blipFill>
        <a:blip xmlns:r="http://schemas.openxmlformats.org/officeDocument/2006/relationships" r:embed="rId70" cstate="screen">
          <a:extLst>
            <a:ext uri="{28A0092B-C50C-407E-A947-70E740481C1C}">
              <a14:useLocalDpi xmlns:a14="http://schemas.microsoft.com/office/drawing/2010/main" xmlns=""/>
            </a:ext>
          </a:extLst>
        </a:blip>
        <a:stretch>
          <a:fillRect/>
        </a:stretch>
      </xdr:blipFill>
      <xdr:spPr>
        <a:xfrm>
          <a:off x="5158580" y="39439850"/>
          <a:ext cx="1595437" cy="1110800"/>
        </a:xfrm>
        <a:prstGeom prst="rect">
          <a:avLst/>
        </a:prstGeom>
      </xdr:spPr>
    </xdr:pic>
    <xdr:clientData/>
  </xdr:twoCellAnchor>
  <xdr:twoCellAnchor>
    <xdr:from>
      <xdr:col>2</xdr:col>
      <xdr:colOff>237331</xdr:colOff>
      <xdr:row>43</xdr:row>
      <xdr:rowOff>122238</xdr:rowOff>
    </xdr:from>
    <xdr:to>
      <xdr:col>2</xdr:col>
      <xdr:colOff>1722521</xdr:colOff>
      <xdr:row>43</xdr:row>
      <xdr:rowOff>1476315</xdr:rowOff>
    </xdr:to>
    <xdr:pic>
      <xdr:nvPicPr>
        <xdr:cNvPr id="161" name="ID_3A9BAC5FB193465598EEBE0C212D6666">
          <a:extLst>
            <a:ext uri="{FF2B5EF4-FFF2-40B4-BE49-F238E27FC236}">
              <a16:creationId xmlns:a16="http://schemas.microsoft.com/office/drawing/2014/main" xmlns="" id="{B5ECE2CA-26A4-463E-ACE6-33BF8125FF6E}"/>
            </a:ext>
          </a:extLst>
        </xdr:cNvPr>
        <xdr:cNvPicPr>
          <a:picLocks noChangeAspect="1"/>
        </xdr:cNvPicPr>
      </xdr:nvPicPr>
      <xdr:blipFill>
        <a:blip xmlns:r="http://schemas.openxmlformats.org/officeDocument/2006/relationships" r:embed="rId71" cstate="screen">
          <a:extLst>
            <a:ext uri="{28A0092B-C50C-407E-A947-70E740481C1C}">
              <a14:useLocalDpi xmlns:a14="http://schemas.microsoft.com/office/drawing/2010/main" xmlns=""/>
            </a:ext>
          </a:extLst>
        </a:blip>
        <a:stretch>
          <a:fillRect/>
        </a:stretch>
      </xdr:blipFill>
      <xdr:spPr>
        <a:xfrm>
          <a:off x="5203031" y="44432538"/>
          <a:ext cx="1485190" cy="1354077"/>
        </a:xfrm>
        <a:prstGeom prst="rect">
          <a:avLst/>
        </a:prstGeom>
      </xdr:spPr>
    </xdr:pic>
    <xdr:clientData/>
  </xdr:twoCellAnchor>
  <xdr:twoCellAnchor>
    <xdr:from>
      <xdr:col>2</xdr:col>
      <xdr:colOff>279400</xdr:colOff>
      <xdr:row>53</xdr:row>
      <xdr:rowOff>98424</xdr:rowOff>
    </xdr:from>
    <xdr:to>
      <xdr:col>2</xdr:col>
      <xdr:colOff>1752600</xdr:colOff>
      <xdr:row>53</xdr:row>
      <xdr:rowOff>1570911</xdr:rowOff>
    </xdr:to>
    <xdr:pic>
      <xdr:nvPicPr>
        <xdr:cNvPr id="166" name="图片 9">
          <a:extLst>
            <a:ext uri="{FF2B5EF4-FFF2-40B4-BE49-F238E27FC236}">
              <a16:creationId xmlns:a16="http://schemas.microsoft.com/office/drawing/2014/main" xmlns="" id="{923BA49E-2EFD-4F30-8178-C7EAF7A335B1}"/>
            </a:ext>
          </a:extLst>
        </xdr:cNvPr>
        <xdr:cNvPicPr>
          <a:picLocks noChangeAspect="1"/>
        </xdr:cNvPicPr>
      </xdr:nvPicPr>
      <xdr:blipFill>
        <a:blip xmlns:r="http://schemas.openxmlformats.org/officeDocument/2006/relationships" r:embed="rId72" cstate="screen">
          <a:extLst>
            <a:ext uri="{28A0092B-C50C-407E-A947-70E740481C1C}">
              <a14:useLocalDpi xmlns:a14="http://schemas.microsoft.com/office/drawing/2010/main" xmlns=""/>
            </a:ext>
          </a:extLst>
        </a:blip>
        <a:stretch>
          <a:fillRect/>
        </a:stretch>
      </xdr:blipFill>
      <xdr:spPr>
        <a:xfrm>
          <a:off x="5245100" y="61045724"/>
          <a:ext cx="1473200" cy="1472487"/>
        </a:xfrm>
        <a:prstGeom prst="rect">
          <a:avLst/>
        </a:prstGeom>
      </xdr:spPr>
    </xdr:pic>
    <xdr:clientData/>
  </xdr:twoCellAnchor>
  <xdr:twoCellAnchor>
    <xdr:from>
      <xdr:col>2</xdr:col>
      <xdr:colOff>249011</xdr:colOff>
      <xdr:row>55</xdr:row>
      <xdr:rowOff>96158</xdr:rowOff>
    </xdr:from>
    <xdr:to>
      <xdr:col>2</xdr:col>
      <xdr:colOff>1792121</xdr:colOff>
      <xdr:row>55</xdr:row>
      <xdr:rowOff>1612900</xdr:rowOff>
    </xdr:to>
    <xdr:pic>
      <xdr:nvPicPr>
        <xdr:cNvPr id="175" name="图片 10">
          <a:extLst>
            <a:ext uri="{FF2B5EF4-FFF2-40B4-BE49-F238E27FC236}">
              <a16:creationId xmlns:a16="http://schemas.microsoft.com/office/drawing/2014/main" xmlns="" id="{32415CC1-3F77-4C68-8CF2-C44154300EB3}"/>
            </a:ext>
          </a:extLst>
        </xdr:cNvPr>
        <xdr:cNvPicPr>
          <a:picLocks noChangeAspect="1"/>
        </xdr:cNvPicPr>
      </xdr:nvPicPr>
      <xdr:blipFill>
        <a:blip xmlns:r="http://schemas.openxmlformats.org/officeDocument/2006/relationships" r:embed="rId73" cstate="screen">
          <a:extLst>
            <a:ext uri="{28A0092B-C50C-407E-A947-70E740481C1C}">
              <a14:useLocalDpi xmlns:a14="http://schemas.microsoft.com/office/drawing/2010/main" xmlns=""/>
            </a:ext>
          </a:extLst>
        </a:blip>
        <a:stretch>
          <a:fillRect/>
        </a:stretch>
      </xdr:blipFill>
      <xdr:spPr>
        <a:xfrm>
          <a:off x="5214711" y="64370858"/>
          <a:ext cx="1543110" cy="1516742"/>
        </a:xfrm>
        <a:prstGeom prst="rect">
          <a:avLst/>
        </a:prstGeom>
      </xdr:spPr>
    </xdr:pic>
    <xdr:clientData/>
  </xdr:twoCellAnchor>
  <xdr:twoCellAnchor>
    <xdr:from>
      <xdr:col>2</xdr:col>
      <xdr:colOff>279400</xdr:colOff>
      <xdr:row>54</xdr:row>
      <xdr:rowOff>101599</xdr:rowOff>
    </xdr:from>
    <xdr:to>
      <xdr:col>2</xdr:col>
      <xdr:colOff>1743884</xdr:colOff>
      <xdr:row>54</xdr:row>
      <xdr:rowOff>1574800</xdr:rowOff>
    </xdr:to>
    <xdr:pic>
      <xdr:nvPicPr>
        <xdr:cNvPr id="183" name="图片 8">
          <a:extLst>
            <a:ext uri="{FF2B5EF4-FFF2-40B4-BE49-F238E27FC236}">
              <a16:creationId xmlns:a16="http://schemas.microsoft.com/office/drawing/2014/main" xmlns="" id="{40FA6006-54D4-40F4-B1BF-671E0A6756F3}"/>
            </a:ext>
          </a:extLst>
        </xdr:cNvPr>
        <xdr:cNvPicPr>
          <a:picLocks noChangeAspect="1"/>
        </xdr:cNvPicPr>
      </xdr:nvPicPr>
      <xdr:blipFill>
        <a:blip xmlns:r="http://schemas.openxmlformats.org/officeDocument/2006/relationships" r:embed="rId74" cstate="screen">
          <a:extLst>
            <a:ext uri="{28A0092B-C50C-407E-A947-70E740481C1C}">
              <a14:useLocalDpi xmlns:a14="http://schemas.microsoft.com/office/drawing/2010/main" xmlns=""/>
            </a:ext>
          </a:extLst>
        </a:blip>
        <a:stretch>
          <a:fillRect/>
        </a:stretch>
      </xdr:blipFill>
      <xdr:spPr>
        <a:xfrm>
          <a:off x="5245100" y="62712599"/>
          <a:ext cx="1464484" cy="1473201"/>
        </a:xfrm>
        <a:prstGeom prst="rect">
          <a:avLst/>
        </a:prstGeom>
      </xdr:spPr>
    </xdr:pic>
    <xdr:clientData/>
  </xdr:twoCellAnchor>
  <xdr:twoCellAnchor>
    <xdr:from>
      <xdr:col>2</xdr:col>
      <xdr:colOff>234155</xdr:colOff>
      <xdr:row>52</xdr:row>
      <xdr:rowOff>128587</xdr:rowOff>
    </xdr:from>
    <xdr:to>
      <xdr:col>2</xdr:col>
      <xdr:colOff>1727923</xdr:colOff>
      <xdr:row>52</xdr:row>
      <xdr:rowOff>1587500</xdr:rowOff>
    </xdr:to>
    <xdr:pic>
      <xdr:nvPicPr>
        <xdr:cNvPr id="188" name="图片 7">
          <a:extLst>
            <a:ext uri="{FF2B5EF4-FFF2-40B4-BE49-F238E27FC236}">
              <a16:creationId xmlns:a16="http://schemas.microsoft.com/office/drawing/2014/main" xmlns="" id="{BC769461-7E17-4D55-ADA8-75B1C2E066F3}"/>
            </a:ext>
          </a:extLst>
        </xdr:cNvPr>
        <xdr:cNvPicPr>
          <a:picLocks noChangeAspect="1"/>
        </xdr:cNvPicPr>
      </xdr:nvPicPr>
      <xdr:blipFill>
        <a:blip xmlns:r="http://schemas.openxmlformats.org/officeDocument/2006/relationships" r:embed="rId75" cstate="screen">
          <a:extLst>
            <a:ext uri="{28A0092B-C50C-407E-A947-70E740481C1C}">
              <a14:useLocalDpi xmlns:a14="http://schemas.microsoft.com/office/drawing/2010/main" xmlns=""/>
            </a:ext>
          </a:extLst>
        </a:blip>
        <a:stretch>
          <a:fillRect/>
        </a:stretch>
      </xdr:blipFill>
      <xdr:spPr>
        <a:xfrm>
          <a:off x="5199855" y="61075887"/>
          <a:ext cx="1493768" cy="1458913"/>
        </a:xfrm>
        <a:prstGeom prst="rect">
          <a:avLst/>
        </a:prstGeom>
      </xdr:spPr>
    </xdr:pic>
    <xdr:clientData/>
  </xdr:twoCellAnchor>
  <xdr:twoCellAnchor>
    <xdr:from>
      <xdr:col>2</xdr:col>
      <xdr:colOff>154781</xdr:colOff>
      <xdr:row>68</xdr:row>
      <xdr:rowOff>282575</xdr:rowOff>
    </xdr:from>
    <xdr:to>
      <xdr:col>2</xdr:col>
      <xdr:colOff>1876901</xdr:colOff>
      <xdr:row>68</xdr:row>
      <xdr:rowOff>1379855</xdr:rowOff>
    </xdr:to>
    <xdr:pic>
      <xdr:nvPicPr>
        <xdr:cNvPr id="191" name="ID_CFC73EF1507F4587954B06E6E4B553E2">
          <a:extLst>
            <a:ext uri="{FF2B5EF4-FFF2-40B4-BE49-F238E27FC236}">
              <a16:creationId xmlns:a16="http://schemas.microsoft.com/office/drawing/2014/main" xmlns="" id="{0DA5E6E8-7FE7-459F-AAAF-3701ECEC2B8C}"/>
            </a:ext>
          </a:extLst>
        </xdr:cNvPr>
        <xdr:cNvPicPr>
          <a:picLocks noChangeAspect="1"/>
        </xdr:cNvPicPr>
      </xdr:nvPicPr>
      <xdr:blipFill>
        <a:blip xmlns:r="http://schemas.openxmlformats.org/officeDocument/2006/relationships" r:embed="rId76" cstate="screen">
          <a:extLst>
            <a:ext uri="{28A0092B-C50C-407E-A947-70E740481C1C}">
              <a14:useLocalDpi xmlns:a14="http://schemas.microsoft.com/office/drawing/2010/main" xmlns=""/>
            </a:ext>
          </a:extLst>
        </a:blip>
        <a:stretch>
          <a:fillRect/>
        </a:stretch>
      </xdr:blipFill>
      <xdr:spPr>
        <a:xfrm>
          <a:off x="5120481" y="29581475"/>
          <a:ext cx="1722120" cy="1097280"/>
        </a:xfrm>
        <a:prstGeom prst="rect">
          <a:avLst/>
        </a:prstGeom>
      </xdr:spPr>
    </xdr:pic>
    <xdr:clientData/>
  </xdr:twoCellAnchor>
  <xdr:twoCellAnchor>
    <xdr:from>
      <xdr:col>2</xdr:col>
      <xdr:colOff>396875</xdr:colOff>
      <xdr:row>20</xdr:row>
      <xdr:rowOff>130123</xdr:rowOff>
    </xdr:from>
    <xdr:to>
      <xdr:col>2</xdr:col>
      <xdr:colOff>1504950</xdr:colOff>
      <xdr:row>20</xdr:row>
      <xdr:rowOff>1686406</xdr:rowOff>
    </xdr:to>
    <xdr:pic>
      <xdr:nvPicPr>
        <xdr:cNvPr id="134" name="Picture 146">
          <a:extLst>
            <a:ext uri="{FF2B5EF4-FFF2-40B4-BE49-F238E27FC236}">
              <a16:creationId xmlns:a16="http://schemas.microsoft.com/office/drawing/2014/main" xmlns="" id="{E46C8197-48C1-4F59-93F4-1C3EBB7443C6}"/>
            </a:ext>
          </a:extLst>
        </xdr:cNvPr>
        <xdr:cNvPicPr>
          <a:picLocks noChangeAspect="1"/>
        </xdr:cNvPicPr>
      </xdr:nvPicPr>
      <xdr:blipFill>
        <a:blip xmlns:r="http://schemas.openxmlformats.org/officeDocument/2006/relationships" r:embed="rId77" cstate="screen">
          <a:extLst>
            <a:ext uri="{28A0092B-C50C-407E-A947-70E740481C1C}">
              <a14:useLocalDpi xmlns:a14="http://schemas.microsoft.com/office/drawing/2010/main" xmlns=""/>
            </a:ext>
          </a:extLst>
        </a:blip>
        <a:stretch>
          <a:fillRect/>
        </a:stretch>
      </xdr:blipFill>
      <xdr:spPr>
        <a:xfrm>
          <a:off x="5357495" y="26266723"/>
          <a:ext cx="1108075" cy="1556283"/>
        </a:xfrm>
        <a:prstGeom prst="rect">
          <a:avLst/>
        </a:prstGeom>
      </xdr:spPr>
    </xdr:pic>
    <xdr:clientData/>
  </xdr:twoCellAnchor>
  <xdr:twoCellAnchor>
    <xdr:from>
      <xdr:col>2</xdr:col>
      <xdr:colOff>401782</xdr:colOff>
      <xdr:row>107</xdr:row>
      <xdr:rowOff>180109</xdr:rowOff>
    </xdr:from>
    <xdr:to>
      <xdr:col>2</xdr:col>
      <xdr:colOff>1693871</xdr:colOff>
      <xdr:row>107</xdr:row>
      <xdr:rowOff>1489570</xdr:rowOff>
    </xdr:to>
    <xdr:pic>
      <xdr:nvPicPr>
        <xdr:cNvPr id="190" name="Picture 184">
          <a:extLst>
            <a:ext uri="{FF2B5EF4-FFF2-40B4-BE49-F238E27FC236}">
              <a16:creationId xmlns:a16="http://schemas.microsoft.com/office/drawing/2014/main" xmlns="" id="{D3118CB6-5426-4A80-A4BA-C00DC22BF58A}"/>
            </a:ext>
          </a:extLst>
        </xdr:cNvPr>
        <xdr:cNvPicPr>
          <a:picLocks noChangeAspect="1"/>
        </xdr:cNvPicPr>
      </xdr:nvPicPr>
      <xdr:blipFill>
        <a:blip xmlns:r="http://schemas.openxmlformats.org/officeDocument/2006/relationships" r:embed="rId78" cstate="screen">
          <a:extLst>
            <a:ext uri="{28A0092B-C50C-407E-A947-70E740481C1C}">
              <a14:useLocalDpi xmlns:a14="http://schemas.microsoft.com/office/drawing/2010/main" xmlns=""/>
            </a:ext>
          </a:extLst>
        </a:blip>
        <a:stretch>
          <a:fillRect/>
        </a:stretch>
      </xdr:blipFill>
      <xdr:spPr>
        <a:xfrm>
          <a:off x="5347855" y="157082836"/>
          <a:ext cx="1292089" cy="1309461"/>
        </a:xfrm>
        <a:prstGeom prst="rect">
          <a:avLst/>
        </a:prstGeom>
      </xdr:spPr>
    </xdr:pic>
    <xdr:clientData/>
  </xdr:twoCellAnchor>
  <xdr:twoCellAnchor>
    <xdr:from>
      <xdr:col>2</xdr:col>
      <xdr:colOff>540327</xdr:colOff>
      <xdr:row>113</xdr:row>
      <xdr:rowOff>138546</xdr:rowOff>
    </xdr:from>
    <xdr:to>
      <xdr:col>2</xdr:col>
      <xdr:colOff>1504529</xdr:colOff>
      <xdr:row>113</xdr:row>
      <xdr:rowOff>1425748</xdr:rowOff>
    </xdr:to>
    <xdr:pic>
      <xdr:nvPicPr>
        <xdr:cNvPr id="192" name="Picture 153">
          <a:extLst>
            <a:ext uri="{FF2B5EF4-FFF2-40B4-BE49-F238E27FC236}">
              <a16:creationId xmlns:a16="http://schemas.microsoft.com/office/drawing/2014/main" xmlns="" id="{834C87B1-0687-457A-A924-E20A8A5D4A3B}"/>
            </a:ext>
          </a:extLst>
        </xdr:cNvPr>
        <xdr:cNvPicPr>
          <a:picLocks noChangeAspect="1"/>
        </xdr:cNvPicPr>
      </xdr:nvPicPr>
      <xdr:blipFill>
        <a:blip xmlns:r="http://schemas.openxmlformats.org/officeDocument/2006/relationships" r:embed="rId79" cstate="screen">
          <a:extLst>
            <a:ext uri="{28A0092B-C50C-407E-A947-70E740481C1C}">
              <a14:useLocalDpi xmlns:a14="http://schemas.microsoft.com/office/drawing/2010/main" xmlns=""/>
            </a:ext>
          </a:extLst>
        </a:blip>
        <a:stretch>
          <a:fillRect/>
        </a:stretch>
      </xdr:blipFill>
      <xdr:spPr>
        <a:xfrm>
          <a:off x="5486400" y="16902546"/>
          <a:ext cx="964202" cy="1287202"/>
        </a:xfrm>
        <a:prstGeom prst="rect">
          <a:avLst/>
        </a:prstGeom>
      </xdr:spPr>
    </xdr:pic>
    <xdr:clientData/>
  </xdr:twoCellAnchor>
  <xdr:twoCellAnchor>
    <xdr:from>
      <xdr:col>2</xdr:col>
      <xdr:colOff>256308</xdr:colOff>
      <xdr:row>96</xdr:row>
      <xdr:rowOff>394853</xdr:rowOff>
    </xdr:from>
    <xdr:to>
      <xdr:col>2</xdr:col>
      <xdr:colOff>1759527</xdr:colOff>
      <xdr:row>96</xdr:row>
      <xdr:rowOff>1275340</xdr:rowOff>
    </xdr:to>
    <xdr:pic>
      <xdr:nvPicPr>
        <xdr:cNvPr id="193" name="Picture 187">
          <a:extLst>
            <a:ext uri="{FF2B5EF4-FFF2-40B4-BE49-F238E27FC236}">
              <a16:creationId xmlns:a16="http://schemas.microsoft.com/office/drawing/2014/main" xmlns="" id="{4C05398E-1E27-4515-BAF1-9EF35E3270CB}"/>
            </a:ext>
          </a:extLst>
        </xdr:cNvPr>
        <xdr:cNvPicPr>
          <a:picLocks noChangeAspect="1"/>
        </xdr:cNvPicPr>
      </xdr:nvPicPr>
      <xdr:blipFill>
        <a:blip xmlns:r="http://schemas.openxmlformats.org/officeDocument/2006/relationships" r:embed="rId80" cstate="screen">
          <a:extLst>
            <a:ext uri="{28A0092B-C50C-407E-A947-70E740481C1C}">
              <a14:useLocalDpi xmlns:a14="http://schemas.microsoft.com/office/drawing/2010/main" xmlns=""/>
            </a:ext>
          </a:extLst>
        </a:blip>
        <a:stretch>
          <a:fillRect/>
        </a:stretch>
      </xdr:blipFill>
      <xdr:spPr>
        <a:xfrm>
          <a:off x="5202381" y="142209980"/>
          <a:ext cx="1503219" cy="880487"/>
        </a:xfrm>
        <a:prstGeom prst="rect">
          <a:avLst/>
        </a:prstGeom>
      </xdr:spPr>
    </xdr:pic>
    <xdr:clientData/>
  </xdr:twoCellAnchor>
  <xdr:twoCellAnchor>
    <xdr:from>
      <xdr:col>2</xdr:col>
      <xdr:colOff>238991</xdr:colOff>
      <xdr:row>97</xdr:row>
      <xdr:rowOff>488373</xdr:rowOff>
    </xdr:from>
    <xdr:to>
      <xdr:col>2</xdr:col>
      <xdr:colOff>1832264</xdr:colOff>
      <xdr:row>97</xdr:row>
      <xdr:rowOff>1403518</xdr:rowOff>
    </xdr:to>
    <xdr:pic>
      <xdr:nvPicPr>
        <xdr:cNvPr id="194" name="Picture 188">
          <a:extLst>
            <a:ext uri="{FF2B5EF4-FFF2-40B4-BE49-F238E27FC236}">
              <a16:creationId xmlns:a16="http://schemas.microsoft.com/office/drawing/2014/main" xmlns="" id="{68BC424A-4510-46B8-AA53-BD95EF695376}"/>
            </a:ext>
          </a:extLst>
        </xdr:cNvPr>
        <xdr:cNvPicPr>
          <a:picLocks noChangeAspect="1"/>
        </xdr:cNvPicPr>
      </xdr:nvPicPr>
      <xdr:blipFill>
        <a:blip xmlns:r="http://schemas.openxmlformats.org/officeDocument/2006/relationships" r:embed="rId81" cstate="screen">
          <a:extLst>
            <a:ext uri="{28A0092B-C50C-407E-A947-70E740481C1C}">
              <a14:useLocalDpi xmlns:a14="http://schemas.microsoft.com/office/drawing/2010/main" xmlns=""/>
            </a:ext>
          </a:extLst>
        </a:blip>
        <a:stretch>
          <a:fillRect/>
        </a:stretch>
      </xdr:blipFill>
      <xdr:spPr>
        <a:xfrm>
          <a:off x="5185064" y="143979900"/>
          <a:ext cx="1593273" cy="915145"/>
        </a:xfrm>
        <a:prstGeom prst="rect">
          <a:avLst/>
        </a:prstGeom>
      </xdr:spPr>
    </xdr:pic>
    <xdr:clientData/>
  </xdr:twoCellAnchor>
  <xdr:twoCellAnchor>
    <xdr:from>
      <xdr:col>2</xdr:col>
      <xdr:colOff>361603</xdr:colOff>
      <xdr:row>85</xdr:row>
      <xdr:rowOff>106680</xdr:rowOff>
    </xdr:from>
    <xdr:to>
      <xdr:col>2</xdr:col>
      <xdr:colOff>1568500</xdr:colOff>
      <xdr:row>85</xdr:row>
      <xdr:rowOff>1422863</xdr:rowOff>
    </xdr:to>
    <xdr:pic>
      <xdr:nvPicPr>
        <xdr:cNvPr id="195" name="Picture 190">
          <a:extLst>
            <a:ext uri="{FF2B5EF4-FFF2-40B4-BE49-F238E27FC236}">
              <a16:creationId xmlns:a16="http://schemas.microsoft.com/office/drawing/2014/main" xmlns="" id="{97A0988A-A553-485D-A44A-48A6758F4C8D}"/>
            </a:ext>
          </a:extLst>
        </xdr:cNvPr>
        <xdr:cNvPicPr>
          <a:picLocks noChangeAspect="1"/>
        </xdr:cNvPicPr>
      </xdr:nvPicPr>
      <xdr:blipFill>
        <a:blip xmlns:r="http://schemas.openxmlformats.org/officeDocument/2006/relationships" r:embed="rId82" cstate="screen">
          <a:extLst>
            <a:ext uri="{28A0092B-C50C-407E-A947-70E740481C1C}">
              <a14:useLocalDpi xmlns:a14="http://schemas.microsoft.com/office/drawing/2010/main" xmlns=""/>
            </a:ext>
          </a:extLst>
        </a:blip>
        <a:stretch>
          <a:fillRect/>
        </a:stretch>
      </xdr:blipFill>
      <xdr:spPr>
        <a:xfrm>
          <a:off x="5307676" y="125919807"/>
          <a:ext cx="1206897" cy="1316183"/>
        </a:xfrm>
        <a:prstGeom prst="rect">
          <a:avLst/>
        </a:prstGeom>
      </xdr:spPr>
    </xdr:pic>
    <xdr:clientData/>
  </xdr:twoCellAnchor>
  <xdr:twoCellAnchor>
    <xdr:from>
      <xdr:col>2</xdr:col>
      <xdr:colOff>525606</xdr:colOff>
      <xdr:row>33</xdr:row>
      <xdr:rowOff>73603</xdr:rowOff>
    </xdr:from>
    <xdr:to>
      <xdr:col>2</xdr:col>
      <xdr:colOff>1366981</xdr:colOff>
      <xdr:row>33</xdr:row>
      <xdr:rowOff>1162309</xdr:rowOff>
    </xdr:to>
    <xdr:pic>
      <xdr:nvPicPr>
        <xdr:cNvPr id="196" name="Picture 30">
          <a:extLst>
            <a:ext uri="{FF2B5EF4-FFF2-40B4-BE49-F238E27FC236}">
              <a16:creationId xmlns:a16="http://schemas.microsoft.com/office/drawing/2014/main" xmlns="" id="{4A29FA62-B03A-4FA5-8BB3-56B182C6E2D6}"/>
            </a:ext>
          </a:extLst>
        </xdr:cNvPr>
        <xdr:cNvPicPr>
          <a:picLocks noChangeAspect="1"/>
        </xdr:cNvPicPr>
      </xdr:nvPicPr>
      <xdr:blipFill>
        <a:blip xmlns:r="http://schemas.openxmlformats.org/officeDocument/2006/relationships" r:embed="rId83" cstate="screen">
          <a:extLst>
            <a:ext uri="{28A0092B-C50C-407E-A947-70E740481C1C}">
              <a14:useLocalDpi xmlns:a14="http://schemas.microsoft.com/office/drawing/2010/main" xmlns=""/>
            </a:ext>
          </a:extLst>
        </a:blip>
        <a:stretch>
          <a:fillRect/>
        </a:stretch>
      </xdr:blipFill>
      <xdr:spPr>
        <a:xfrm>
          <a:off x="5471679" y="36067712"/>
          <a:ext cx="841375" cy="1088706"/>
        </a:xfrm>
        <a:prstGeom prst="rect">
          <a:avLst/>
        </a:prstGeom>
      </xdr:spPr>
    </xdr:pic>
    <xdr:clientData/>
  </xdr:twoCellAnchor>
  <xdr:twoCellAnchor>
    <xdr:from>
      <xdr:col>2</xdr:col>
      <xdr:colOff>179916</xdr:colOff>
      <xdr:row>72</xdr:row>
      <xdr:rowOff>290946</xdr:rowOff>
    </xdr:from>
    <xdr:to>
      <xdr:col>2</xdr:col>
      <xdr:colOff>1824112</xdr:colOff>
      <xdr:row>72</xdr:row>
      <xdr:rowOff>1442771</xdr:rowOff>
    </xdr:to>
    <xdr:pic>
      <xdr:nvPicPr>
        <xdr:cNvPr id="198" name="图片 34">
          <a:extLst>
            <a:ext uri="{FF2B5EF4-FFF2-40B4-BE49-F238E27FC236}">
              <a16:creationId xmlns:a16="http://schemas.microsoft.com/office/drawing/2014/main" xmlns="" id="{1F083510-FA3F-4921-8F3B-50D377A6F393}"/>
            </a:ext>
          </a:extLst>
        </xdr:cNvPr>
        <xdr:cNvPicPr>
          <a:picLocks noChangeAspect="1"/>
        </xdr:cNvPicPr>
      </xdr:nvPicPr>
      <xdr:blipFill>
        <a:blip xmlns:r="http://schemas.openxmlformats.org/officeDocument/2006/relationships" r:embed="rId84" cstate="screen">
          <a:extLst>
            <a:ext uri="{28A0092B-C50C-407E-A947-70E740481C1C}">
              <a14:useLocalDpi xmlns:a14="http://schemas.microsoft.com/office/drawing/2010/main" xmlns=""/>
            </a:ext>
          </a:extLst>
        </a:blip>
        <a:stretch>
          <a:fillRect/>
        </a:stretch>
      </xdr:blipFill>
      <xdr:spPr>
        <a:xfrm>
          <a:off x="5125989" y="106402910"/>
          <a:ext cx="1644196" cy="1151825"/>
        </a:xfrm>
        <a:prstGeom prst="rect">
          <a:avLst/>
        </a:prstGeom>
      </xdr:spPr>
    </xdr:pic>
    <xdr:clientData/>
  </xdr:twoCellAnchor>
  <xdr:twoCellAnchor>
    <xdr:from>
      <xdr:col>2</xdr:col>
      <xdr:colOff>242647</xdr:colOff>
      <xdr:row>73</xdr:row>
      <xdr:rowOff>332509</xdr:rowOff>
    </xdr:from>
    <xdr:to>
      <xdr:col>2</xdr:col>
      <xdr:colOff>1697713</xdr:colOff>
      <xdr:row>73</xdr:row>
      <xdr:rowOff>1290801</xdr:rowOff>
    </xdr:to>
    <xdr:pic>
      <xdr:nvPicPr>
        <xdr:cNvPr id="199" name="Рисунок 134">
          <a:extLst>
            <a:ext uri="{FF2B5EF4-FFF2-40B4-BE49-F238E27FC236}">
              <a16:creationId xmlns:a16="http://schemas.microsoft.com/office/drawing/2014/main" xmlns="" id="{BC1D8540-4484-4AF8-A968-40D199D31958}"/>
            </a:ext>
          </a:extLst>
        </xdr:cNvPr>
        <xdr:cNvPicPr>
          <a:picLocks noChangeAspect="1"/>
        </xdr:cNvPicPr>
      </xdr:nvPicPr>
      <xdr:blipFill>
        <a:blip xmlns:r="http://schemas.openxmlformats.org/officeDocument/2006/relationships" r:embed="rId85" cstate="screen">
          <a:extLst>
            <a:ext uri="{28A0092B-C50C-407E-A947-70E740481C1C}">
              <a14:useLocalDpi xmlns:a14="http://schemas.microsoft.com/office/drawing/2010/main" xmlns=""/>
            </a:ext>
          </a:extLst>
        </a:blip>
        <a:stretch>
          <a:fillRect/>
        </a:stretch>
      </xdr:blipFill>
      <xdr:spPr>
        <a:xfrm>
          <a:off x="5188720" y="108093164"/>
          <a:ext cx="1455066" cy="958292"/>
        </a:xfrm>
        <a:prstGeom prst="rect">
          <a:avLst/>
        </a:prstGeom>
      </xdr:spPr>
    </xdr:pic>
    <xdr:clientData/>
  </xdr:twoCellAnchor>
  <xdr:twoCellAnchor>
    <xdr:from>
      <xdr:col>2</xdr:col>
      <xdr:colOff>318655</xdr:colOff>
      <xdr:row>61</xdr:row>
      <xdr:rowOff>218210</xdr:rowOff>
    </xdr:from>
    <xdr:to>
      <xdr:col>2</xdr:col>
      <xdr:colOff>1716396</xdr:colOff>
      <xdr:row>61</xdr:row>
      <xdr:rowOff>1427018</xdr:rowOff>
    </xdr:to>
    <xdr:pic>
      <xdr:nvPicPr>
        <xdr:cNvPr id="133" name="Picture 205">
          <a:extLst>
            <a:ext uri="{FF2B5EF4-FFF2-40B4-BE49-F238E27FC236}">
              <a16:creationId xmlns:a16="http://schemas.microsoft.com/office/drawing/2014/main" xmlns="" id="{737BD6DC-9883-4B1D-AEB6-241FEBBD2B09}"/>
            </a:ext>
          </a:extLst>
        </xdr:cNvPr>
        <xdr:cNvPicPr>
          <a:picLocks noChangeAspect="1"/>
        </xdr:cNvPicPr>
      </xdr:nvPicPr>
      <xdr:blipFill>
        <a:blip xmlns:r="http://schemas.openxmlformats.org/officeDocument/2006/relationships" r:embed="rId86" cstate="screen">
          <a:extLst>
            <a:ext uri="{28A0092B-C50C-407E-A947-70E740481C1C}">
              <a14:useLocalDpi xmlns:a14="http://schemas.microsoft.com/office/drawing/2010/main" xmlns=""/>
            </a:ext>
          </a:extLst>
        </a:blip>
        <a:stretch>
          <a:fillRect/>
        </a:stretch>
      </xdr:blipFill>
      <xdr:spPr>
        <a:xfrm>
          <a:off x="5264728" y="82874428"/>
          <a:ext cx="1397741" cy="1208808"/>
        </a:xfrm>
        <a:prstGeom prst="rect">
          <a:avLst/>
        </a:prstGeom>
      </xdr:spPr>
    </xdr:pic>
    <xdr:clientData/>
  </xdr:twoCellAnchor>
  <xdr:twoCellAnchor>
    <xdr:from>
      <xdr:col>2</xdr:col>
      <xdr:colOff>294409</xdr:colOff>
      <xdr:row>62</xdr:row>
      <xdr:rowOff>121227</xdr:rowOff>
    </xdr:from>
    <xdr:to>
      <xdr:col>2</xdr:col>
      <xdr:colOff>1753132</xdr:colOff>
      <xdr:row>62</xdr:row>
      <xdr:rowOff>1385454</xdr:rowOff>
    </xdr:to>
    <xdr:pic>
      <xdr:nvPicPr>
        <xdr:cNvPr id="135" name="Picture 198">
          <a:extLst>
            <a:ext uri="{FF2B5EF4-FFF2-40B4-BE49-F238E27FC236}">
              <a16:creationId xmlns:a16="http://schemas.microsoft.com/office/drawing/2014/main" xmlns="" id="{0F897975-8BC4-459B-A092-3CA4B2F0288C}"/>
            </a:ext>
          </a:extLst>
        </xdr:cNvPr>
        <xdr:cNvPicPr>
          <a:picLocks noChangeAspect="1"/>
        </xdr:cNvPicPr>
      </xdr:nvPicPr>
      <xdr:blipFill>
        <a:blip xmlns:r="http://schemas.openxmlformats.org/officeDocument/2006/relationships" r:embed="rId87" cstate="screen">
          <a:extLst>
            <a:ext uri="{28A0092B-C50C-407E-A947-70E740481C1C}">
              <a14:useLocalDpi xmlns:a14="http://schemas.microsoft.com/office/drawing/2010/main" xmlns=""/>
            </a:ext>
          </a:extLst>
        </a:blip>
        <a:stretch>
          <a:fillRect/>
        </a:stretch>
      </xdr:blipFill>
      <xdr:spPr>
        <a:xfrm>
          <a:off x="5384569" y="4929447"/>
          <a:ext cx="1458723" cy="1264227"/>
        </a:xfrm>
        <a:prstGeom prst="rect">
          <a:avLst/>
        </a:prstGeom>
      </xdr:spPr>
    </xdr:pic>
    <xdr:clientData/>
  </xdr:twoCellAnchor>
  <xdr:twoCellAnchor>
    <xdr:from>
      <xdr:col>2</xdr:col>
      <xdr:colOff>277091</xdr:colOff>
      <xdr:row>63</xdr:row>
      <xdr:rowOff>138544</xdr:rowOff>
    </xdr:from>
    <xdr:to>
      <xdr:col>2</xdr:col>
      <xdr:colOff>1680974</xdr:colOff>
      <xdr:row>63</xdr:row>
      <xdr:rowOff>1350817</xdr:rowOff>
    </xdr:to>
    <xdr:pic>
      <xdr:nvPicPr>
        <xdr:cNvPr id="149" name="Picture 195">
          <a:extLst>
            <a:ext uri="{FF2B5EF4-FFF2-40B4-BE49-F238E27FC236}">
              <a16:creationId xmlns:a16="http://schemas.microsoft.com/office/drawing/2014/main" xmlns="" id="{8F2A6EF6-107B-4252-9EEF-35CB0370B817}"/>
            </a:ext>
          </a:extLst>
        </xdr:cNvPr>
        <xdr:cNvPicPr>
          <a:picLocks noChangeAspect="1"/>
        </xdr:cNvPicPr>
      </xdr:nvPicPr>
      <xdr:blipFill>
        <a:blip xmlns:r="http://schemas.openxmlformats.org/officeDocument/2006/relationships" r:embed="rId88" cstate="screen">
          <a:extLst>
            <a:ext uri="{28A0092B-C50C-407E-A947-70E740481C1C}">
              <a14:useLocalDpi xmlns:a14="http://schemas.microsoft.com/office/drawing/2010/main" xmlns=""/>
            </a:ext>
          </a:extLst>
        </a:blip>
        <a:stretch>
          <a:fillRect/>
        </a:stretch>
      </xdr:blipFill>
      <xdr:spPr>
        <a:xfrm>
          <a:off x="5367251" y="6440284"/>
          <a:ext cx="1403883" cy="1212273"/>
        </a:xfrm>
        <a:prstGeom prst="rect">
          <a:avLst/>
        </a:prstGeom>
      </xdr:spPr>
    </xdr:pic>
    <xdr:clientData/>
  </xdr:twoCellAnchor>
  <xdr:twoCellAnchor>
    <xdr:from>
      <xdr:col>2</xdr:col>
      <xdr:colOff>406400</xdr:colOff>
      <xdr:row>34</xdr:row>
      <xdr:rowOff>63500</xdr:rowOff>
    </xdr:from>
    <xdr:to>
      <xdr:col>2</xdr:col>
      <xdr:colOff>1435100</xdr:colOff>
      <xdr:row>35</xdr:row>
      <xdr:rowOff>1232</xdr:rowOff>
    </xdr:to>
    <xdr:pic>
      <xdr:nvPicPr>
        <xdr:cNvPr id="22" name="Picture 36">
          <a:extLst>
            <a:ext uri="{FF2B5EF4-FFF2-40B4-BE49-F238E27FC236}">
              <a16:creationId xmlns:a16="http://schemas.microsoft.com/office/drawing/2014/main" xmlns="" id="{503DC97B-4A2E-47F5-A754-17AE97F84B04}"/>
            </a:ext>
          </a:extLst>
        </xdr:cNvPr>
        <xdr:cNvPicPr>
          <a:picLocks noChangeAspect="1"/>
        </xdr:cNvPicPr>
      </xdr:nvPicPr>
      <xdr:blipFill>
        <a:blip xmlns:r="http://schemas.openxmlformats.org/officeDocument/2006/relationships" r:embed="rId89" cstate="screen">
          <a:extLst>
            <a:ext uri="{28A0092B-C50C-407E-A947-70E740481C1C}">
              <a14:useLocalDpi xmlns:a14="http://schemas.microsoft.com/office/drawing/2010/main" xmlns=""/>
            </a:ext>
          </a:extLst>
        </a:blip>
        <a:stretch>
          <a:fillRect/>
        </a:stretch>
      </xdr:blipFill>
      <xdr:spPr>
        <a:xfrm>
          <a:off x="5367020" y="46057820"/>
          <a:ext cx="1028700" cy="1170787"/>
        </a:xfrm>
        <a:prstGeom prst="rect">
          <a:avLst/>
        </a:prstGeom>
      </xdr:spPr>
    </xdr:pic>
    <xdr:clientData/>
  </xdr:twoCellAnchor>
  <xdr:twoCellAnchor>
    <xdr:from>
      <xdr:col>2</xdr:col>
      <xdr:colOff>474519</xdr:colOff>
      <xdr:row>35</xdr:row>
      <xdr:rowOff>75045</xdr:rowOff>
    </xdr:from>
    <xdr:to>
      <xdr:col>2</xdr:col>
      <xdr:colOff>1417494</xdr:colOff>
      <xdr:row>35</xdr:row>
      <xdr:rowOff>1222603</xdr:rowOff>
    </xdr:to>
    <xdr:pic>
      <xdr:nvPicPr>
        <xdr:cNvPr id="42" name="Picture 41">
          <a:extLst>
            <a:ext uri="{FF2B5EF4-FFF2-40B4-BE49-F238E27FC236}">
              <a16:creationId xmlns:a16="http://schemas.microsoft.com/office/drawing/2014/main" xmlns="" id="{E67FA3B0-7651-46B4-8554-906DFD6018A2}"/>
            </a:ext>
          </a:extLst>
        </xdr:cNvPr>
        <xdr:cNvPicPr>
          <a:picLocks noChangeAspect="1"/>
        </xdr:cNvPicPr>
      </xdr:nvPicPr>
      <xdr:blipFill rotWithShape="1">
        <a:blip xmlns:r="http://schemas.openxmlformats.org/officeDocument/2006/relationships" r:embed="rId90" cstate="screen">
          <a:extLst>
            <a:ext uri="{28A0092B-C50C-407E-A947-70E740481C1C}">
              <a14:useLocalDpi xmlns:a14="http://schemas.microsoft.com/office/drawing/2010/main" xmlns=""/>
            </a:ext>
          </a:extLst>
        </a:blip>
        <a:srcRect/>
        <a:stretch>
          <a:fillRect/>
        </a:stretch>
      </xdr:blipFill>
      <xdr:spPr>
        <a:xfrm>
          <a:off x="5420592" y="38535263"/>
          <a:ext cx="942975" cy="1147558"/>
        </a:xfrm>
        <a:prstGeom prst="rect">
          <a:avLst/>
        </a:prstGeom>
      </xdr:spPr>
    </xdr:pic>
    <xdr:clientData/>
  </xdr:twoCellAnchor>
  <xdr:twoCellAnchor>
    <xdr:from>
      <xdr:col>2</xdr:col>
      <xdr:colOff>203200</xdr:colOff>
      <xdr:row>38</xdr:row>
      <xdr:rowOff>254000</xdr:rowOff>
    </xdr:from>
    <xdr:to>
      <xdr:col>2</xdr:col>
      <xdr:colOff>1726802</xdr:colOff>
      <xdr:row>38</xdr:row>
      <xdr:rowOff>1085850</xdr:rowOff>
    </xdr:to>
    <xdr:pic>
      <xdr:nvPicPr>
        <xdr:cNvPr id="46" name="Picture 45">
          <a:extLst>
            <a:ext uri="{FF2B5EF4-FFF2-40B4-BE49-F238E27FC236}">
              <a16:creationId xmlns:a16="http://schemas.microsoft.com/office/drawing/2014/main" xmlns="" id="{DE05AA63-F605-4011-9F5C-E788B643B517}"/>
            </a:ext>
          </a:extLst>
        </xdr:cNvPr>
        <xdr:cNvPicPr>
          <a:picLocks noChangeAspect="1"/>
        </xdr:cNvPicPr>
      </xdr:nvPicPr>
      <xdr:blipFill rotWithShape="1">
        <a:blip xmlns:r="http://schemas.openxmlformats.org/officeDocument/2006/relationships" r:embed="rId91" cstate="screen">
          <a:extLst>
            <a:ext uri="{28A0092B-C50C-407E-A947-70E740481C1C}">
              <a14:useLocalDpi xmlns:a14="http://schemas.microsoft.com/office/drawing/2010/main" xmlns=""/>
            </a:ext>
          </a:extLst>
        </a:blip>
        <a:srcRect l="16266" t="17430" r="18647" b="25166"/>
        <a:stretch>
          <a:fillRect/>
        </a:stretch>
      </xdr:blipFill>
      <xdr:spPr>
        <a:xfrm>
          <a:off x="5163820" y="48717200"/>
          <a:ext cx="1523602" cy="831850"/>
        </a:xfrm>
        <a:prstGeom prst="rect">
          <a:avLst/>
        </a:prstGeom>
      </xdr:spPr>
    </xdr:pic>
    <xdr:clientData/>
  </xdr:twoCellAnchor>
  <xdr:twoCellAnchor>
    <xdr:from>
      <xdr:col>2</xdr:col>
      <xdr:colOff>255363</xdr:colOff>
      <xdr:row>42</xdr:row>
      <xdr:rowOff>79374</xdr:rowOff>
    </xdr:from>
    <xdr:to>
      <xdr:col>2</xdr:col>
      <xdr:colOff>1698624</xdr:colOff>
      <xdr:row>42</xdr:row>
      <xdr:rowOff>1468581</xdr:rowOff>
    </xdr:to>
    <xdr:pic>
      <xdr:nvPicPr>
        <xdr:cNvPr id="54" name="Рисунок 143">
          <a:extLst>
            <a:ext uri="{FF2B5EF4-FFF2-40B4-BE49-F238E27FC236}">
              <a16:creationId xmlns:a16="http://schemas.microsoft.com/office/drawing/2014/main" xmlns="" id="{19149D77-97B9-49D3-B9CA-F1C805C353A1}"/>
            </a:ext>
          </a:extLst>
        </xdr:cNvPr>
        <xdr:cNvPicPr>
          <a:picLocks noChangeAspect="1"/>
        </xdr:cNvPicPr>
      </xdr:nvPicPr>
      <xdr:blipFill>
        <a:blip xmlns:r="http://schemas.openxmlformats.org/officeDocument/2006/relationships" r:embed="rId92" cstate="screen">
          <a:extLst>
            <a:ext uri="{28A0092B-C50C-407E-A947-70E740481C1C}">
              <a14:useLocalDpi xmlns:a14="http://schemas.microsoft.com/office/drawing/2010/main" xmlns=""/>
            </a:ext>
          </a:extLst>
        </a:blip>
        <a:stretch>
          <a:fillRect/>
        </a:stretch>
      </xdr:blipFill>
      <xdr:spPr>
        <a:xfrm>
          <a:off x="5201436" y="54846392"/>
          <a:ext cx="1443261" cy="1389207"/>
        </a:xfrm>
        <a:prstGeom prst="rect">
          <a:avLst/>
        </a:prstGeom>
      </xdr:spPr>
    </xdr:pic>
    <xdr:clientData/>
  </xdr:twoCellAnchor>
  <xdr:twoCellAnchor>
    <xdr:from>
      <xdr:col>2</xdr:col>
      <xdr:colOff>254000</xdr:colOff>
      <xdr:row>76</xdr:row>
      <xdr:rowOff>407016</xdr:rowOff>
    </xdr:from>
    <xdr:to>
      <xdr:col>2</xdr:col>
      <xdr:colOff>1787236</xdr:colOff>
      <xdr:row>76</xdr:row>
      <xdr:rowOff>1385454</xdr:rowOff>
    </xdr:to>
    <xdr:pic>
      <xdr:nvPicPr>
        <xdr:cNvPr id="163" name="Рисунок 99">
          <a:extLst>
            <a:ext uri="{FF2B5EF4-FFF2-40B4-BE49-F238E27FC236}">
              <a16:creationId xmlns:a16="http://schemas.microsoft.com/office/drawing/2014/main" xmlns="" id="{C7E27891-1ACE-4C9F-B6D4-3A419D33C12B}"/>
            </a:ext>
          </a:extLst>
        </xdr:cNvPr>
        <xdr:cNvPicPr>
          <a:picLocks noChangeAspect="1"/>
        </xdr:cNvPicPr>
      </xdr:nvPicPr>
      <xdr:blipFill>
        <a:blip xmlns:r="http://schemas.openxmlformats.org/officeDocument/2006/relationships" r:embed="rId93" cstate="screen">
          <a:extLst>
            <a:ext uri="{28A0092B-C50C-407E-A947-70E740481C1C}">
              <a14:useLocalDpi xmlns:a14="http://schemas.microsoft.com/office/drawing/2010/main" xmlns=""/>
            </a:ext>
          </a:extLst>
        </a:blip>
        <a:stretch>
          <a:fillRect/>
        </a:stretch>
      </xdr:blipFill>
      <xdr:spPr>
        <a:xfrm>
          <a:off x="5200073" y="113293852"/>
          <a:ext cx="1533236" cy="978438"/>
        </a:xfrm>
        <a:prstGeom prst="rect">
          <a:avLst/>
        </a:prstGeom>
      </xdr:spPr>
    </xdr:pic>
    <xdr:clientData/>
  </xdr:twoCellAnchor>
  <xdr:twoCellAnchor>
    <xdr:from>
      <xdr:col>2</xdr:col>
      <xdr:colOff>192521</xdr:colOff>
      <xdr:row>70</xdr:row>
      <xdr:rowOff>374361</xdr:rowOff>
    </xdr:from>
    <xdr:to>
      <xdr:col>2</xdr:col>
      <xdr:colOff>1857094</xdr:colOff>
      <xdr:row>70</xdr:row>
      <xdr:rowOff>1440873</xdr:rowOff>
    </xdr:to>
    <xdr:pic>
      <xdr:nvPicPr>
        <xdr:cNvPr id="167" name="Рисунок 66">
          <a:extLst>
            <a:ext uri="{FF2B5EF4-FFF2-40B4-BE49-F238E27FC236}">
              <a16:creationId xmlns:a16="http://schemas.microsoft.com/office/drawing/2014/main" xmlns="" id="{6C3C2865-3A66-47F9-AB8D-79D59236C529}"/>
            </a:ext>
          </a:extLst>
        </xdr:cNvPr>
        <xdr:cNvPicPr>
          <a:picLocks noChangeAspect="1"/>
        </xdr:cNvPicPr>
      </xdr:nvPicPr>
      <xdr:blipFill>
        <a:blip xmlns:r="http://schemas.openxmlformats.org/officeDocument/2006/relationships" r:embed="rId94" cstate="screen">
          <a:extLst>
            <a:ext uri="{28A0092B-C50C-407E-A947-70E740481C1C}">
              <a14:useLocalDpi xmlns:a14="http://schemas.microsoft.com/office/drawing/2010/main" xmlns=""/>
            </a:ext>
          </a:extLst>
        </a:blip>
        <a:stretch>
          <a:fillRect/>
        </a:stretch>
      </xdr:blipFill>
      <xdr:spPr>
        <a:xfrm>
          <a:off x="5138594" y="105017743"/>
          <a:ext cx="1664573" cy="1066512"/>
        </a:xfrm>
        <a:prstGeom prst="rect">
          <a:avLst/>
        </a:prstGeom>
      </xdr:spPr>
    </xdr:pic>
    <xdr:clientData/>
  </xdr:twoCellAnchor>
  <xdr:twoCellAnchor>
    <xdr:from>
      <xdr:col>2</xdr:col>
      <xdr:colOff>236105</xdr:colOff>
      <xdr:row>71</xdr:row>
      <xdr:rowOff>291234</xdr:rowOff>
    </xdr:from>
    <xdr:to>
      <xdr:col>2</xdr:col>
      <xdr:colOff>1856241</xdr:colOff>
      <xdr:row>71</xdr:row>
      <xdr:rowOff>1343891</xdr:rowOff>
    </xdr:to>
    <xdr:pic>
      <xdr:nvPicPr>
        <xdr:cNvPr id="170" name="Рисунок 47">
          <a:extLst>
            <a:ext uri="{FF2B5EF4-FFF2-40B4-BE49-F238E27FC236}">
              <a16:creationId xmlns:a16="http://schemas.microsoft.com/office/drawing/2014/main" xmlns="" id="{98FFC4CF-51E3-4FF4-A420-117D0209CCB4}"/>
            </a:ext>
          </a:extLst>
        </xdr:cNvPr>
        <xdr:cNvPicPr>
          <a:picLocks noChangeAspect="1"/>
        </xdr:cNvPicPr>
      </xdr:nvPicPr>
      <xdr:blipFill>
        <a:blip xmlns:r="http://schemas.openxmlformats.org/officeDocument/2006/relationships" r:embed="rId95" cstate="screen">
          <a:extLst>
            <a:ext uri="{28A0092B-C50C-407E-A947-70E740481C1C}">
              <a14:useLocalDpi xmlns:a14="http://schemas.microsoft.com/office/drawing/2010/main" xmlns=""/>
            </a:ext>
          </a:extLst>
        </a:blip>
        <a:stretch>
          <a:fillRect/>
        </a:stretch>
      </xdr:blipFill>
      <xdr:spPr>
        <a:xfrm>
          <a:off x="5182178" y="106597161"/>
          <a:ext cx="1620136" cy="1052657"/>
        </a:xfrm>
        <a:prstGeom prst="rect">
          <a:avLst/>
        </a:prstGeom>
      </xdr:spPr>
    </xdr:pic>
    <xdr:clientData/>
  </xdr:twoCellAnchor>
  <xdr:twoCellAnchor>
    <xdr:from>
      <xdr:col>2</xdr:col>
      <xdr:colOff>41562</xdr:colOff>
      <xdr:row>37</xdr:row>
      <xdr:rowOff>34831</xdr:rowOff>
    </xdr:from>
    <xdr:to>
      <xdr:col>2</xdr:col>
      <xdr:colOff>2008909</xdr:colOff>
      <xdr:row>38</xdr:row>
      <xdr:rowOff>3360</xdr:rowOff>
    </xdr:to>
    <xdr:pic>
      <xdr:nvPicPr>
        <xdr:cNvPr id="142" name="Picture 160">
          <a:extLst>
            <a:ext uri="{FF2B5EF4-FFF2-40B4-BE49-F238E27FC236}">
              <a16:creationId xmlns:a16="http://schemas.microsoft.com/office/drawing/2014/main" xmlns="" id="{31C60AA8-E094-4CDB-A081-A9E20AEF7998}"/>
            </a:ext>
          </a:extLst>
        </xdr:cNvPr>
        <xdr:cNvPicPr>
          <a:picLocks noChangeAspect="1"/>
        </xdr:cNvPicPr>
      </xdr:nvPicPr>
      <xdr:blipFill>
        <a:blip xmlns:r="http://schemas.openxmlformats.org/officeDocument/2006/relationships" r:embed="rId96" cstate="screen">
          <a:extLst>
            <a:ext uri="{28A0092B-C50C-407E-A947-70E740481C1C}">
              <a14:useLocalDpi xmlns:a14="http://schemas.microsoft.com/office/drawing/2010/main" xmlns=""/>
            </a:ext>
          </a:extLst>
        </a:blip>
        <a:stretch>
          <a:fillRect/>
        </a:stretch>
      </xdr:blipFill>
      <xdr:spPr>
        <a:xfrm>
          <a:off x="4987635" y="58196213"/>
          <a:ext cx="1967347" cy="1201583"/>
        </a:xfrm>
        <a:prstGeom prst="rect">
          <a:avLst/>
        </a:prstGeom>
      </xdr:spPr>
    </xdr:pic>
    <xdr:clientData/>
  </xdr:twoCellAnchor>
  <xdr:twoCellAnchor>
    <xdr:from>
      <xdr:col>2</xdr:col>
      <xdr:colOff>230578</xdr:colOff>
      <xdr:row>50</xdr:row>
      <xdr:rowOff>55170</xdr:rowOff>
    </xdr:from>
    <xdr:to>
      <xdr:col>2</xdr:col>
      <xdr:colOff>1728617</xdr:colOff>
      <xdr:row>50</xdr:row>
      <xdr:rowOff>1482436</xdr:rowOff>
    </xdr:to>
    <xdr:pic>
      <xdr:nvPicPr>
        <xdr:cNvPr id="45" name="图片 32">
          <a:extLst>
            <a:ext uri="{FF2B5EF4-FFF2-40B4-BE49-F238E27FC236}">
              <a16:creationId xmlns:a16="http://schemas.microsoft.com/office/drawing/2014/main" xmlns="" id="{C88BFDF4-9718-4CB0-A6DA-6E71C1AE018D}"/>
            </a:ext>
          </a:extLst>
        </xdr:cNvPr>
        <xdr:cNvPicPr>
          <a:picLocks noChangeAspect="1"/>
        </xdr:cNvPicPr>
      </xdr:nvPicPr>
      <xdr:blipFill>
        <a:blip xmlns:r="http://schemas.openxmlformats.org/officeDocument/2006/relationships" r:embed="rId97" cstate="screen">
          <a:extLst>
            <a:ext uri="{28A0092B-C50C-407E-A947-70E740481C1C}">
              <a14:useLocalDpi xmlns:a14="http://schemas.microsoft.com/office/drawing/2010/main" xmlns=""/>
            </a:ext>
          </a:extLst>
        </a:blip>
        <a:stretch>
          <a:fillRect/>
        </a:stretch>
      </xdr:blipFill>
      <xdr:spPr>
        <a:xfrm>
          <a:off x="5176651" y="77931570"/>
          <a:ext cx="1498039" cy="1427266"/>
        </a:xfrm>
        <a:prstGeom prst="rect">
          <a:avLst/>
        </a:prstGeom>
      </xdr:spPr>
    </xdr:pic>
    <xdr:clientData/>
  </xdr:twoCellAnchor>
  <xdr:twoCellAnchor>
    <xdr:from>
      <xdr:col>2</xdr:col>
      <xdr:colOff>233210</xdr:colOff>
      <xdr:row>51</xdr:row>
      <xdr:rowOff>110942</xdr:rowOff>
    </xdr:from>
    <xdr:to>
      <xdr:col>2</xdr:col>
      <xdr:colOff>1694465</xdr:colOff>
      <xdr:row>51</xdr:row>
      <xdr:rowOff>1551709</xdr:rowOff>
    </xdr:to>
    <xdr:pic>
      <xdr:nvPicPr>
        <xdr:cNvPr id="52" name="图片 1">
          <a:extLst>
            <a:ext uri="{FF2B5EF4-FFF2-40B4-BE49-F238E27FC236}">
              <a16:creationId xmlns:a16="http://schemas.microsoft.com/office/drawing/2014/main" xmlns="" id="{1B2D16C9-8B58-4B07-A3DC-5E9116473CA1}"/>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xmlns=""/>
            </a:ext>
          </a:extLst>
        </a:blip>
        <a:stretch>
          <a:fillRect/>
        </a:stretch>
      </xdr:blipFill>
      <xdr:spPr>
        <a:xfrm>
          <a:off x="5179283" y="69272833"/>
          <a:ext cx="1461255" cy="1440767"/>
        </a:xfrm>
        <a:prstGeom prst="rect">
          <a:avLst/>
        </a:prstGeom>
      </xdr:spPr>
    </xdr:pic>
    <xdr:clientData/>
  </xdr:twoCellAnchor>
  <xdr:twoCellAnchor>
    <xdr:from>
      <xdr:col>2</xdr:col>
      <xdr:colOff>722169</xdr:colOff>
      <xdr:row>91</xdr:row>
      <xdr:rowOff>33661</xdr:rowOff>
    </xdr:from>
    <xdr:to>
      <xdr:col>2</xdr:col>
      <xdr:colOff>1246909</xdr:colOff>
      <xdr:row>91</xdr:row>
      <xdr:rowOff>1431442</xdr:rowOff>
    </xdr:to>
    <xdr:pic>
      <xdr:nvPicPr>
        <xdr:cNvPr id="61" name="Picture 169">
          <a:extLst>
            <a:ext uri="{FF2B5EF4-FFF2-40B4-BE49-F238E27FC236}">
              <a16:creationId xmlns:a16="http://schemas.microsoft.com/office/drawing/2014/main" xmlns="" id="{5F1B52D0-867D-41E6-8463-D41C574BF2AA}"/>
            </a:ext>
          </a:extLst>
        </xdr:cNvPr>
        <xdr:cNvPicPr>
          <a:picLocks noChangeAspect="1"/>
        </xdr:cNvPicPr>
      </xdr:nvPicPr>
      <xdr:blipFill>
        <a:blip xmlns:r="http://schemas.openxmlformats.org/officeDocument/2006/relationships" r:embed="rId99" cstate="screen">
          <a:extLst>
            <a:ext uri="{28A0092B-C50C-407E-A947-70E740481C1C}">
              <a14:useLocalDpi xmlns:a14="http://schemas.microsoft.com/office/drawing/2010/main" xmlns=""/>
            </a:ext>
          </a:extLst>
        </a:blip>
        <a:srcRect/>
        <a:stretch>
          <a:fillRect/>
        </a:stretch>
      </xdr:blipFill>
      <xdr:spPr>
        <a:xfrm>
          <a:off x="5668242" y="133175843"/>
          <a:ext cx="524740" cy="1397781"/>
        </a:xfrm>
        <a:prstGeom prst="rect">
          <a:avLst/>
        </a:prstGeom>
      </xdr:spPr>
    </xdr:pic>
    <xdr:clientData/>
  </xdr:twoCellAnchor>
  <xdr:twoCellAnchor>
    <xdr:from>
      <xdr:col>2</xdr:col>
      <xdr:colOff>623455</xdr:colOff>
      <xdr:row>114</xdr:row>
      <xdr:rowOff>83127</xdr:rowOff>
    </xdr:from>
    <xdr:to>
      <xdr:col>2</xdr:col>
      <xdr:colOff>1421526</xdr:colOff>
      <xdr:row>114</xdr:row>
      <xdr:rowOff>1172530</xdr:rowOff>
    </xdr:to>
    <xdr:pic>
      <xdr:nvPicPr>
        <xdr:cNvPr id="16" name="Picture 45">
          <a:extLst>
            <a:ext uri="{FF2B5EF4-FFF2-40B4-BE49-F238E27FC236}">
              <a16:creationId xmlns:a16="http://schemas.microsoft.com/office/drawing/2014/main" xmlns="" id="{73292BDF-EA41-4B73-9549-22BCAEE22BE3}"/>
            </a:ext>
          </a:extLst>
        </xdr:cNvPr>
        <xdr:cNvPicPr>
          <a:picLocks noChangeAspect="1"/>
        </xdr:cNvPicPr>
      </xdr:nvPicPr>
      <xdr:blipFill>
        <a:blip xmlns:r="http://schemas.openxmlformats.org/officeDocument/2006/relationships" r:embed="rId100" cstate="screen">
          <a:extLst>
            <a:ext uri="{28A0092B-C50C-407E-A947-70E740481C1C}">
              <a14:useLocalDpi xmlns:a14="http://schemas.microsoft.com/office/drawing/2010/main" xmlns=""/>
            </a:ext>
          </a:extLst>
        </a:blip>
        <a:stretch>
          <a:fillRect/>
        </a:stretch>
      </xdr:blipFill>
      <xdr:spPr>
        <a:xfrm>
          <a:off x="5569528" y="161848800"/>
          <a:ext cx="798071" cy="1089403"/>
        </a:xfrm>
        <a:prstGeom prst="rect">
          <a:avLst/>
        </a:prstGeom>
      </xdr:spPr>
    </xdr:pic>
    <xdr:clientData/>
  </xdr:twoCellAnchor>
  <xdr:twoCellAnchor>
    <xdr:from>
      <xdr:col>2</xdr:col>
      <xdr:colOff>357407</xdr:colOff>
      <xdr:row>108</xdr:row>
      <xdr:rowOff>67750</xdr:rowOff>
    </xdr:from>
    <xdr:to>
      <xdr:col>2</xdr:col>
      <xdr:colOff>1605790</xdr:colOff>
      <xdr:row>108</xdr:row>
      <xdr:rowOff>1303565</xdr:rowOff>
    </xdr:to>
    <xdr:pic>
      <xdr:nvPicPr>
        <xdr:cNvPr id="31" name="Picture 16">
          <a:extLst>
            <a:ext uri="{FF2B5EF4-FFF2-40B4-BE49-F238E27FC236}">
              <a16:creationId xmlns:a16="http://schemas.microsoft.com/office/drawing/2014/main" xmlns="" id="{6E9B34C1-140F-455E-A50E-E4115CFE134E}"/>
            </a:ext>
          </a:extLst>
        </xdr:cNvPr>
        <xdr:cNvPicPr>
          <a:picLocks noChangeAspect="1"/>
        </xdr:cNvPicPr>
      </xdr:nvPicPr>
      <xdr:blipFill>
        <a:blip xmlns:r="http://schemas.openxmlformats.org/officeDocument/2006/relationships" r:embed="rId101" cstate="screen">
          <a:extLst>
            <a:ext uri="{28A0092B-C50C-407E-A947-70E740481C1C}">
              <a14:useLocalDpi xmlns:a14="http://schemas.microsoft.com/office/drawing/2010/main" xmlns=""/>
            </a:ext>
          </a:extLst>
        </a:blip>
        <a:stretch>
          <a:fillRect/>
        </a:stretch>
      </xdr:blipFill>
      <xdr:spPr>
        <a:xfrm>
          <a:off x="5439947" y="154067950"/>
          <a:ext cx="1248383" cy="1235815"/>
        </a:xfrm>
        <a:prstGeom prst="rect">
          <a:avLst/>
        </a:prstGeom>
      </xdr:spPr>
    </xdr:pic>
    <xdr:clientData/>
  </xdr:twoCellAnchor>
  <xdr:twoCellAnchor>
    <xdr:from>
      <xdr:col>2</xdr:col>
      <xdr:colOff>195632</xdr:colOff>
      <xdr:row>11</xdr:row>
      <xdr:rowOff>69941</xdr:rowOff>
    </xdr:from>
    <xdr:to>
      <xdr:col>2</xdr:col>
      <xdr:colOff>854382</xdr:colOff>
      <xdr:row>11</xdr:row>
      <xdr:rowOff>1541689</xdr:rowOff>
    </xdr:to>
    <xdr:pic>
      <xdr:nvPicPr>
        <xdr:cNvPr id="17" name="Picture 186">
          <a:extLst>
            <a:ext uri="{FF2B5EF4-FFF2-40B4-BE49-F238E27FC236}">
              <a16:creationId xmlns:a16="http://schemas.microsoft.com/office/drawing/2014/main" xmlns="" id="{D6BF224D-A945-4CBA-9F1E-F64A4ED2A95E}"/>
            </a:ext>
          </a:extLst>
        </xdr:cNvPr>
        <xdr:cNvPicPr>
          <a:picLocks noChangeAspect="1"/>
        </xdr:cNvPicPr>
      </xdr:nvPicPr>
      <xdr:blipFill>
        <a:blip xmlns:r="http://schemas.openxmlformats.org/officeDocument/2006/relationships" r:embed="rId102" cstate="screen">
          <a:extLst>
            <a:ext uri="{28A0092B-C50C-407E-A947-70E740481C1C}">
              <a14:useLocalDpi xmlns:a14="http://schemas.microsoft.com/office/drawing/2010/main" xmlns=""/>
            </a:ext>
          </a:extLst>
        </a:blip>
        <a:stretch>
          <a:fillRect/>
        </a:stretch>
      </xdr:blipFill>
      <xdr:spPr>
        <a:xfrm>
          <a:off x="5278172" y="15660461"/>
          <a:ext cx="658750" cy="1471748"/>
        </a:xfrm>
        <a:prstGeom prst="rect">
          <a:avLst/>
        </a:prstGeom>
      </xdr:spPr>
    </xdr:pic>
    <xdr:clientData/>
  </xdr:twoCellAnchor>
  <xdr:twoCellAnchor>
    <xdr:from>
      <xdr:col>2</xdr:col>
      <xdr:colOff>930666</xdr:colOff>
      <xdr:row>11</xdr:row>
      <xdr:rowOff>83750</xdr:rowOff>
    </xdr:from>
    <xdr:to>
      <xdr:col>2</xdr:col>
      <xdr:colOff>1961606</xdr:colOff>
      <xdr:row>11</xdr:row>
      <xdr:rowOff>1542965</xdr:rowOff>
    </xdr:to>
    <xdr:pic>
      <xdr:nvPicPr>
        <xdr:cNvPr id="23" name="Picture 189">
          <a:extLst>
            <a:ext uri="{FF2B5EF4-FFF2-40B4-BE49-F238E27FC236}">
              <a16:creationId xmlns:a16="http://schemas.microsoft.com/office/drawing/2014/main" xmlns="" id="{B1770DD9-724C-4717-937E-4BE686720CF0}"/>
            </a:ext>
          </a:extLst>
        </xdr:cNvPr>
        <xdr:cNvPicPr>
          <a:picLocks noChangeAspect="1"/>
        </xdr:cNvPicPr>
      </xdr:nvPicPr>
      <xdr:blipFill>
        <a:blip xmlns:r="http://schemas.openxmlformats.org/officeDocument/2006/relationships" r:embed="rId103"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6013206" y="15674270"/>
          <a:ext cx="1030940" cy="1459215"/>
        </a:xfrm>
        <a:prstGeom prst="rect">
          <a:avLst/>
        </a:prstGeom>
      </xdr:spPr>
    </xdr:pic>
    <xdr:clientData/>
  </xdr:twoCellAnchor>
  <xdr:twoCellAnchor>
    <xdr:from>
      <xdr:col>2</xdr:col>
      <xdr:colOff>236558</xdr:colOff>
      <xdr:row>13</xdr:row>
      <xdr:rowOff>130084</xdr:rowOff>
    </xdr:from>
    <xdr:to>
      <xdr:col>2</xdr:col>
      <xdr:colOff>817763</xdr:colOff>
      <xdr:row>13</xdr:row>
      <xdr:rowOff>1463584</xdr:rowOff>
    </xdr:to>
    <xdr:pic>
      <xdr:nvPicPr>
        <xdr:cNvPr id="35" name="Picture 207">
          <a:extLst>
            <a:ext uri="{FF2B5EF4-FFF2-40B4-BE49-F238E27FC236}">
              <a16:creationId xmlns:a16="http://schemas.microsoft.com/office/drawing/2014/main" xmlns="" id="{4477C85B-0DBD-47A6-A9A2-166750D364CE}"/>
            </a:ext>
          </a:extLst>
        </xdr:cNvPr>
        <xdr:cNvPicPr>
          <a:picLocks noChangeAspect="1"/>
        </xdr:cNvPicPr>
      </xdr:nvPicPr>
      <xdr:blipFill>
        <a:blip xmlns:r="http://schemas.openxmlformats.org/officeDocument/2006/relationships" r:embed="rId104" cstate="screen">
          <a:extLst>
            <a:ext uri="{28A0092B-C50C-407E-A947-70E740481C1C}">
              <a14:useLocalDpi xmlns:a14="http://schemas.microsoft.com/office/drawing/2010/main" xmlns=""/>
            </a:ext>
          </a:extLst>
        </a:blip>
        <a:stretch>
          <a:fillRect/>
        </a:stretch>
      </xdr:blipFill>
      <xdr:spPr>
        <a:xfrm>
          <a:off x="5319098" y="20315464"/>
          <a:ext cx="581205" cy="1333500"/>
        </a:xfrm>
        <a:prstGeom prst="rect">
          <a:avLst/>
        </a:prstGeom>
      </xdr:spPr>
    </xdr:pic>
    <xdr:clientData/>
  </xdr:twoCellAnchor>
  <xdr:twoCellAnchor>
    <xdr:from>
      <xdr:col>2</xdr:col>
      <xdr:colOff>912524</xdr:colOff>
      <xdr:row>13</xdr:row>
      <xdr:rowOff>152358</xdr:rowOff>
    </xdr:from>
    <xdr:to>
      <xdr:col>2</xdr:col>
      <xdr:colOff>1807573</xdr:colOff>
      <xdr:row>13</xdr:row>
      <xdr:rowOff>1448048</xdr:rowOff>
    </xdr:to>
    <xdr:pic>
      <xdr:nvPicPr>
        <xdr:cNvPr id="47" name="Picture 208">
          <a:extLst>
            <a:ext uri="{FF2B5EF4-FFF2-40B4-BE49-F238E27FC236}">
              <a16:creationId xmlns:a16="http://schemas.microsoft.com/office/drawing/2014/main" xmlns="" id="{81F7F028-5D59-4B29-B732-EBCFFAF06BA9}"/>
            </a:ext>
          </a:extLst>
        </xdr:cNvPr>
        <xdr:cNvPicPr>
          <a:picLocks noChangeAspect="1"/>
        </xdr:cNvPicPr>
      </xdr:nvPicPr>
      <xdr:blipFill>
        <a:blip xmlns:r="http://schemas.openxmlformats.org/officeDocument/2006/relationships" r:embed="rId105"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5995064" y="20337738"/>
          <a:ext cx="895049" cy="1295690"/>
        </a:xfrm>
        <a:prstGeom prst="rect">
          <a:avLst/>
        </a:prstGeom>
      </xdr:spPr>
    </xdr:pic>
    <xdr:clientData/>
  </xdr:twoCellAnchor>
  <xdr:twoCellAnchor>
    <xdr:from>
      <xdr:col>2</xdr:col>
      <xdr:colOff>101018</xdr:colOff>
      <xdr:row>15</xdr:row>
      <xdr:rowOff>262346</xdr:rowOff>
    </xdr:from>
    <xdr:to>
      <xdr:col>2</xdr:col>
      <xdr:colOff>783388</xdr:colOff>
      <xdr:row>15</xdr:row>
      <xdr:rowOff>1579988</xdr:rowOff>
    </xdr:to>
    <xdr:pic>
      <xdr:nvPicPr>
        <xdr:cNvPr id="48" name="Picture 179">
          <a:extLst>
            <a:ext uri="{FF2B5EF4-FFF2-40B4-BE49-F238E27FC236}">
              <a16:creationId xmlns:a16="http://schemas.microsoft.com/office/drawing/2014/main" xmlns="" id="{22750DBE-5D9E-4FAE-9155-0C6282B0C760}"/>
            </a:ext>
          </a:extLst>
        </xdr:cNvPr>
        <xdr:cNvPicPr>
          <a:picLocks noChangeAspect="1"/>
        </xdr:cNvPicPr>
      </xdr:nvPicPr>
      <xdr:blipFill>
        <a:blip xmlns:r="http://schemas.openxmlformats.org/officeDocument/2006/relationships" r:embed="rId106" cstate="screen">
          <a:extLst>
            <a:ext uri="{28A0092B-C50C-407E-A947-70E740481C1C}">
              <a14:useLocalDpi xmlns:a14="http://schemas.microsoft.com/office/drawing/2010/main" xmlns=""/>
            </a:ext>
          </a:extLst>
        </a:blip>
        <a:stretch>
          <a:fillRect/>
        </a:stretch>
      </xdr:blipFill>
      <xdr:spPr>
        <a:xfrm>
          <a:off x="5183558" y="27244766"/>
          <a:ext cx="682370" cy="1317642"/>
        </a:xfrm>
        <a:prstGeom prst="rect">
          <a:avLst/>
        </a:prstGeom>
      </xdr:spPr>
    </xdr:pic>
    <xdr:clientData/>
  </xdr:twoCellAnchor>
  <xdr:twoCellAnchor>
    <xdr:from>
      <xdr:col>2</xdr:col>
      <xdr:colOff>854193</xdr:colOff>
      <xdr:row>15</xdr:row>
      <xdr:rowOff>247107</xdr:rowOff>
    </xdr:from>
    <xdr:to>
      <xdr:col>2</xdr:col>
      <xdr:colOff>1963452</xdr:colOff>
      <xdr:row>15</xdr:row>
      <xdr:rowOff>1583825</xdr:rowOff>
    </xdr:to>
    <xdr:pic>
      <xdr:nvPicPr>
        <xdr:cNvPr id="53" name="Picture 180">
          <a:extLst>
            <a:ext uri="{FF2B5EF4-FFF2-40B4-BE49-F238E27FC236}">
              <a16:creationId xmlns:a16="http://schemas.microsoft.com/office/drawing/2014/main" xmlns="" id="{20A17529-C4B5-4B67-8765-FE6772CA57E8}"/>
            </a:ext>
          </a:extLst>
        </xdr:cNvPr>
        <xdr:cNvPicPr>
          <a:picLocks noChangeAspect="1"/>
        </xdr:cNvPicPr>
      </xdr:nvPicPr>
      <xdr:blipFill>
        <a:blip xmlns:r="http://schemas.openxmlformats.org/officeDocument/2006/relationships" r:embed="rId107" cstate="screen">
          <a:extLst>
            <a:ext uri="{28A0092B-C50C-407E-A947-70E740481C1C}">
              <a14:useLocalDpi xmlns:a14="http://schemas.microsoft.com/office/drawing/2010/main" xmlns=""/>
            </a:ext>
          </a:extLst>
        </a:blip>
        <a:stretch>
          <a:fillRect/>
        </a:stretch>
      </xdr:blipFill>
      <xdr:spPr>
        <a:xfrm>
          <a:off x="5936733" y="27229527"/>
          <a:ext cx="1109259" cy="1336718"/>
        </a:xfrm>
        <a:prstGeom prst="rect">
          <a:avLst/>
        </a:prstGeom>
      </xdr:spPr>
    </xdr:pic>
    <xdr:clientData/>
  </xdr:twoCellAnchor>
  <xdr:twoCellAnchor>
    <xdr:from>
      <xdr:col>2</xdr:col>
      <xdr:colOff>361775</xdr:colOff>
      <xdr:row>16</xdr:row>
      <xdr:rowOff>55418</xdr:rowOff>
    </xdr:from>
    <xdr:to>
      <xdr:col>2</xdr:col>
      <xdr:colOff>1565563</xdr:colOff>
      <xdr:row>16</xdr:row>
      <xdr:rowOff>1510145</xdr:rowOff>
    </xdr:to>
    <xdr:grpSp>
      <xdr:nvGrpSpPr>
        <xdr:cNvPr id="143" name="Group 47">
          <a:extLst>
            <a:ext uri="{FF2B5EF4-FFF2-40B4-BE49-F238E27FC236}">
              <a16:creationId xmlns:a16="http://schemas.microsoft.com/office/drawing/2014/main" xmlns="" id="{4D15F2A4-F232-46E0-A6F7-707A471A64FA}"/>
            </a:ext>
          </a:extLst>
        </xdr:cNvPr>
        <xdr:cNvGrpSpPr/>
      </xdr:nvGrpSpPr>
      <xdr:grpSpPr>
        <a:xfrm>
          <a:off x="3520611" y="22666036"/>
          <a:ext cx="1203788" cy="1454727"/>
          <a:chOff x="3616441" y="64796547"/>
          <a:chExt cx="1603042" cy="2045431"/>
        </a:xfrm>
      </xdr:grpSpPr>
      <xdr:pic>
        <xdr:nvPicPr>
          <xdr:cNvPr id="158" name="Picture 211">
            <a:extLst>
              <a:ext uri="{FF2B5EF4-FFF2-40B4-BE49-F238E27FC236}">
                <a16:creationId xmlns:a16="http://schemas.microsoft.com/office/drawing/2014/main" xmlns="" id="{423349EE-2CAC-68E4-D21B-D5CD61FEA9BD}"/>
              </a:ext>
            </a:extLst>
          </xdr:cNvPr>
          <xdr:cNvPicPr>
            <a:picLocks noChangeAspect="1"/>
          </xdr:cNvPicPr>
        </xdr:nvPicPr>
        <xdr:blipFill>
          <a:blip xmlns:r="http://schemas.openxmlformats.org/officeDocument/2006/relationships" r:embed="rId108" cstate="screen">
            <a:extLst>
              <a:ext uri="{28A0092B-C50C-407E-A947-70E740481C1C}">
                <a14:useLocalDpi xmlns:a14="http://schemas.microsoft.com/office/drawing/2010/main" xmlns=""/>
              </a:ext>
            </a:extLst>
          </a:blip>
          <a:stretch>
            <a:fillRect/>
          </a:stretch>
        </xdr:blipFill>
        <xdr:spPr>
          <a:xfrm>
            <a:off x="3616441" y="64887752"/>
            <a:ext cx="607320" cy="1845133"/>
          </a:xfrm>
          <a:prstGeom prst="rect">
            <a:avLst/>
          </a:prstGeom>
        </xdr:spPr>
      </xdr:pic>
      <xdr:pic>
        <xdr:nvPicPr>
          <xdr:cNvPr id="174" name="Picture 212">
            <a:extLst>
              <a:ext uri="{FF2B5EF4-FFF2-40B4-BE49-F238E27FC236}">
                <a16:creationId xmlns:a16="http://schemas.microsoft.com/office/drawing/2014/main" xmlns="" id="{3C570E23-430A-1927-F322-8ADF77F7C526}"/>
              </a:ext>
            </a:extLst>
          </xdr:cNvPr>
          <xdr:cNvPicPr>
            <a:picLocks noChangeAspect="1"/>
          </xdr:cNvPicPr>
        </xdr:nvPicPr>
        <xdr:blipFill>
          <a:blip xmlns:r="http://schemas.openxmlformats.org/officeDocument/2006/relationships" r:embed="rId109"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4310212" y="64796547"/>
            <a:ext cx="909271" cy="2045431"/>
          </a:xfrm>
          <a:prstGeom prst="rect">
            <a:avLst/>
          </a:prstGeom>
        </xdr:spPr>
      </xdr:pic>
    </xdr:grpSp>
    <xdr:clientData/>
  </xdr:twoCellAnchor>
  <xdr:twoCellAnchor>
    <xdr:from>
      <xdr:col>2</xdr:col>
      <xdr:colOff>389624</xdr:colOff>
      <xdr:row>17</xdr:row>
      <xdr:rowOff>110836</xdr:rowOff>
    </xdr:from>
    <xdr:to>
      <xdr:col>2</xdr:col>
      <xdr:colOff>1579418</xdr:colOff>
      <xdr:row>18</xdr:row>
      <xdr:rowOff>19039</xdr:rowOff>
    </xdr:to>
    <xdr:grpSp>
      <xdr:nvGrpSpPr>
        <xdr:cNvPr id="177" name="Group 214">
          <a:extLst>
            <a:ext uri="{FF2B5EF4-FFF2-40B4-BE49-F238E27FC236}">
              <a16:creationId xmlns:a16="http://schemas.microsoft.com/office/drawing/2014/main" xmlns="" id="{30B07377-B6F7-4662-A068-5CE0AA750228}"/>
            </a:ext>
          </a:extLst>
        </xdr:cNvPr>
        <xdr:cNvGrpSpPr/>
      </xdr:nvGrpSpPr>
      <xdr:grpSpPr>
        <a:xfrm>
          <a:off x="3548460" y="24453272"/>
          <a:ext cx="1189794" cy="1640022"/>
          <a:chOff x="3675985" y="67040366"/>
          <a:chExt cx="1504951" cy="1996852"/>
        </a:xfrm>
      </xdr:grpSpPr>
      <xdr:pic>
        <xdr:nvPicPr>
          <xdr:cNvPr id="179" name="Picture 215">
            <a:extLst>
              <a:ext uri="{FF2B5EF4-FFF2-40B4-BE49-F238E27FC236}">
                <a16:creationId xmlns:a16="http://schemas.microsoft.com/office/drawing/2014/main" xmlns="" id="{56EA3422-0C3A-F042-62CB-345008C6AFFE}"/>
              </a:ext>
            </a:extLst>
          </xdr:cNvPr>
          <xdr:cNvPicPr>
            <a:picLocks noChangeAspect="1"/>
          </xdr:cNvPicPr>
        </xdr:nvPicPr>
        <xdr:blipFill>
          <a:blip xmlns:r="http://schemas.openxmlformats.org/officeDocument/2006/relationships" r:embed="rId110" cstate="screen">
            <a:extLst>
              <a:ext uri="{28A0092B-C50C-407E-A947-70E740481C1C}">
                <a14:useLocalDpi xmlns:a14="http://schemas.microsoft.com/office/drawing/2010/main" xmlns=""/>
              </a:ext>
            </a:extLst>
          </a:blip>
          <a:stretch>
            <a:fillRect/>
          </a:stretch>
        </xdr:blipFill>
        <xdr:spPr>
          <a:xfrm>
            <a:off x="3675985" y="67114204"/>
            <a:ext cx="536147" cy="1752694"/>
          </a:xfrm>
          <a:prstGeom prst="rect">
            <a:avLst/>
          </a:prstGeom>
        </xdr:spPr>
      </xdr:pic>
      <xdr:pic>
        <xdr:nvPicPr>
          <xdr:cNvPr id="186" name="Picture 216">
            <a:extLst>
              <a:ext uri="{FF2B5EF4-FFF2-40B4-BE49-F238E27FC236}">
                <a16:creationId xmlns:a16="http://schemas.microsoft.com/office/drawing/2014/main" xmlns="" id="{5245A43A-3E82-76EE-7DF3-E9A438DAC898}"/>
              </a:ext>
            </a:extLst>
          </xdr:cNvPr>
          <xdr:cNvPicPr>
            <a:picLocks noChangeAspect="1"/>
          </xdr:cNvPicPr>
        </xdr:nvPicPr>
        <xdr:blipFill>
          <a:blip xmlns:r="http://schemas.openxmlformats.org/officeDocument/2006/relationships" r:embed="rId111"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4310899" y="67040366"/>
            <a:ext cx="870037" cy="1996852"/>
          </a:xfrm>
          <a:prstGeom prst="rect">
            <a:avLst/>
          </a:prstGeom>
        </xdr:spPr>
      </xdr:pic>
    </xdr:grpSp>
    <xdr:clientData/>
  </xdr:twoCellAnchor>
  <xdr:twoCellAnchor>
    <xdr:from>
      <xdr:col>2</xdr:col>
      <xdr:colOff>443344</xdr:colOff>
      <xdr:row>18</xdr:row>
      <xdr:rowOff>332509</xdr:rowOff>
    </xdr:from>
    <xdr:to>
      <xdr:col>2</xdr:col>
      <xdr:colOff>1565563</xdr:colOff>
      <xdr:row>18</xdr:row>
      <xdr:rowOff>1712058</xdr:rowOff>
    </xdr:to>
    <xdr:grpSp>
      <xdr:nvGrpSpPr>
        <xdr:cNvPr id="189" name="Group 217">
          <a:extLst>
            <a:ext uri="{FF2B5EF4-FFF2-40B4-BE49-F238E27FC236}">
              <a16:creationId xmlns:a16="http://schemas.microsoft.com/office/drawing/2014/main" xmlns="" id="{0C4D766C-2677-4362-B961-582A7BF12CD4}"/>
            </a:ext>
          </a:extLst>
        </xdr:cNvPr>
        <xdr:cNvGrpSpPr/>
      </xdr:nvGrpSpPr>
      <xdr:grpSpPr>
        <a:xfrm>
          <a:off x="3602180" y="26406764"/>
          <a:ext cx="1122219" cy="1379549"/>
          <a:chOff x="3624202" y="69263456"/>
          <a:chExt cx="1529916" cy="1822421"/>
        </a:xfrm>
      </xdr:grpSpPr>
      <xdr:pic>
        <xdr:nvPicPr>
          <xdr:cNvPr id="197" name="Picture 218">
            <a:extLst>
              <a:ext uri="{FF2B5EF4-FFF2-40B4-BE49-F238E27FC236}">
                <a16:creationId xmlns:a16="http://schemas.microsoft.com/office/drawing/2014/main" xmlns="" id="{1FBD03B6-0BC6-D9F1-D4D6-2A2A947B53D5}"/>
              </a:ext>
            </a:extLst>
          </xdr:cNvPr>
          <xdr:cNvPicPr>
            <a:picLocks noChangeAspect="1"/>
          </xdr:cNvPicPr>
        </xdr:nvPicPr>
        <xdr:blipFill>
          <a:blip xmlns:r="http://schemas.openxmlformats.org/officeDocument/2006/relationships" r:embed="rId112" cstate="screen">
            <a:extLst>
              <a:ext uri="{28A0092B-C50C-407E-A947-70E740481C1C}">
                <a14:useLocalDpi xmlns:a14="http://schemas.microsoft.com/office/drawing/2010/main" xmlns=""/>
              </a:ext>
            </a:extLst>
          </a:blip>
          <a:stretch>
            <a:fillRect/>
          </a:stretch>
        </xdr:blipFill>
        <xdr:spPr>
          <a:xfrm>
            <a:off x="3624202" y="69340743"/>
            <a:ext cx="582129" cy="1631430"/>
          </a:xfrm>
          <a:prstGeom prst="rect">
            <a:avLst/>
          </a:prstGeom>
        </xdr:spPr>
      </xdr:pic>
      <xdr:pic>
        <xdr:nvPicPr>
          <xdr:cNvPr id="201" name="Picture 219">
            <a:extLst>
              <a:ext uri="{FF2B5EF4-FFF2-40B4-BE49-F238E27FC236}">
                <a16:creationId xmlns:a16="http://schemas.microsoft.com/office/drawing/2014/main" xmlns="" id="{8CDF382E-BCC6-2106-47C0-6CAB2BA46ED1}"/>
              </a:ext>
            </a:extLst>
          </xdr:cNvPr>
          <xdr:cNvPicPr>
            <a:picLocks noChangeAspect="1"/>
          </xdr:cNvPicPr>
        </xdr:nvPicPr>
        <xdr:blipFill>
          <a:blip xmlns:r="http://schemas.openxmlformats.org/officeDocument/2006/relationships" r:embed="rId113"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4277423" y="69263456"/>
            <a:ext cx="876695" cy="1822421"/>
          </a:xfrm>
          <a:prstGeom prst="rect">
            <a:avLst/>
          </a:prstGeom>
        </xdr:spPr>
      </xdr:pic>
    </xdr:grpSp>
    <xdr:clientData/>
  </xdr:twoCellAnchor>
  <xdr:twoCellAnchor>
    <xdr:from>
      <xdr:col>2</xdr:col>
      <xdr:colOff>392394</xdr:colOff>
      <xdr:row>19</xdr:row>
      <xdr:rowOff>69272</xdr:rowOff>
    </xdr:from>
    <xdr:to>
      <xdr:col>2</xdr:col>
      <xdr:colOff>1731818</xdr:colOff>
      <xdr:row>19</xdr:row>
      <xdr:rowOff>1653354</xdr:rowOff>
    </xdr:to>
    <xdr:grpSp>
      <xdr:nvGrpSpPr>
        <xdr:cNvPr id="202" name="Group 220">
          <a:extLst>
            <a:ext uri="{FF2B5EF4-FFF2-40B4-BE49-F238E27FC236}">
              <a16:creationId xmlns:a16="http://schemas.microsoft.com/office/drawing/2014/main" xmlns="" id="{52885874-3AF9-4DE9-BFA5-BF15DA4BB72E}"/>
            </a:ext>
          </a:extLst>
        </xdr:cNvPr>
        <xdr:cNvGrpSpPr/>
      </xdr:nvGrpSpPr>
      <xdr:grpSpPr>
        <a:xfrm>
          <a:off x="3551230" y="27875345"/>
          <a:ext cx="1339424" cy="1584082"/>
          <a:chOff x="3661706" y="71442063"/>
          <a:chExt cx="1523818" cy="1859810"/>
        </a:xfrm>
      </xdr:grpSpPr>
      <xdr:pic>
        <xdr:nvPicPr>
          <xdr:cNvPr id="204" name="Picture 223">
            <a:extLst>
              <a:ext uri="{FF2B5EF4-FFF2-40B4-BE49-F238E27FC236}">
                <a16:creationId xmlns:a16="http://schemas.microsoft.com/office/drawing/2014/main" xmlns="" id="{13C27807-FA36-E609-6EFA-7E33C0E12771}"/>
              </a:ext>
            </a:extLst>
          </xdr:cNvPr>
          <xdr:cNvPicPr>
            <a:picLocks noChangeAspect="1"/>
          </xdr:cNvPicPr>
        </xdr:nvPicPr>
        <xdr:blipFill>
          <a:blip xmlns:r="http://schemas.openxmlformats.org/officeDocument/2006/relationships" r:embed="rId114" cstate="screen">
            <a:extLst>
              <a:ext uri="{28A0092B-C50C-407E-A947-70E740481C1C}">
                <a14:useLocalDpi xmlns:a14="http://schemas.microsoft.com/office/drawing/2010/main" xmlns=""/>
              </a:ext>
            </a:extLst>
          </a:blip>
          <a:stretch>
            <a:fillRect/>
          </a:stretch>
        </xdr:blipFill>
        <xdr:spPr>
          <a:xfrm>
            <a:off x="3661706" y="71544200"/>
            <a:ext cx="568333" cy="1610342"/>
          </a:xfrm>
          <a:prstGeom prst="rect">
            <a:avLst/>
          </a:prstGeom>
        </xdr:spPr>
      </xdr:pic>
      <xdr:pic>
        <xdr:nvPicPr>
          <xdr:cNvPr id="205" name="Picture 224">
            <a:extLst>
              <a:ext uri="{FF2B5EF4-FFF2-40B4-BE49-F238E27FC236}">
                <a16:creationId xmlns:a16="http://schemas.microsoft.com/office/drawing/2014/main" xmlns="" id="{8EA7DFBD-966E-A636-99C0-73DD0B15EDEB}"/>
              </a:ext>
            </a:extLst>
          </xdr:cNvPr>
          <xdr:cNvPicPr>
            <a:picLocks noChangeAspect="1"/>
          </xdr:cNvPicPr>
        </xdr:nvPicPr>
        <xdr:blipFill>
          <a:blip xmlns:r="http://schemas.openxmlformats.org/officeDocument/2006/relationships" r:embed="rId115" cstate="screen">
            <a:clrChange>
              <a:clrFrom>
                <a:srgbClr val="FFFFFF"/>
              </a:clrFrom>
              <a:clrTo>
                <a:srgbClr val="FFFFFF">
                  <a:alpha val="0"/>
                </a:srgbClr>
              </a:clrTo>
            </a:clrChange>
            <a:extLst>
              <a:ext uri="{28A0092B-C50C-407E-A947-70E740481C1C}">
                <a14:useLocalDpi xmlns:a14="http://schemas.microsoft.com/office/drawing/2010/main" xmlns=""/>
              </a:ext>
            </a:extLst>
          </a:blip>
          <a:stretch>
            <a:fillRect/>
          </a:stretch>
        </xdr:blipFill>
        <xdr:spPr>
          <a:xfrm>
            <a:off x="4314746" y="71442063"/>
            <a:ext cx="870778" cy="1859810"/>
          </a:xfrm>
          <a:prstGeom prst="rect">
            <a:avLst/>
          </a:prstGeom>
        </xdr:spPr>
      </xdr:pic>
    </xdr:grpSp>
    <xdr:clientData/>
  </xdr:twoCellAnchor>
  <xdr:twoCellAnchor>
    <xdr:from>
      <xdr:col>2</xdr:col>
      <xdr:colOff>534259</xdr:colOff>
      <xdr:row>27</xdr:row>
      <xdr:rowOff>149430</xdr:rowOff>
    </xdr:from>
    <xdr:to>
      <xdr:col>2</xdr:col>
      <xdr:colOff>1434259</xdr:colOff>
      <xdr:row>27</xdr:row>
      <xdr:rowOff>1380861</xdr:rowOff>
    </xdr:to>
    <xdr:pic>
      <xdr:nvPicPr>
        <xdr:cNvPr id="171" name="Picture 156">
          <a:extLst>
            <a:ext uri="{FF2B5EF4-FFF2-40B4-BE49-F238E27FC236}">
              <a16:creationId xmlns:a16="http://schemas.microsoft.com/office/drawing/2014/main" xmlns="" id="{AF5366F4-3A60-4FC1-981D-8FE7796E5E2E}"/>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xmlns=""/>
            </a:ext>
          </a:extLst>
        </a:blip>
        <a:stretch>
          <a:fillRect/>
        </a:stretch>
      </xdr:blipFill>
      <xdr:spPr>
        <a:xfrm>
          <a:off x="5616799" y="10489770"/>
          <a:ext cx="900000" cy="1231431"/>
        </a:xfrm>
        <a:prstGeom prst="rect">
          <a:avLst/>
        </a:prstGeom>
      </xdr:spPr>
    </xdr:pic>
    <xdr:clientData/>
  </xdr:twoCellAnchor>
  <xdr:twoCellAnchor>
    <xdr:from>
      <xdr:col>2</xdr:col>
      <xdr:colOff>558230</xdr:colOff>
      <xdr:row>28</xdr:row>
      <xdr:rowOff>229589</xdr:rowOff>
    </xdr:from>
    <xdr:to>
      <xdr:col>2</xdr:col>
      <xdr:colOff>1458230</xdr:colOff>
      <xdr:row>28</xdr:row>
      <xdr:rowOff>1489796</xdr:rowOff>
    </xdr:to>
    <xdr:pic>
      <xdr:nvPicPr>
        <xdr:cNvPr id="206" name="Picture 50">
          <a:extLst>
            <a:ext uri="{FF2B5EF4-FFF2-40B4-BE49-F238E27FC236}">
              <a16:creationId xmlns:a16="http://schemas.microsoft.com/office/drawing/2014/main" xmlns="" id="{921CAA84-D41B-434E-A978-DF972DEE998A}"/>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xmlns=""/>
            </a:ext>
          </a:extLst>
        </a:blip>
        <a:stretch>
          <a:fillRect/>
        </a:stretch>
      </xdr:blipFill>
      <xdr:spPr>
        <a:xfrm>
          <a:off x="5640770" y="7384769"/>
          <a:ext cx="900000" cy="1260207"/>
        </a:xfrm>
        <a:prstGeom prst="rect">
          <a:avLst/>
        </a:prstGeom>
      </xdr:spPr>
    </xdr:pic>
    <xdr:clientData/>
  </xdr:twoCellAnchor>
  <xdr:twoCellAnchor>
    <xdr:from>
      <xdr:col>2</xdr:col>
      <xdr:colOff>357862</xdr:colOff>
      <xdr:row>29</xdr:row>
      <xdr:rowOff>532411</xdr:rowOff>
    </xdr:from>
    <xdr:to>
      <xdr:col>2</xdr:col>
      <xdr:colOff>1749709</xdr:colOff>
      <xdr:row>29</xdr:row>
      <xdr:rowOff>1125816</xdr:rowOff>
    </xdr:to>
    <xdr:pic>
      <xdr:nvPicPr>
        <xdr:cNvPr id="208" name="Picture 51">
          <a:extLst>
            <a:ext uri="{FF2B5EF4-FFF2-40B4-BE49-F238E27FC236}">
              <a16:creationId xmlns:a16="http://schemas.microsoft.com/office/drawing/2014/main" xmlns="" id="{5AEB0904-7CA6-40E8-A8CD-11250A333763}"/>
            </a:ext>
          </a:extLst>
        </xdr:cNvPr>
        <xdr:cNvPicPr>
          <a:picLocks noChangeAspect="1"/>
        </xdr:cNvPicPr>
      </xdr:nvPicPr>
      <xdr:blipFill>
        <a:blip xmlns:r="http://schemas.openxmlformats.org/officeDocument/2006/relationships" r:embed="rId118" cstate="print">
          <a:extLst>
            <a:ext uri="{28A0092B-C50C-407E-A947-70E740481C1C}">
              <a14:useLocalDpi xmlns:a14="http://schemas.microsoft.com/office/drawing/2010/main" xmlns=""/>
            </a:ext>
          </a:extLst>
        </a:blip>
        <a:stretch>
          <a:fillRect/>
        </a:stretch>
      </xdr:blipFill>
      <xdr:spPr>
        <a:xfrm>
          <a:off x="5440402" y="9280171"/>
          <a:ext cx="1391847" cy="593405"/>
        </a:xfrm>
        <a:prstGeom prst="rect">
          <a:avLst/>
        </a:prstGeom>
      </xdr:spPr>
    </xdr:pic>
    <xdr:clientData/>
  </xdr:twoCellAnchor>
  <xdr:twoCellAnchor>
    <xdr:from>
      <xdr:col>2</xdr:col>
      <xdr:colOff>572520</xdr:colOff>
      <xdr:row>30</xdr:row>
      <xdr:rowOff>132608</xdr:rowOff>
    </xdr:from>
    <xdr:to>
      <xdr:col>2</xdr:col>
      <xdr:colOff>1472520</xdr:colOff>
      <xdr:row>30</xdr:row>
      <xdr:rowOff>1326408</xdr:rowOff>
    </xdr:to>
    <xdr:pic>
      <xdr:nvPicPr>
        <xdr:cNvPr id="209" name="Picture 35">
          <a:extLst>
            <a:ext uri="{FF2B5EF4-FFF2-40B4-BE49-F238E27FC236}">
              <a16:creationId xmlns:a16="http://schemas.microsoft.com/office/drawing/2014/main" xmlns="" id="{86EED15E-D85C-4C05-9F65-AAA371B88FBE}"/>
            </a:ext>
          </a:extLst>
        </xdr:cNvPr>
        <xdr:cNvPicPr>
          <a:picLocks noChangeAspect="1"/>
        </xdr:cNvPicPr>
      </xdr:nvPicPr>
      <xdr:blipFill>
        <a:blip xmlns:r="http://schemas.openxmlformats.org/officeDocument/2006/relationships" r:embed="rId119" cstate="print">
          <a:extLst>
            <a:ext uri="{28A0092B-C50C-407E-A947-70E740481C1C}">
              <a14:useLocalDpi xmlns:a14="http://schemas.microsoft.com/office/drawing/2010/main" xmlns=""/>
            </a:ext>
          </a:extLst>
        </a:blip>
        <a:stretch>
          <a:fillRect/>
        </a:stretch>
      </xdr:blipFill>
      <xdr:spPr>
        <a:xfrm>
          <a:off x="5655060" y="5695208"/>
          <a:ext cx="900000" cy="1193800"/>
        </a:xfrm>
        <a:prstGeom prst="rect">
          <a:avLst/>
        </a:prstGeom>
      </xdr:spPr>
    </xdr:pic>
    <xdr:clientData/>
  </xdr:twoCellAnchor>
  <xdr:twoCellAnchor>
    <xdr:from>
      <xdr:col>2</xdr:col>
      <xdr:colOff>572201</xdr:colOff>
      <xdr:row>31</xdr:row>
      <xdr:rowOff>221674</xdr:rowOff>
    </xdr:from>
    <xdr:to>
      <xdr:col>2</xdr:col>
      <xdr:colOff>1472201</xdr:colOff>
      <xdr:row>31</xdr:row>
      <xdr:rowOff>1475023</xdr:rowOff>
    </xdr:to>
    <xdr:pic>
      <xdr:nvPicPr>
        <xdr:cNvPr id="210" name="Picture 29">
          <a:extLst>
            <a:ext uri="{FF2B5EF4-FFF2-40B4-BE49-F238E27FC236}">
              <a16:creationId xmlns:a16="http://schemas.microsoft.com/office/drawing/2014/main" xmlns="" id="{B0D9FBD9-24A8-433C-B535-C213AC093F49}"/>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xmlns=""/>
            </a:ext>
          </a:extLst>
        </a:blip>
        <a:stretch>
          <a:fillRect/>
        </a:stretch>
      </xdr:blipFill>
      <xdr:spPr>
        <a:xfrm>
          <a:off x="5654741" y="2599114"/>
          <a:ext cx="900000" cy="1253349"/>
        </a:xfrm>
        <a:prstGeom prst="rect">
          <a:avLst/>
        </a:prstGeom>
      </xdr:spPr>
    </xdr:pic>
    <xdr:clientData/>
  </xdr:twoCellAnchor>
  <xdr:twoCellAnchor>
    <xdr:from>
      <xdr:col>2</xdr:col>
      <xdr:colOff>328970</xdr:colOff>
      <xdr:row>32</xdr:row>
      <xdr:rowOff>434440</xdr:rowOff>
    </xdr:from>
    <xdr:to>
      <xdr:col>2</xdr:col>
      <xdr:colOff>1759527</xdr:colOff>
      <xdr:row>32</xdr:row>
      <xdr:rowOff>1087698</xdr:rowOff>
    </xdr:to>
    <xdr:pic>
      <xdr:nvPicPr>
        <xdr:cNvPr id="211" name="Picture 31">
          <a:extLst>
            <a:ext uri="{FF2B5EF4-FFF2-40B4-BE49-F238E27FC236}">
              <a16:creationId xmlns:a16="http://schemas.microsoft.com/office/drawing/2014/main" xmlns="" id="{1A719AE4-AFB4-4211-B1A8-0AAF6923839B}"/>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xmlns=""/>
            </a:ext>
          </a:extLst>
        </a:blip>
        <a:stretch>
          <a:fillRect/>
        </a:stretch>
      </xdr:blipFill>
      <xdr:spPr>
        <a:xfrm>
          <a:off x="5411510" y="4404460"/>
          <a:ext cx="1430557" cy="653258"/>
        </a:xfrm>
        <a:prstGeom prst="rect">
          <a:avLst/>
        </a:prstGeom>
      </xdr:spPr>
    </xdr:pic>
    <xdr:clientData/>
  </xdr:twoCellAnchor>
  <xdr:twoCellAnchor>
    <xdr:from>
      <xdr:col>2</xdr:col>
      <xdr:colOff>229315</xdr:colOff>
      <xdr:row>7</xdr:row>
      <xdr:rowOff>207818</xdr:rowOff>
    </xdr:from>
    <xdr:to>
      <xdr:col>2</xdr:col>
      <xdr:colOff>1662546</xdr:colOff>
      <xdr:row>7</xdr:row>
      <xdr:rowOff>1386718</xdr:rowOff>
    </xdr:to>
    <xdr:pic>
      <xdr:nvPicPr>
        <xdr:cNvPr id="32" name="Picture 227">
          <a:extLst>
            <a:ext uri="{FF2B5EF4-FFF2-40B4-BE49-F238E27FC236}">
              <a16:creationId xmlns:a16="http://schemas.microsoft.com/office/drawing/2014/main" xmlns="" id="{472F4BF3-7CBB-44E6-9B4F-1B07B71556FD}"/>
            </a:ext>
          </a:extLst>
        </xdr:cNvPr>
        <xdr:cNvPicPr>
          <a:picLocks noChangeAspect="1"/>
        </xdr:cNvPicPr>
      </xdr:nvPicPr>
      <xdr:blipFill>
        <a:blip xmlns:r="http://schemas.openxmlformats.org/officeDocument/2006/relationships" r:embed="rId122" cstate="print">
          <a:clrChange>
            <a:clrFrom>
              <a:srgbClr val="FFFFFF"/>
            </a:clrFrom>
            <a:clrTo>
              <a:srgbClr val="FFFFFF">
                <a:alpha val="0"/>
              </a:srgbClr>
            </a:clrTo>
          </a:clrChange>
        </a:blip>
        <a:stretch>
          <a:fillRect/>
        </a:stretch>
      </xdr:blipFill>
      <xdr:spPr>
        <a:xfrm>
          <a:off x="5175388" y="7301345"/>
          <a:ext cx="1433231" cy="1178900"/>
        </a:xfrm>
        <a:prstGeom prst="rect">
          <a:avLst/>
        </a:prstGeom>
      </xdr:spPr>
    </xdr:pic>
    <xdr:clientData/>
  </xdr:twoCellAnchor>
  <xdr:twoCellAnchor>
    <xdr:from>
      <xdr:col>2</xdr:col>
      <xdr:colOff>180109</xdr:colOff>
      <xdr:row>8</xdr:row>
      <xdr:rowOff>263237</xdr:rowOff>
    </xdr:from>
    <xdr:to>
      <xdr:col>2</xdr:col>
      <xdr:colOff>1744990</xdr:colOff>
      <xdr:row>8</xdr:row>
      <xdr:rowOff>1540108</xdr:rowOff>
    </xdr:to>
    <xdr:pic>
      <xdr:nvPicPr>
        <xdr:cNvPr id="145" name="Picture 228">
          <a:extLst>
            <a:ext uri="{FF2B5EF4-FFF2-40B4-BE49-F238E27FC236}">
              <a16:creationId xmlns:a16="http://schemas.microsoft.com/office/drawing/2014/main" xmlns="" id="{766EC903-30C1-4E65-95F7-ED460CA1048D}"/>
            </a:ext>
          </a:extLst>
        </xdr:cNvPr>
        <xdr:cNvPicPr>
          <a:picLocks noChangeAspect="1"/>
        </xdr:cNvPicPr>
      </xdr:nvPicPr>
      <xdr:blipFill>
        <a:blip xmlns:r="http://schemas.openxmlformats.org/officeDocument/2006/relationships" r:embed="rId123" cstate="print">
          <a:clrChange>
            <a:clrFrom>
              <a:srgbClr val="FFFFFF"/>
            </a:clrFrom>
            <a:clrTo>
              <a:srgbClr val="FFFFFF">
                <a:alpha val="0"/>
              </a:srgbClr>
            </a:clrTo>
          </a:clrChange>
        </a:blip>
        <a:stretch>
          <a:fillRect/>
        </a:stretch>
      </xdr:blipFill>
      <xdr:spPr>
        <a:xfrm>
          <a:off x="5126182" y="9088582"/>
          <a:ext cx="1564881" cy="1276871"/>
        </a:xfrm>
        <a:prstGeom prst="rect">
          <a:avLst/>
        </a:prstGeom>
      </xdr:spPr>
    </xdr:pic>
    <xdr:clientData/>
  </xdr:twoCellAnchor>
  <xdr:twoCellAnchor>
    <xdr:from>
      <xdr:col>2</xdr:col>
      <xdr:colOff>471055</xdr:colOff>
      <xdr:row>110</xdr:row>
      <xdr:rowOff>125073</xdr:rowOff>
    </xdr:from>
    <xdr:to>
      <xdr:col>2</xdr:col>
      <xdr:colOff>1524000</xdr:colOff>
      <xdr:row>110</xdr:row>
      <xdr:rowOff>1221642</xdr:rowOff>
    </xdr:to>
    <xdr:pic>
      <xdr:nvPicPr>
        <xdr:cNvPr id="187" name="Рисунок 186">
          <a:extLst>
            <a:ext uri="{FF2B5EF4-FFF2-40B4-BE49-F238E27FC236}">
              <a16:creationId xmlns:a16="http://schemas.microsoft.com/office/drawing/2014/main" xmlns="" id="{10D41ECE-9C21-E909-7DFC-DEFD2D4F4BF4}"/>
            </a:ext>
          </a:extLst>
        </xdr:cNvPr>
        <xdr:cNvPicPr>
          <a:picLocks noChangeAspect="1"/>
        </xdr:cNvPicPr>
      </xdr:nvPicPr>
      <xdr:blipFill>
        <a:blip xmlns:r="http://schemas.openxmlformats.org/officeDocument/2006/relationships" r:embed="rId124" cstate="print"/>
        <a:stretch>
          <a:fillRect/>
        </a:stretch>
      </xdr:blipFill>
      <xdr:spPr>
        <a:xfrm>
          <a:off x="5417128" y="171450382"/>
          <a:ext cx="1052945" cy="1096569"/>
        </a:xfrm>
        <a:prstGeom prst="rect">
          <a:avLst/>
        </a:prstGeom>
      </xdr:spPr>
    </xdr:pic>
    <xdr:clientData/>
  </xdr:twoCellAnchor>
  <xdr:twoCellAnchor>
    <xdr:from>
      <xdr:col>2</xdr:col>
      <xdr:colOff>249382</xdr:colOff>
      <xdr:row>49</xdr:row>
      <xdr:rowOff>124691</xdr:rowOff>
    </xdr:from>
    <xdr:to>
      <xdr:col>2</xdr:col>
      <xdr:colOff>1747421</xdr:colOff>
      <xdr:row>49</xdr:row>
      <xdr:rowOff>1551957</xdr:rowOff>
    </xdr:to>
    <xdr:pic>
      <xdr:nvPicPr>
        <xdr:cNvPr id="146" name="图片 32">
          <a:extLst>
            <a:ext uri="{FF2B5EF4-FFF2-40B4-BE49-F238E27FC236}">
              <a16:creationId xmlns:a16="http://schemas.microsoft.com/office/drawing/2014/main" xmlns="" id="{78092E0E-28B9-4BA6-8C80-E99262ABD2E5}"/>
            </a:ext>
          </a:extLst>
        </xdr:cNvPr>
        <xdr:cNvPicPr>
          <a:picLocks noChangeAspect="1"/>
        </xdr:cNvPicPr>
      </xdr:nvPicPr>
      <xdr:blipFill>
        <a:blip xmlns:r="http://schemas.openxmlformats.org/officeDocument/2006/relationships" r:embed="rId97" cstate="screen">
          <a:extLst>
            <a:ext uri="{28A0092B-C50C-407E-A947-70E740481C1C}">
              <a14:useLocalDpi xmlns:a14="http://schemas.microsoft.com/office/drawing/2010/main" xmlns=""/>
            </a:ext>
          </a:extLst>
        </a:blip>
        <a:stretch>
          <a:fillRect/>
        </a:stretch>
      </xdr:blipFill>
      <xdr:spPr>
        <a:xfrm>
          <a:off x="5195455" y="76338546"/>
          <a:ext cx="1498039" cy="1427266"/>
        </a:xfrm>
        <a:prstGeom prst="rect">
          <a:avLst/>
        </a:prstGeom>
      </xdr:spPr>
    </xdr:pic>
    <xdr:clientData/>
  </xdr:twoCellAnchor>
  <xdr:twoCellAnchor>
    <xdr:from>
      <xdr:col>2</xdr:col>
      <xdr:colOff>235527</xdr:colOff>
      <xdr:row>82</xdr:row>
      <xdr:rowOff>76736</xdr:rowOff>
    </xdr:from>
    <xdr:to>
      <xdr:col>2</xdr:col>
      <xdr:colOff>1814945</xdr:colOff>
      <xdr:row>82</xdr:row>
      <xdr:rowOff>1477126</xdr:rowOff>
    </xdr:to>
    <xdr:pic>
      <xdr:nvPicPr>
        <xdr:cNvPr id="212" name="Рисунок 211">
          <a:extLst>
            <a:ext uri="{FF2B5EF4-FFF2-40B4-BE49-F238E27FC236}">
              <a16:creationId xmlns:a16="http://schemas.microsoft.com/office/drawing/2014/main" xmlns="" id="{068FB27A-328F-D379-D494-4626E2F27A3A}"/>
            </a:ext>
          </a:extLst>
        </xdr:cNvPr>
        <xdr:cNvPicPr>
          <a:picLocks noChangeAspect="1"/>
        </xdr:cNvPicPr>
      </xdr:nvPicPr>
      <xdr:blipFill>
        <a:blip xmlns:r="http://schemas.openxmlformats.org/officeDocument/2006/relationships" r:embed="rId125" cstate="print"/>
        <a:stretch>
          <a:fillRect/>
        </a:stretch>
      </xdr:blipFill>
      <xdr:spPr>
        <a:xfrm>
          <a:off x="5181600" y="131016045"/>
          <a:ext cx="1579418" cy="1400390"/>
        </a:xfrm>
        <a:prstGeom prst="rect">
          <a:avLst/>
        </a:prstGeom>
      </xdr:spPr>
    </xdr:pic>
    <xdr:clientData/>
  </xdr:twoCellAnchor>
  <xdr:twoCellAnchor>
    <xdr:from>
      <xdr:col>2</xdr:col>
      <xdr:colOff>263236</xdr:colOff>
      <xdr:row>83</xdr:row>
      <xdr:rowOff>207817</xdr:rowOff>
    </xdr:from>
    <xdr:to>
      <xdr:col>2</xdr:col>
      <xdr:colOff>1869815</xdr:colOff>
      <xdr:row>83</xdr:row>
      <xdr:rowOff>1590036</xdr:rowOff>
    </xdr:to>
    <xdr:pic>
      <xdr:nvPicPr>
        <xdr:cNvPr id="213" name="Рисунок 212">
          <a:extLst>
            <a:ext uri="{FF2B5EF4-FFF2-40B4-BE49-F238E27FC236}">
              <a16:creationId xmlns:a16="http://schemas.microsoft.com/office/drawing/2014/main" xmlns="" id="{9CAF0C0C-7095-39C4-A5BE-86DD4EBF03B4}"/>
            </a:ext>
          </a:extLst>
        </xdr:cNvPr>
        <xdr:cNvPicPr>
          <a:picLocks noChangeAspect="1"/>
        </xdr:cNvPicPr>
      </xdr:nvPicPr>
      <xdr:blipFill>
        <a:blip xmlns:r="http://schemas.openxmlformats.org/officeDocument/2006/relationships" r:embed="rId126" cstate="print"/>
        <a:stretch>
          <a:fillRect/>
        </a:stretch>
      </xdr:blipFill>
      <xdr:spPr>
        <a:xfrm>
          <a:off x="5209309" y="132795817"/>
          <a:ext cx="1606579" cy="1382219"/>
        </a:xfrm>
        <a:prstGeom prst="rect">
          <a:avLst/>
        </a:prstGeom>
      </xdr:spPr>
    </xdr:pic>
    <xdr:clientData/>
  </xdr:twoCellAnchor>
  <xdr:twoCellAnchor>
    <xdr:from>
      <xdr:col>2</xdr:col>
      <xdr:colOff>406400</xdr:colOff>
      <xdr:row>35</xdr:row>
      <xdr:rowOff>63500</xdr:rowOff>
    </xdr:from>
    <xdr:to>
      <xdr:col>2</xdr:col>
      <xdr:colOff>1435100</xdr:colOff>
      <xdr:row>36</xdr:row>
      <xdr:rowOff>1232</xdr:rowOff>
    </xdr:to>
    <xdr:pic>
      <xdr:nvPicPr>
        <xdr:cNvPr id="215" name="Picture 36">
          <a:extLst>
            <a:ext uri="{FF2B5EF4-FFF2-40B4-BE49-F238E27FC236}">
              <a16:creationId xmlns:a16="http://schemas.microsoft.com/office/drawing/2014/main" xmlns="" id="{B3ABDBA6-D67A-4A84-AF76-AB8C521CC5A6}"/>
            </a:ext>
          </a:extLst>
        </xdr:cNvPr>
        <xdr:cNvPicPr>
          <a:picLocks noChangeAspect="1"/>
        </xdr:cNvPicPr>
      </xdr:nvPicPr>
      <xdr:blipFill>
        <a:blip xmlns:r="http://schemas.openxmlformats.org/officeDocument/2006/relationships" r:embed="rId89" cstate="screen">
          <a:extLst>
            <a:ext uri="{28A0092B-C50C-407E-A947-70E740481C1C}">
              <a14:useLocalDpi xmlns:a14="http://schemas.microsoft.com/office/drawing/2010/main" xmlns=""/>
            </a:ext>
          </a:extLst>
        </a:blip>
        <a:stretch>
          <a:fillRect/>
        </a:stretch>
      </xdr:blipFill>
      <xdr:spPr>
        <a:xfrm>
          <a:off x="5352473" y="54525718"/>
          <a:ext cx="1028700" cy="1170787"/>
        </a:xfrm>
        <a:prstGeom prst="rect">
          <a:avLst/>
        </a:prstGeom>
      </xdr:spPr>
    </xdr:pic>
    <xdr:clientData/>
  </xdr:twoCellAnchor>
  <xdr:twoCellAnchor>
    <xdr:from>
      <xdr:col>2</xdr:col>
      <xdr:colOff>474519</xdr:colOff>
      <xdr:row>36</xdr:row>
      <xdr:rowOff>75045</xdr:rowOff>
    </xdr:from>
    <xdr:to>
      <xdr:col>2</xdr:col>
      <xdr:colOff>1417494</xdr:colOff>
      <xdr:row>36</xdr:row>
      <xdr:rowOff>1222603</xdr:rowOff>
    </xdr:to>
    <xdr:pic>
      <xdr:nvPicPr>
        <xdr:cNvPr id="216" name="Picture 41">
          <a:extLst>
            <a:ext uri="{FF2B5EF4-FFF2-40B4-BE49-F238E27FC236}">
              <a16:creationId xmlns:a16="http://schemas.microsoft.com/office/drawing/2014/main" xmlns="" id="{982C806C-B7B6-43B4-A627-18A127B66C84}"/>
            </a:ext>
          </a:extLst>
        </xdr:cNvPr>
        <xdr:cNvPicPr>
          <a:picLocks noChangeAspect="1"/>
        </xdr:cNvPicPr>
      </xdr:nvPicPr>
      <xdr:blipFill rotWithShape="1">
        <a:blip xmlns:r="http://schemas.openxmlformats.org/officeDocument/2006/relationships" r:embed="rId90" cstate="screen">
          <a:extLst>
            <a:ext uri="{28A0092B-C50C-407E-A947-70E740481C1C}">
              <a14:useLocalDpi xmlns:a14="http://schemas.microsoft.com/office/drawing/2010/main" xmlns=""/>
            </a:ext>
          </a:extLst>
        </a:blip>
        <a:srcRect/>
        <a:stretch>
          <a:fillRect/>
        </a:stretch>
      </xdr:blipFill>
      <xdr:spPr>
        <a:xfrm>
          <a:off x="5420592" y="55770318"/>
          <a:ext cx="942975" cy="1147558"/>
        </a:xfrm>
        <a:prstGeom prst="rect">
          <a:avLst/>
        </a:prstGeom>
      </xdr:spPr>
    </xdr:pic>
    <xdr:clientData/>
  </xdr:twoCellAnchor>
</xdr:wsDr>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H119"/>
  <sheetViews>
    <sheetView showGridLines="0" tabSelected="1" zoomScale="55" zoomScaleNormal="55" zoomScalePageLayoutView="70" workbookViewId="0">
      <pane ySplit="4" topLeftCell="A5" activePane="bottomLeft" state="frozen"/>
      <selection pane="bottomLeft" activeCell="G109" sqref="G109"/>
    </sheetView>
  </sheetViews>
  <sheetFormatPr defaultColWidth="9.109375" defaultRowHeight="14.4"/>
  <cols>
    <col min="1" max="2" width="23.109375" customWidth="1"/>
    <col min="3" max="3" width="30" customWidth="1"/>
    <col min="4" max="4" width="89.6640625" customWidth="1"/>
    <col min="5" max="5" width="23.88671875" customWidth="1"/>
    <col min="6" max="6" width="23.5546875" customWidth="1"/>
    <col min="7" max="7" width="21.44140625" customWidth="1"/>
    <col min="8" max="8" width="12" bestFit="1" customWidth="1"/>
  </cols>
  <sheetData>
    <row r="1" spans="1:8" ht="66" customHeight="1">
      <c r="A1" s="1"/>
      <c r="B1" s="1"/>
      <c r="C1" s="1"/>
      <c r="D1" s="16"/>
      <c r="E1" s="17"/>
      <c r="F1" s="17"/>
    </row>
    <row r="2" spans="1:8" ht="19.5" customHeight="1">
      <c r="A2" s="2"/>
      <c r="B2" s="2"/>
      <c r="C2" s="2"/>
      <c r="D2" s="3"/>
      <c r="E2" s="3"/>
      <c r="F2" s="4"/>
    </row>
    <row r="3" spans="1:8" ht="15.6">
      <c r="A3" s="2"/>
      <c r="B3" s="2"/>
      <c r="C3" s="2"/>
      <c r="D3" s="5"/>
      <c r="E3" s="5"/>
      <c r="F3" s="4"/>
    </row>
    <row r="4" spans="1:8" ht="42" customHeight="1">
      <c r="A4" s="12" t="s">
        <v>0</v>
      </c>
      <c r="B4" s="12" t="s">
        <v>31</v>
      </c>
      <c r="C4" s="12" t="s">
        <v>3</v>
      </c>
      <c r="D4" s="12" t="s">
        <v>1</v>
      </c>
      <c r="E4" s="14" t="s">
        <v>58</v>
      </c>
      <c r="F4" s="14" t="s">
        <v>2</v>
      </c>
    </row>
    <row r="5" spans="1:8" ht="136.80000000000001" customHeight="1">
      <c r="A5" s="24" t="s">
        <v>85</v>
      </c>
      <c r="B5" s="9" t="s">
        <v>86</v>
      </c>
      <c r="C5" s="10"/>
      <c r="D5" s="7" t="s">
        <v>87</v>
      </c>
      <c r="E5" s="18" t="str">
        <f>HYPERLINK("https://midea-info.ru/catalog/holodilniki/kholodilnik_vstraivaemyy_midea_mdrb521mge22odm/","Открыть сайт")</f>
        <v>Открыть сайт</v>
      </c>
      <c r="F5" s="21">
        <v>74990</v>
      </c>
      <c r="G5" s="37"/>
      <c r="H5" s="38"/>
    </row>
    <row r="6" spans="1:8" ht="136.80000000000001" customHeight="1">
      <c r="A6" s="24" t="s">
        <v>88</v>
      </c>
      <c r="B6" s="9" t="s">
        <v>89</v>
      </c>
      <c r="C6" s="10"/>
      <c r="D6" s="7" t="s">
        <v>90</v>
      </c>
      <c r="E6" s="18" t="str">
        <f>HYPERLINK("https://midea-info.ru/catalog/holodilniki/kholodilnik_vstraivaemyy_midea_mdrf705bie70/","Открыть сайт")</f>
        <v>Открыть сайт</v>
      </c>
      <c r="F6" s="21">
        <v>164990</v>
      </c>
      <c r="G6" s="37"/>
      <c r="H6" s="38"/>
    </row>
    <row r="7" spans="1:8" ht="136.80000000000001" customHeight="1">
      <c r="A7" s="24" t="s">
        <v>91</v>
      </c>
      <c r="B7" s="9" t="s">
        <v>89</v>
      </c>
      <c r="C7" s="9"/>
      <c r="D7" s="8" t="s">
        <v>90</v>
      </c>
      <c r="E7" s="18" t="str">
        <f>HYPERLINK("https://midea-info.ru/catalog/holodilniki/kholodilnik_vstraivaemyy_midea_mdrm706bie70/","Открыть сайт")</f>
        <v>Открыть сайт</v>
      </c>
      <c r="F7" s="21">
        <v>159990</v>
      </c>
      <c r="G7" s="37"/>
      <c r="H7" s="38"/>
    </row>
    <row r="8" spans="1:8" ht="136.80000000000001" customHeight="1">
      <c r="A8" s="34" t="s">
        <v>230</v>
      </c>
      <c r="B8" s="34" t="s">
        <v>89</v>
      </c>
      <c r="C8" s="9"/>
      <c r="D8" s="35" t="s">
        <v>232</v>
      </c>
      <c r="E8" s="18" t="str">
        <f>HYPERLINK("https://midea-info.ru/catalog/holodilniki/kholodilnik_otdelnostoyashchiy_midea_mdrf705bie63/","Открыть сайт")</f>
        <v>Открыть сайт</v>
      </c>
      <c r="F8" s="21">
        <v>169990</v>
      </c>
      <c r="G8" s="37"/>
      <c r="H8" s="38"/>
    </row>
    <row r="9" spans="1:8" ht="136.80000000000001" customHeight="1">
      <c r="A9" s="34" t="s">
        <v>231</v>
      </c>
      <c r="B9" s="34" t="s">
        <v>89</v>
      </c>
      <c r="C9" s="9"/>
      <c r="D9" s="35" t="s">
        <v>233</v>
      </c>
      <c r="E9" s="18" t="str">
        <f>HYPERLINK("https://midea-info.ru/catalog/holodilniki/kholodilnik_otdelnostoyashchiy_midea_mdrm706bie63/","Открыть сайт")</f>
        <v>Открыть сайт</v>
      </c>
      <c r="F9" s="21">
        <v>164990</v>
      </c>
      <c r="G9" s="37"/>
      <c r="H9" s="38"/>
    </row>
    <row r="10" spans="1:8" ht="136.80000000000001" customHeight="1">
      <c r="A10" s="24" t="s">
        <v>130</v>
      </c>
      <c r="B10" s="9" t="s">
        <v>63</v>
      </c>
      <c r="C10" s="9"/>
      <c r="D10" s="8" t="s">
        <v>131</v>
      </c>
      <c r="E10" s="6"/>
      <c r="F10" s="21">
        <v>116990</v>
      </c>
      <c r="G10" s="37"/>
      <c r="H10" s="38"/>
    </row>
    <row r="11" spans="1:8" ht="136.80000000000001" customHeight="1">
      <c r="A11" s="24" t="s">
        <v>132</v>
      </c>
      <c r="B11" s="9" t="s">
        <v>63</v>
      </c>
      <c r="C11" s="9"/>
      <c r="D11" s="8" t="s">
        <v>133</v>
      </c>
      <c r="E11" s="6"/>
      <c r="F11" s="21">
        <v>109990</v>
      </c>
      <c r="G11" s="37"/>
      <c r="H11" s="38"/>
    </row>
    <row r="12" spans="1:8" ht="136.80000000000001" customHeight="1">
      <c r="A12" s="36" t="s">
        <v>205</v>
      </c>
      <c r="B12" s="9" t="s">
        <v>63</v>
      </c>
      <c r="C12" s="9"/>
      <c r="D12" s="8" t="s">
        <v>206</v>
      </c>
      <c r="E12" s="6"/>
      <c r="F12" s="21">
        <v>112990</v>
      </c>
      <c r="G12" s="37"/>
      <c r="H12" s="38"/>
    </row>
    <row r="13" spans="1:8" ht="136.80000000000001" customHeight="1">
      <c r="A13" s="24" t="s">
        <v>134</v>
      </c>
      <c r="B13" s="9" t="s">
        <v>63</v>
      </c>
      <c r="C13" s="9"/>
      <c r="D13" s="8" t="s">
        <v>135</v>
      </c>
      <c r="E13" s="6"/>
      <c r="F13" s="21">
        <v>104990</v>
      </c>
      <c r="G13" s="37"/>
      <c r="H13" s="38"/>
    </row>
    <row r="14" spans="1:8" ht="136.80000000000001" customHeight="1">
      <c r="A14" s="36" t="s">
        <v>207</v>
      </c>
      <c r="B14" s="9" t="s">
        <v>63</v>
      </c>
      <c r="C14" s="9"/>
      <c r="D14" s="8" t="s">
        <v>208</v>
      </c>
      <c r="E14" s="6"/>
      <c r="F14" s="21">
        <v>107990</v>
      </c>
      <c r="G14" s="37"/>
      <c r="H14" s="38"/>
    </row>
    <row r="15" spans="1:8" ht="136.80000000000001" customHeight="1">
      <c r="A15" s="24" t="s">
        <v>136</v>
      </c>
      <c r="B15" s="9" t="s">
        <v>137</v>
      </c>
      <c r="C15" s="9"/>
      <c r="D15" s="8" t="s">
        <v>138</v>
      </c>
      <c r="E15" s="6"/>
      <c r="F15" s="21">
        <v>95990</v>
      </c>
      <c r="G15" s="37"/>
      <c r="H15" s="38"/>
    </row>
    <row r="16" spans="1:8" ht="136.80000000000001" customHeight="1">
      <c r="A16" s="36" t="s">
        <v>209</v>
      </c>
      <c r="B16" s="9" t="s">
        <v>137</v>
      </c>
      <c r="C16" s="9"/>
      <c r="D16" s="8" t="s">
        <v>210</v>
      </c>
      <c r="E16" s="6"/>
      <c r="F16" s="21">
        <v>98990</v>
      </c>
      <c r="G16" s="37"/>
      <c r="H16" s="38"/>
    </row>
    <row r="17" spans="1:8" ht="136.80000000000001" customHeight="1">
      <c r="A17" s="40" t="s">
        <v>211</v>
      </c>
      <c r="B17" s="30" t="s">
        <v>86</v>
      </c>
      <c r="C17" s="9"/>
      <c r="D17" s="29" t="s">
        <v>215</v>
      </c>
      <c r="E17" s="33" t="str">
        <f>HYPERLINK("https://midea-info.ru/catalog/holodilniki/kholodilnik_otdelnostoyashchiy_midea_mdrb511fgf46idm/","Открыть сайт")</f>
        <v>Открыть сайт</v>
      </c>
      <c r="F17" s="21">
        <v>43990</v>
      </c>
      <c r="G17" s="37"/>
      <c r="H17" s="38"/>
    </row>
    <row r="18" spans="1:8" ht="136.80000000000001" customHeight="1">
      <c r="A18" s="40" t="s">
        <v>212</v>
      </c>
      <c r="B18" s="30" t="s">
        <v>86</v>
      </c>
      <c r="C18" s="9"/>
      <c r="D18" s="29" t="s">
        <v>216</v>
      </c>
      <c r="E18" s="33" t="str">
        <f>HYPERLINK("https://midea-info.ru/catalog/holodilniki/kholodilnik_otdelnostoyashchiy_midea_mdrb511fgf01idm/","Открыть сайт")</f>
        <v>Открыть сайт</v>
      </c>
      <c r="F18" s="21">
        <v>41990</v>
      </c>
      <c r="G18" s="37"/>
      <c r="H18" s="38"/>
    </row>
    <row r="19" spans="1:8" ht="136.80000000000001" customHeight="1">
      <c r="A19" s="40" t="s">
        <v>213</v>
      </c>
      <c r="B19" s="30" t="s">
        <v>86</v>
      </c>
      <c r="C19" s="9"/>
      <c r="D19" s="29" t="s">
        <v>217</v>
      </c>
      <c r="E19" s="33" t="str">
        <f>HYPERLINK("https://midea-info.ru/catalog/holodilniki/kholodilnik_otdelnostoyashchiy_midea_mdrb459fgf46idm/","Открыть сайт")</f>
        <v>Открыть сайт</v>
      </c>
      <c r="F19" s="21">
        <v>38990</v>
      </c>
      <c r="G19" s="37"/>
      <c r="H19" s="38"/>
    </row>
    <row r="20" spans="1:8" ht="136.80000000000001" customHeight="1">
      <c r="A20" s="40" t="s">
        <v>214</v>
      </c>
      <c r="B20" s="30" t="s">
        <v>86</v>
      </c>
      <c r="C20" s="9"/>
      <c r="D20" s="29" t="s">
        <v>218</v>
      </c>
      <c r="E20" s="33" t="str">
        <f>HYPERLINK("https://midea-info.ru/catalog/holodilniki/kholodilnik_otdelnostoyashchiy_midea_mdrb459fgf01idm/","Открыть сайт")</f>
        <v>Открыть сайт</v>
      </c>
      <c r="F20" s="21">
        <v>36990</v>
      </c>
      <c r="G20" s="37"/>
      <c r="H20" s="38"/>
    </row>
    <row r="21" spans="1:8" ht="136.80000000000001" customHeight="1">
      <c r="A21" s="27" t="s">
        <v>154</v>
      </c>
      <c r="B21" s="9" t="s">
        <v>86</v>
      </c>
      <c r="C21" s="10"/>
      <c r="D21" s="7" t="s">
        <v>155</v>
      </c>
      <c r="E21" s="18" t="str">
        <f>HYPERLINK("https://midea-info.ru/catalog/holodilniki/MDRB524MGE28ODM/","Открыть сайт")</f>
        <v>Открыть сайт</v>
      </c>
      <c r="F21" s="21">
        <v>54990</v>
      </c>
      <c r="G21" s="37"/>
      <c r="H21" s="38"/>
    </row>
    <row r="22" spans="1:8" ht="171.75" customHeight="1">
      <c r="A22" s="24" t="s">
        <v>101</v>
      </c>
      <c r="B22" s="9" t="s">
        <v>32</v>
      </c>
      <c r="C22" s="10"/>
      <c r="D22" s="7" t="s">
        <v>102</v>
      </c>
      <c r="E22" s="18" t="str">
        <f>HYPERLINK("https://midea-info.ru/catalog/holodilniki/MDRE416FGE01M/","Открыть сайт")</f>
        <v>Открыть сайт</v>
      </c>
      <c r="F22" s="31">
        <v>99990</v>
      </c>
      <c r="G22" s="37"/>
      <c r="H22" s="38"/>
    </row>
    <row r="23" spans="1:8" ht="171.75" customHeight="1">
      <c r="A23" s="24" t="s">
        <v>84</v>
      </c>
      <c r="B23" s="9" t="s">
        <v>32</v>
      </c>
      <c r="C23" s="10"/>
      <c r="D23" s="7" t="s">
        <v>99</v>
      </c>
      <c r="E23" s="18" t="str">
        <f>HYPERLINK("https://midea-info.ru/catalog/holodilniki/MDRE413FGE01/","Открыть сайт")</f>
        <v>Открыть сайт</v>
      </c>
      <c r="F23" s="21">
        <v>89990</v>
      </c>
      <c r="G23" s="37"/>
      <c r="H23" s="38"/>
    </row>
    <row r="24" spans="1:8" ht="171.75" customHeight="1">
      <c r="A24" s="24" t="s">
        <v>139</v>
      </c>
      <c r="B24" s="9" t="s">
        <v>32</v>
      </c>
      <c r="C24" s="10"/>
      <c r="D24" s="7" t="s">
        <v>140</v>
      </c>
      <c r="E24" s="18" t="str">
        <f>HYPERLINK("https://midea-info.ru/catalog/holodilniki/kholodilnik_vstraivaemyy_midea_mdre371fge01m/","Открыть сайт")</f>
        <v>Открыть сайт</v>
      </c>
      <c r="F24" s="32">
        <v>89990</v>
      </c>
      <c r="G24" s="37"/>
      <c r="H24" s="38"/>
    </row>
    <row r="25" spans="1:8" ht="171.75" customHeight="1">
      <c r="A25" s="9" t="s">
        <v>123</v>
      </c>
      <c r="B25" s="20" t="s">
        <v>32</v>
      </c>
      <c r="C25" s="10"/>
      <c r="D25" s="8" t="s">
        <v>124</v>
      </c>
      <c r="E25" s="18" t="str">
        <f>HYPERLINK("https://midea-info.ru/catalog/holodilniki/kholodilnik_vstraivaemyy_midea_mdre367fge01/","Открыть сайт")</f>
        <v>Открыть сайт</v>
      </c>
      <c r="F25" s="21">
        <v>76990</v>
      </c>
      <c r="G25" s="37"/>
      <c r="H25" s="38"/>
    </row>
    <row r="26" spans="1:8" ht="97.2" customHeight="1">
      <c r="A26" s="9" t="s">
        <v>53</v>
      </c>
      <c r="B26" s="9" t="s">
        <v>56</v>
      </c>
      <c r="C26" s="15"/>
      <c r="D26" s="7" t="s">
        <v>55</v>
      </c>
      <c r="E26" s="18" t="str">
        <f>HYPERLINK("https://midea-info.ru/catalog/holodilniki/kholodilnik_vstraivaemyy_midea_mdre423fge01/","Открыть сайт")</f>
        <v>Открыть сайт</v>
      </c>
      <c r="F26" s="21">
        <v>82990</v>
      </c>
      <c r="G26" s="37"/>
      <c r="H26" s="38"/>
    </row>
    <row r="27" spans="1:8" ht="135.6" customHeight="1">
      <c r="A27" s="9" t="s">
        <v>54</v>
      </c>
      <c r="B27" s="9" t="s">
        <v>57</v>
      </c>
      <c r="C27" s="15"/>
      <c r="D27" s="7" t="s">
        <v>100</v>
      </c>
      <c r="E27" s="18" t="str">
        <f>HYPERLINK("https://midea-info.ru/catalog/holodilniki/kholodilnik_vstraivaemyy_midea_mdre306fzf01/","Открыть сайт")</f>
        <v>Открыть сайт</v>
      </c>
      <c r="F27" s="21">
        <v>87990</v>
      </c>
      <c r="G27" s="37"/>
      <c r="H27" s="38"/>
    </row>
    <row r="28" spans="1:8" ht="135.6" customHeight="1">
      <c r="A28" s="25" t="s">
        <v>219</v>
      </c>
      <c r="B28" s="28" t="s">
        <v>167</v>
      </c>
      <c r="C28" s="15"/>
      <c r="D28" s="29" t="s">
        <v>220</v>
      </c>
      <c r="E28" s="18" t="str">
        <f>HYPERLINK("https://midea-info.ru/catalog/stiralnye-mashiny/stiralnaya_mashina_midea_mf210w105wb_t/","Открыть сайт")</f>
        <v>Открыть сайт</v>
      </c>
      <c r="F28" s="21">
        <v>61990</v>
      </c>
      <c r="G28" s="37"/>
      <c r="H28" s="38"/>
    </row>
    <row r="29" spans="1:8" ht="135.6" customHeight="1">
      <c r="A29" s="25" t="s">
        <v>221</v>
      </c>
      <c r="B29" s="28" t="s">
        <v>180</v>
      </c>
      <c r="C29" s="15"/>
      <c r="D29" s="29" t="s">
        <v>222</v>
      </c>
      <c r="E29" s="18" t="str">
        <f>HYPERLINK("https://midea-info.ru/catalog/stiralnye-mashiny/sushilnaya_mashina_midea_md210h100wdb_t/","Открыть сайт")</f>
        <v>Открыть сайт</v>
      </c>
      <c r="F29" s="21">
        <v>77990</v>
      </c>
      <c r="G29" s="37"/>
      <c r="H29" s="38"/>
    </row>
    <row r="30" spans="1:8" ht="135.6" customHeight="1">
      <c r="A30" s="25" t="s">
        <v>223</v>
      </c>
      <c r="B30" s="28" t="s">
        <v>183</v>
      </c>
      <c r="C30" s="15"/>
      <c r="D30" s="29" t="s">
        <v>224</v>
      </c>
      <c r="E30" s="18"/>
      <c r="F30" s="21">
        <v>5990</v>
      </c>
      <c r="G30" s="37"/>
      <c r="H30" s="38"/>
    </row>
    <row r="31" spans="1:8" ht="135.6" customHeight="1">
      <c r="A31" s="25" t="s">
        <v>225</v>
      </c>
      <c r="B31" s="28" t="s">
        <v>167</v>
      </c>
      <c r="C31" s="15"/>
      <c r="D31" s="29" t="s">
        <v>220</v>
      </c>
      <c r="E31" s="18" t="str">
        <f>HYPERLINK("https://midea-info.ru/catalog/stiralnye-mashiny/stiralnaya_mashina_midea_mf210w105wb_w/","Открыть сайт")</f>
        <v>Открыть сайт</v>
      </c>
      <c r="F31" s="21">
        <v>59990</v>
      </c>
      <c r="G31" s="37"/>
      <c r="H31" s="38"/>
    </row>
    <row r="32" spans="1:8" ht="135.6" customHeight="1">
      <c r="A32" s="25" t="s">
        <v>226</v>
      </c>
      <c r="B32" s="28" t="s">
        <v>180</v>
      </c>
      <c r="C32" s="15"/>
      <c r="D32" s="29" t="s">
        <v>227</v>
      </c>
      <c r="E32" s="18" t="str">
        <f>HYPERLINK("https://midea-info.ru/catalog/stiralnye-mashiny/sushilnaya_mashina_midea_md210h100wdb_w/","Открыть сайт")</f>
        <v>Открыть сайт</v>
      </c>
      <c r="F32" s="21">
        <v>75990</v>
      </c>
      <c r="G32" s="37"/>
      <c r="H32" s="38"/>
    </row>
    <row r="33" spans="1:8" ht="135.6" customHeight="1">
      <c r="A33" s="25" t="s">
        <v>228</v>
      </c>
      <c r="B33" s="28" t="s">
        <v>183</v>
      </c>
      <c r="C33" s="15"/>
      <c r="D33" s="29" t="s">
        <v>229</v>
      </c>
      <c r="E33" s="18"/>
      <c r="F33" s="21">
        <v>5990</v>
      </c>
      <c r="G33" s="37"/>
      <c r="H33" s="38"/>
    </row>
    <row r="34" spans="1:8" ht="97.2" customHeight="1">
      <c r="A34" s="9" t="s">
        <v>166</v>
      </c>
      <c r="B34" s="9" t="s">
        <v>167</v>
      </c>
      <c r="C34" s="15"/>
      <c r="D34" s="7" t="s">
        <v>168</v>
      </c>
      <c r="E34" s="18" t="str">
        <f>HYPERLINK("https://midea-info.ru/catalog/stiralnye-mashiny/stiralnaya_mashina_midea_mf11712bs40_w/","Открыть сайт")</f>
        <v>Открыть сайт</v>
      </c>
      <c r="F34" s="21">
        <v>29990</v>
      </c>
      <c r="G34" s="37"/>
      <c r="H34" s="38"/>
    </row>
    <row r="35" spans="1:8" ht="97.2" customHeight="1">
      <c r="A35" s="9" t="s">
        <v>177</v>
      </c>
      <c r="B35" s="9" t="s">
        <v>167</v>
      </c>
      <c r="C35" s="15"/>
      <c r="D35" s="8" t="s">
        <v>178</v>
      </c>
      <c r="E35" s="18" t="str">
        <f>HYPERLINK("https://midea-info.ru/catalog/stiralnye-mashiny/stiralnaya_mashina_midea_mf11914bs53_w/","Открыть сайт")</f>
        <v>Открыть сайт</v>
      </c>
      <c r="F35" s="21">
        <v>42990</v>
      </c>
      <c r="G35" s="37"/>
      <c r="H35" s="38"/>
    </row>
    <row r="36" spans="1:8" ht="97.2" customHeight="1">
      <c r="A36" s="9" t="s">
        <v>179</v>
      </c>
      <c r="B36" s="9" t="s">
        <v>180</v>
      </c>
      <c r="C36" s="15"/>
      <c r="D36" s="8" t="s">
        <v>181</v>
      </c>
      <c r="E36" s="18" t="str">
        <f>HYPERLINK("https://midea-info.ru/catalog/stiralnye-mashiny/sushilnaya_mashina_midea_md1180bh60_w/","Открыть сайт")</f>
        <v>Открыть сайт</v>
      </c>
      <c r="F36" s="21">
        <v>49990</v>
      </c>
      <c r="G36" s="37"/>
      <c r="H36" s="38"/>
    </row>
    <row r="37" spans="1:8" ht="97.2" customHeight="1">
      <c r="A37" s="9" t="s">
        <v>251</v>
      </c>
      <c r="B37" s="9" t="s">
        <v>180</v>
      </c>
      <c r="C37" s="15"/>
      <c r="D37" s="8" t="s">
        <v>181</v>
      </c>
      <c r="E37" s="18" t="str">
        <f>HYPERLINK("https://midea-info.ru/catalog/stiralnye-mashiny/sushilnaya_mashina_midea_md1180bh60_w/","Открыть сайт")</f>
        <v>Открыть сайт</v>
      </c>
      <c r="F37" s="21">
        <v>49990</v>
      </c>
      <c r="G37" s="37"/>
      <c r="H37" s="38"/>
    </row>
    <row r="38" spans="1:8" ht="97.2" customHeight="1">
      <c r="A38" s="9" t="s">
        <v>191</v>
      </c>
      <c r="B38" s="9" t="s">
        <v>192</v>
      </c>
      <c r="C38" s="15"/>
      <c r="D38" s="8" t="s">
        <v>193</v>
      </c>
      <c r="E38" s="18" t="str">
        <f>HYPERLINK("https://midea-info.ru/catalog/stiralnye-mashiny/stiralnaya_mashina_midea_mfa06w80b_w/","Открыть сайт")</f>
        <v>Открыть сайт</v>
      </c>
      <c r="F38" s="21">
        <v>49990</v>
      </c>
      <c r="G38" s="37"/>
      <c r="H38" s="38"/>
    </row>
    <row r="39" spans="1:8" ht="97.2" customHeight="1">
      <c r="A39" s="9" t="s">
        <v>182</v>
      </c>
      <c r="B39" s="9" t="s">
        <v>183</v>
      </c>
      <c r="C39" s="15"/>
      <c r="D39" s="8" t="s">
        <v>184</v>
      </c>
      <c r="E39" s="18"/>
      <c r="F39" s="21">
        <v>5990</v>
      </c>
      <c r="G39" s="37"/>
      <c r="H39" s="38"/>
    </row>
    <row r="40" spans="1:8" ht="138" customHeight="1">
      <c r="A40" s="9" t="s">
        <v>143</v>
      </c>
      <c r="B40" s="9" t="s">
        <v>126</v>
      </c>
      <c r="C40" s="13"/>
      <c r="D40" s="8" t="s">
        <v>237</v>
      </c>
      <c r="E40" s="18" t="str">
        <f>HYPERLINK("https://midea-info.ru/catalog/duhovye-shkafy/kompaktnyy_dukhovoy_shkaf_midea_mco82007mgg_i/","Открыть сайт")</f>
        <v>Открыть сайт</v>
      </c>
      <c r="F40" s="21">
        <v>79990</v>
      </c>
      <c r="G40" s="37"/>
      <c r="H40" s="38"/>
    </row>
    <row r="41" spans="1:8" ht="138" customHeight="1">
      <c r="A41" s="9" t="s">
        <v>125</v>
      </c>
      <c r="B41" s="9" t="s">
        <v>126</v>
      </c>
      <c r="C41" s="13"/>
      <c r="D41" s="8" t="s">
        <v>238</v>
      </c>
      <c r="E41" s="18" t="str">
        <f>HYPERLINK("https://midea-info.ru/catalog/duhovye-shkafy/kompaktnyy_dukhovoy_shkaf_midea_mco82007mbg_i/","Открыть сайт")</f>
        <v>Открыть сайт</v>
      </c>
      <c r="F41" s="21">
        <v>77990</v>
      </c>
      <c r="G41" s="37"/>
      <c r="H41" s="38"/>
    </row>
    <row r="42" spans="1:8" s="11" customFormat="1" ht="131.4" customHeight="1">
      <c r="A42" s="9" t="s">
        <v>64</v>
      </c>
      <c r="B42" s="9" t="s">
        <v>65</v>
      </c>
      <c r="C42" s="13"/>
      <c r="D42" s="8" t="s">
        <v>239</v>
      </c>
      <c r="E42" s="18" t="str">
        <f>HYPERLINK("https://midea-info.ru/catalog/duhovye-shkafy/vstraivaemyy_dukhovoy_shkaf_midea_tf944eg9_bl/","Открыть сайт")</f>
        <v>Открыть сайт</v>
      </c>
      <c r="F42" s="21">
        <v>60990</v>
      </c>
      <c r="G42" s="37"/>
      <c r="H42" s="38"/>
    </row>
    <row r="43" spans="1:8" s="11" customFormat="1" ht="131.4" customHeight="1">
      <c r="A43" s="9" t="s">
        <v>188</v>
      </c>
      <c r="B43" s="9" t="s">
        <v>34</v>
      </c>
      <c r="C43" s="13"/>
      <c r="D43" s="8" t="s">
        <v>189</v>
      </c>
      <c r="E43" s="18" t="str">
        <f>HYPERLINK("https://midea-info.ru/catalog/duhovye-shkafy/kompaktnyy_dukhovoy_shkaf_midea_mo817100mgb/","Открыть сайт")</f>
        <v>Открыть сайт</v>
      </c>
      <c r="F43" s="21">
        <v>73990</v>
      </c>
      <c r="G43" s="37"/>
      <c r="H43" s="38"/>
    </row>
    <row r="44" spans="1:8" s="11" customFormat="1" ht="131.4" customHeight="1">
      <c r="A44" s="9" t="s">
        <v>144</v>
      </c>
      <c r="B44" s="9" t="s">
        <v>34</v>
      </c>
      <c r="C44" s="19"/>
      <c r="D44" s="8" t="s">
        <v>240</v>
      </c>
      <c r="E44" s="18" t="str">
        <f>HYPERLINK("https://midea-info.ru/catalog/duhovye-shkafy/elektricheskiy_dukhovoy_shkaf_vstraivaemyy_midea_mo82107pgg_i/","Открыть сайт")</f>
        <v>Открыть сайт</v>
      </c>
      <c r="F44" s="21">
        <v>61990</v>
      </c>
      <c r="G44" s="37"/>
      <c r="H44" s="38"/>
    </row>
    <row r="45" spans="1:8" s="11" customFormat="1" ht="131.4" customHeight="1">
      <c r="A45" s="9" t="s">
        <v>127</v>
      </c>
      <c r="B45" s="9" t="s">
        <v>34</v>
      </c>
      <c r="C45" s="19"/>
      <c r="D45" s="8" t="s">
        <v>241</v>
      </c>
      <c r="E45" s="18" t="str">
        <f>HYPERLINK("https://midea-info.ru/catalog/duhovye-shkafy/elektricheskiy_dukhovoy_shkaf_vstraivaemyy_midea_mo82107pbg_i/","Открыть сайт")</f>
        <v>Открыть сайт</v>
      </c>
      <c r="F45" s="21">
        <v>59990</v>
      </c>
      <c r="G45" s="37"/>
      <c r="H45" s="38"/>
    </row>
    <row r="46" spans="1:8" ht="130.94999999999999" customHeight="1">
      <c r="A46" s="24" t="s">
        <v>93</v>
      </c>
      <c r="B46" s="9" t="s">
        <v>34</v>
      </c>
      <c r="C46" s="13"/>
      <c r="D46" s="8" t="s">
        <v>242</v>
      </c>
      <c r="E46" s="18" t="str">
        <f>HYPERLINK("https://midea-info.ru/catalog/duhovye-shkafy/elektricheskiy_dukhovoy_shkaf_vstraivaemyy_midea_mo98277cgb/","Открыть сайт")</f>
        <v>Открыть сайт</v>
      </c>
      <c r="F46" s="21">
        <v>49990</v>
      </c>
      <c r="G46" s="37"/>
      <c r="H46" s="38"/>
    </row>
    <row r="47" spans="1:8" ht="130.94999999999999" customHeight="1">
      <c r="A47" s="24" t="s">
        <v>94</v>
      </c>
      <c r="B47" s="9" t="s">
        <v>34</v>
      </c>
      <c r="C47" s="13"/>
      <c r="D47" s="8" t="s">
        <v>95</v>
      </c>
      <c r="E47" s="18" t="str">
        <f>HYPERLINK("https://midea-info.ru/catalog/duhovye-shkafy/MO78100CGB/","Открыть сайт")</f>
        <v>Открыть сайт</v>
      </c>
      <c r="F47" s="21">
        <v>40990</v>
      </c>
      <c r="G47" s="37"/>
      <c r="H47" s="38"/>
    </row>
    <row r="48" spans="1:8" ht="130.94999999999999" customHeight="1">
      <c r="A48" s="24" t="s">
        <v>97</v>
      </c>
      <c r="B48" s="9" t="s">
        <v>34</v>
      </c>
      <c r="C48" s="13"/>
      <c r="D48" s="8" t="s">
        <v>98</v>
      </c>
      <c r="E48" s="18" t="str">
        <f>HYPERLINK("https://midea-info.ru/catalog/duhovye-shkafy/MO78100CGW/","Открыть сайт")</f>
        <v>Открыть сайт</v>
      </c>
      <c r="F48" s="21">
        <v>41990</v>
      </c>
      <c r="G48" s="37"/>
      <c r="H48" s="38"/>
    </row>
    <row r="49" spans="1:8" ht="130.94999999999999" customHeight="1">
      <c r="A49" s="24" t="s">
        <v>96</v>
      </c>
      <c r="B49" s="9" t="s">
        <v>34</v>
      </c>
      <c r="C49" s="13"/>
      <c r="D49" s="8" t="s">
        <v>95</v>
      </c>
      <c r="E49" s="18" t="str">
        <f>HYPERLINK("https://midea-info.ru/catalog/duhovye-shkafy/MO78107CGB/","Открыть сайт")</f>
        <v>Открыть сайт</v>
      </c>
      <c r="F49" s="21">
        <v>40990</v>
      </c>
      <c r="G49" s="37"/>
      <c r="H49" s="38"/>
    </row>
    <row r="50" spans="1:8" ht="130.94999999999999" customHeight="1">
      <c r="A50" s="9" t="s">
        <v>195</v>
      </c>
      <c r="B50" s="9" t="s">
        <v>34</v>
      </c>
      <c r="C50" s="9"/>
      <c r="D50" s="8" t="s">
        <v>243</v>
      </c>
      <c r="E50" s="18" t="str">
        <f>HYPERLINK("https://midea-info.ru/catalog/duhovye-shkafy/elektricheskiy_dukhovoy_shkaf_vstraivaemyy_midea_mo611107gb/","Открыть сайт")</f>
        <v>Открыть сайт</v>
      </c>
      <c r="F50" s="21">
        <v>34990</v>
      </c>
      <c r="G50" s="37"/>
      <c r="H50" s="38"/>
    </row>
    <row r="51" spans="1:8" ht="130.94999999999999" customHeight="1">
      <c r="A51" s="9" t="s">
        <v>236</v>
      </c>
      <c r="B51" s="9" t="s">
        <v>34</v>
      </c>
      <c r="C51" s="9"/>
      <c r="D51" s="8" t="s">
        <v>243</v>
      </c>
      <c r="E51" s="18"/>
      <c r="F51" s="21">
        <v>29990</v>
      </c>
      <c r="G51" s="37"/>
      <c r="H51" s="38"/>
    </row>
    <row r="52" spans="1:8" ht="130.94999999999999" customHeight="1">
      <c r="A52" s="9" t="s">
        <v>196</v>
      </c>
      <c r="B52" s="9" t="s">
        <v>34</v>
      </c>
      <c r="C52" s="9"/>
      <c r="D52" s="8" t="s">
        <v>244</v>
      </c>
      <c r="E52" s="18" t="str">
        <f>HYPERLINK("https://midea-info.ru/catalog/duhovye-shkafy/dukhovoy_shkaf_vstraivaemyy_midea_mo67003gb/","Открыть сайт")</f>
        <v>Открыть сайт</v>
      </c>
      <c r="F52" s="21">
        <v>29990</v>
      </c>
      <c r="G52" s="37"/>
      <c r="H52" s="38"/>
    </row>
    <row r="53" spans="1:8" ht="130.94999999999999" customHeight="1">
      <c r="A53" s="25" t="s">
        <v>151</v>
      </c>
      <c r="B53" s="9" t="s">
        <v>34</v>
      </c>
      <c r="C53" s="9"/>
      <c r="D53" s="8" t="s">
        <v>245</v>
      </c>
      <c r="E53" s="18" t="str">
        <f>HYPERLINK("https://midea-info.ru/catalog/duhovye-shkafy/elektricheskiy_dukhovoy_shkaf_vstraivaemyy_midea_mo47007gw/","Открыть сайт")</f>
        <v>Открыть сайт</v>
      </c>
      <c r="F53" s="21">
        <v>26990</v>
      </c>
      <c r="G53" s="37"/>
      <c r="H53" s="38"/>
    </row>
    <row r="54" spans="1:8" ht="130.94999999999999" customHeight="1">
      <c r="A54" s="25" t="s">
        <v>145</v>
      </c>
      <c r="B54" s="9" t="s">
        <v>34</v>
      </c>
      <c r="C54" s="9"/>
      <c r="D54" s="8" t="s">
        <v>146</v>
      </c>
      <c r="E54" s="18" t="str">
        <f>HYPERLINK("https://midea-info.ru/catalog/duhovye-shkafy/elektricheskiy_dukhovoy_shkaf_vstraivaemyy_midea_mo47007gb/","Открыть сайт")</f>
        <v>Открыть сайт</v>
      </c>
      <c r="F54" s="21">
        <v>25990</v>
      </c>
      <c r="G54" s="37"/>
      <c r="H54" s="38"/>
    </row>
    <row r="55" spans="1:8" ht="130.94999999999999" customHeight="1">
      <c r="A55" s="25" t="s">
        <v>149</v>
      </c>
      <c r="B55" s="9" t="s">
        <v>34</v>
      </c>
      <c r="C55" s="9"/>
      <c r="D55" s="8" t="s">
        <v>150</v>
      </c>
      <c r="E55" s="18" t="str">
        <f>HYPERLINK("https://midea-info.ru/catalog/duhovye-shkafy/elektricheskiy_dukhovoy_shkaf_vstraivaemyy_midea_mo47007gx/","Открыть сайт")</f>
        <v>Открыть сайт</v>
      </c>
      <c r="F55" s="21">
        <v>25990</v>
      </c>
      <c r="G55" s="37"/>
      <c r="H55" s="38"/>
    </row>
    <row r="56" spans="1:8" ht="130.94999999999999" customHeight="1">
      <c r="A56" s="25" t="s">
        <v>147</v>
      </c>
      <c r="B56" s="20" t="s">
        <v>34</v>
      </c>
      <c r="C56" s="15"/>
      <c r="D56" s="8" t="s">
        <v>148</v>
      </c>
      <c r="E56" s="18" t="str">
        <f>HYPERLINK("https://midea-info.ru/catalog/duhovye-shkafy/elektricheskiy_dukhovoy_shkaf_vstraivaemyy_midea_mo37007gb/","Открыть сайт")</f>
        <v>Открыть сайт</v>
      </c>
      <c r="F56" s="21">
        <v>23990</v>
      </c>
      <c r="G56" s="37"/>
      <c r="H56" s="38"/>
    </row>
    <row r="57" spans="1:8" ht="130.94999999999999" customHeight="1">
      <c r="A57" s="25" t="s">
        <v>108</v>
      </c>
      <c r="B57" s="9" t="s">
        <v>35</v>
      </c>
      <c r="C57" s="9"/>
      <c r="D57" s="8" t="s">
        <v>110</v>
      </c>
      <c r="E57" s="18" t="str">
        <f>HYPERLINK("https://midea-info.ru/catalog/varochnye-paneli/varochnaya_panel_gazovaya_midea_mg697vgw/","Открыть сайт")</f>
        <v>Открыть сайт</v>
      </c>
      <c r="F57" s="21">
        <v>29990</v>
      </c>
      <c r="G57" s="37"/>
      <c r="H57" s="38"/>
    </row>
    <row r="58" spans="1:8" ht="130.94999999999999" customHeight="1">
      <c r="A58" s="9" t="s">
        <v>114</v>
      </c>
      <c r="B58" s="9" t="s">
        <v>35</v>
      </c>
      <c r="C58" s="9"/>
      <c r="D58" s="8" t="s">
        <v>118</v>
      </c>
      <c r="E58" s="18" t="str">
        <f>HYPERLINK("https://midea-info.ru/catalog/varochnye-paneli/varochnaya_panel_gazovaya_midea_mg697vgb/","Открыть сайт")</f>
        <v>Открыть сайт</v>
      </c>
      <c r="F58" s="21">
        <v>28990</v>
      </c>
      <c r="G58" s="37"/>
      <c r="H58" s="38"/>
    </row>
    <row r="59" spans="1:8" ht="130.94999999999999" customHeight="1">
      <c r="A59" s="9" t="s">
        <v>115</v>
      </c>
      <c r="B59" s="9" t="s">
        <v>35</v>
      </c>
      <c r="C59" s="9"/>
      <c r="D59" s="8" t="s">
        <v>119</v>
      </c>
      <c r="E59" s="18" t="str">
        <f>HYPERLINK("https://midea-info.ru/catalog/varochnye-paneli/varochnaya_panel_gazovaya_midea_mg697ttgb/","Открыть сайт")</f>
        <v>Открыть сайт</v>
      </c>
      <c r="F59" s="21">
        <v>27990</v>
      </c>
      <c r="G59" s="37"/>
      <c r="H59" s="38"/>
    </row>
    <row r="60" spans="1:8" ht="130.94999999999999" customHeight="1">
      <c r="A60" s="26" t="s">
        <v>109</v>
      </c>
      <c r="B60" s="9" t="s">
        <v>35</v>
      </c>
      <c r="C60" s="9"/>
      <c r="D60" s="8" t="s">
        <v>111</v>
      </c>
      <c r="E60" s="18" t="str">
        <f>HYPERLINK("https://midea-info.ru/catalog/varochnye-paneli/varochnaya_panel_gazovaya_midea_mg697ttgw/","Открыть сайт")</f>
        <v>Открыть сайт</v>
      </c>
      <c r="F60" s="21">
        <v>28990</v>
      </c>
      <c r="G60" s="37"/>
      <c r="H60" s="38"/>
    </row>
    <row r="61" spans="1:8" ht="130.94999999999999" customHeight="1">
      <c r="A61" s="9" t="s">
        <v>4</v>
      </c>
      <c r="B61" s="9" t="s">
        <v>35</v>
      </c>
      <c r="C61" s="9"/>
      <c r="D61" s="8" t="s">
        <v>5</v>
      </c>
      <c r="E61" s="18" t="str">
        <f>HYPERLINK("https://midea-info.ru/catalog/varochnye-paneli/varochnaya_panel_midea_mg649tgb/","Открыть сайт")</f>
        <v>Открыть сайт</v>
      </c>
      <c r="F61" s="21">
        <v>22990</v>
      </c>
      <c r="G61" s="37"/>
      <c r="H61" s="38"/>
    </row>
    <row r="62" spans="1:8" ht="130.94999999999999" customHeight="1">
      <c r="A62" s="9" t="s">
        <v>171</v>
      </c>
      <c r="B62" s="9" t="s">
        <v>35</v>
      </c>
      <c r="C62" s="9"/>
      <c r="D62" s="8" t="s">
        <v>172</v>
      </c>
      <c r="E62" s="18" t="str">
        <f>HYPERLINK("https://midea-info.ru/catalog/varochnye-paneli/varochnaya_panel_midea_mg697tgw/","Открыть сайт")</f>
        <v>Открыть сайт</v>
      </c>
      <c r="F62" s="21">
        <v>24990</v>
      </c>
      <c r="G62" s="37"/>
      <c r="H62" s="38"/>
    </row>
    <row r="63" spans="1:8" ht="130.94999999999999" customHeight="1">
      <c r="A63" s="9" t="s">
        <v>173</v>
      </c>
      <c r="B63" s="9" t="s">
        <v>35</v>
      </c>
      <c r="C63" s="9"/>
      <c r="D63" s="8" t="s">
        <v>174</v>
      </c>
      <c r="E63" s="18" t="str">
        <f>HYPERLINK("https://midea-info.ru/catalog/varochnye-paneli/varochnaya_panel_midea_mg697tgb/","Открыть сайт")</f>
        <v>Открыть сайт</v>
      </c>
      <c r="F63" s="21">
        <v>23990</v>
      </c>
      <c r="G63" s="37"/>
      <c r="H63" s="38"/>
    </row>
    <row r="64" spans="1:8" ht="130.94999999999999" customHeight="1">
      <c r="A64" s="9" t="s">
        <v>175</v>
      </c>
      <c r="B64" s="9" t="s">
        <v>35</v>
      </c>
      <c r="C64" s="9"/>
      <c r="D64" s="8" t="s">
        <v>176</v>
      </c>
      <c r="E64" s="18" t="str">
        <f>HYPERLINK("https://midea-info.ru/catalog/varochnye-paneli/varochnaya_panel_midea_mg697tx/","Открыть сайт")</f>
        <v>Открыть сайт</v>
      </c>
      <c r="F64" s="21">
        <v>19990</v>
      </c>
      <c r="G64" s="37"/>
      <c r="H64" s="38"/>
    </row>
    <row r="65" spans="1:8" ht="130.94999999999999" customHeight="1">
      <c r="A65" s="9" t="s">
        <v>112</v>
      </c>
      <c r="B65" s="9" t="s">
        <v>35</v>
      </c>
      <c r="C65" s="9"/>
      <c r="D65" s="8" t="s">
        <v>116</v>
      </c>
      <c r="E65" s="18" t="str">
        <f>HYPERLINK("https://midea-info.ru/catalog/varochnye-paneli/varochnaya_panel_gazovaya_midea_mg449tgw/","Открыть сайт")</f>
        <v>Открыть сайт</v>
      </c>
      <c r="F65" s="21">
        <v>15990</v>
      </c>
      <c r="G65" s="37"/>
      <c r="H65" s="38"/>
    </row>
    <row r="66" spans="1:8" ht="130.94999999999999" customHeight="1">
      <c r="A66" s="9" t="s">
        <v>120</v>
      </c>
      <c r="B66" s="9" t="s">
        <v>35</v>
      </c>
      <c r="C66" s="9"/>
      <c r="D66" s="8" t="s">
        <v>119</v>
      </c>
      <c r="E66" s="18" t="str">
        <f>HYPERLINK("https://midea-info.ru/catalog/varochnye-paneli/varochnaya_panel_gazovaya_midea_mg449tgb/","Открыть сайт")</f>
        <v>Открыть сайт</v>
      </c>
      <c r="F66" s="21">
        <v>14990</v>
      </c>
      <c r="G66" s="37"/>
      <c r="H66" s="38"/>
    </row>
    <row r="67" spans="1:8" ht="130.94999999999999" customHeight="1">
      <c r="A67" s="9" t="s">
        <v>113</v>
      </c>
      <c r="B67" s="9" t="s">
        <v>35</v>
      </c>
      <c r="C67" s="9"/>
      <c r="D67" s="8" t="s">
        <v>117</v>
      </c>
      <c r="E67" s="18" t="str">
        <f>HYPERLINK("https://midea-info.ru/catalog/varochnye-paneli/varochnaya_panel_gazovaya_midea_mg3270tgw/","Открыть сайт")</f>
        <v>Открыть сайт</v>
      </c>
      <c r="F67" s="31">
        <v>9990</v>
      </c>
      <c r="G67" s="37"/>
      <c r="H67" s="38"/>
    </row>
    <row r="68" spans="1:8" ht="130.94999999999999" customHeight="1">
      <c r="A68" s="9" t="s">
        <v>121</v>
      </c>
      <c r="B68" s="9" t="s">
        <v>35</v>
      </c>
      <c r="C68" s="9"/>
      <c r="D68" s="8" t="s">
        <v>122</v>
      </c>
      <c r="E68" s="18" t="str">
        <f>HYPERLINK("https://midea-info.ru/catalog/varochnye-paneli/varochnaya_panel_gazovaya_midea_mg3270tgb/","Открыть сайт")</f>
        <v>Открыть сайт</v>
      </c>
      <c r="F68" s="21">
        <v>11990</v>
      </c>
      <c r="G68" s="37"/>
      <c r="H68" s="38"/>
    </row>
    <row r="69" spans="1:8" ht="130.94999999999999" customHeight="1">
      <c r="A69" s="9" t="s">
        <v>152</v>
      </c>
      <c r="B69" s="9" t="s">
        <v>36</v>
      </c>
      <c r="C69" s="9"/>
      <c r="D69" s="8" t="s">
        <v>153</v>
      </c>
      <c r="E69" s="18" t="str">
        <f>HYPERLINK("https://midea-info.ru/catalog/vstraivaemye-mikrovolnovye-pechi/vstraivaemaya_svch_pech_midea_mi9340gg_i/","Открыть сайт")</f>
        <v>Открыть сайт</v>
      </c>
      <c r="F69" s="21">
        <v>45990</v>
      </c>
      <c r="G69" s="37"/>
      <c r="H69" s="38"/>
    </row>
    <row r="70" spans="1:8" ht="130.94999999999999" customHeight="1">
      <c r="A70" s="9" t="s">
        <v>128</v>
      </c>
      <c r="B70" s="9" t="s">
        <v>36</v>
      </c>
      <c r="C70" s="9"/>
      <c r="D70" s="8" t="s">
        <v>129</v>
      </c>
      <c r="E70" s="18" t="str">
        <f>HYPERLINK("https://midea-info.ru/catalog/vstraivaemye-mikrovolnovye-pechi/vstraivaemaya_svch_pech_midea_mi9340gb_i/","Открыть сайт")</f>
        <v>Открыть сайт</v>
      </c>
      <c r="F70" s="21">
        <v>43990</v>
      </c>
      <c r="G70" s="37"/>
      <c r="H70" s="38"/>
    </row>
    <row r="71" spans="1:8" ht="130.94999999999999" customHeight="1">
      <c r="A71" s="9" t="s">
        <v>187</v>
      </c>
      <c r="B71" s="9" t="s">
        <v>36</v>
      </c>
      <c r="C71" s="9"/>
      <c r="D71" s="8" t="s">
        <v>246</v>
      </c>
      <c r="E71" s="18" t="str">
        <f>HYPERLINK("https://midea-info.ru/catalog/vstraivaemye-mikrovolnovye-pechi/vstraivaemaya_svch_pech_midea_mi982617gb/","Открыть сайт")</f>
        <v>Открыть сайт</v>
      </c>
      <c r="F71" s="21">
        <v>32990</v>
      </c>
      <c r="G71" s="37"/>
      <c r="H71" s="38"/>
    </row>
    <row r="72" spans="1:8" ht="130.94999999999999" customHeight="1">
      <c r="A72" s="9" t="s">
        <v>186</v>
      </c>
      <c r="B72" s="9" t="s">
        <v>36</v>
      </c>
      <c r="C72" s="9"/>
      <c r="D72" s="8" t="s">
        <v>199</v>
      </c>
      <c r="E72" s="18" t="str">
        <f>HYPERLINK("https://midea-info.ru/catalog/vstraivaemye-mikrovolnovye-pechi/vstraivaemaya_svch_pech_midea_mi982517gbi/","Открыть сайт")</f>
        <v>Открыть сайт</v>
      </c>
      <c r="F72" s="21">
        <v>35990</v>
      </c>
      <c r="G72" s="37"/>
      <c r="H72" s="38"/>
    </row>
    <row r="73" spans="1:8" ht="130.19999999999999" customHeight="1">
      <c r="A73" s="9" t="s">
        <v>169</v>
      </c>
      <c r="B73" s="9" t="s">
        <v>36</v>
      </c>
      <c r="C73" s="9"/>
      <c r="D73" s="8" t="s">
        <v>7</v>
      </c>
      <c r="E73" s="18" t="str">
        <f>HYPERLINK("https://midea-info.ru/catalog/vstraivaemye-mikrovolnovye-pechi/vstraivaemaya_svch_pech_midea_mi10257gb/","Открыть сайт")</f>
        <v>Открыть сайт</v>
      </c>
      <c r="F73" s="21">
        <v>30990</v>
      </c>
      <c r="G73" s="37"/>
      <c r="H73" s="38"/>
    </row>
    <row r="74" spans="1:8" ht="130.19999999999999" customHeight="1">
      <c r="A74" s="9" t="s">
        <v>170</v>
      </c>
      <c r="B74" s="9" t="s">
        <v>36</v>
      </c>
      <c r="C74" s="9"/>
      <c r="D74" s="8" t="s">
        <v>6</v>
      </c>
      <c r="E74" s="18" t="str">
        <f>HYPERLINK("https://midea-info.ru/catalog/vstraivaemye-mikrovolnovye-pechi/vstraivaemaya_svch_pech_midea_mi10257gw/","Открыть сайт")</f>
        <v>Открыть сайт</v>
      </c>
      <c r="F74" s="21">
        <v>31990</v>
      </c>
      <c r="G74" s="37"/>
      <c r="H74" s="38"/>
    </row>
    <row r="75" spans="1:8" ht="130.19999999999999" customHeight="1">
      <c r="A75" s="9" t="s">
        <v>8</v>
      </c>
      <c r="B75" s="9" t="s">
        <v>36</v>
      </c>
      <c r="C75" s="9"/>
      <c r="D75" s="8" t="s">
        <v>9</v>
      </c>
      <c r="E75" s="18" t="str">
        <f>HYPERLINK("https://midea-info.ru/catalog/vstraivaemye-mikrovolnovye-pechi/vstraivaemaya_svch_pech_midea_tg925b8d_bl/","Открыть сайт")</f>
        <v>Открыть сайт</v>
      </c>
      <c r="F75" s="21">
        <v>29990</v>
      </c>
      <c r="G75" s="37"/>
      <c r="H75" s="38"/>
    </row>
    <row r="76" spans="1:8" ht="130.19999999999999" customHeight="1">
      <c r="A76" s="9" t="s">
        <v>103</v>
      </c>
      <c r="B76" s="9" t="s">
        <v>36</v>
      </c>
      <c r="C76" s="9"/>
      <c r="D76" s="8" t="s">
        <v>194</v>
      </c>
      <c r="E76" s="18" t="str">
        <f>HYPERLINK("https://midea-info.ru/catalog/vstraivaemye-mikrovolnovye-pechi/vstraivaemaya_svch_pech_midea_mi92170gb/","Открыть сайт")</f>
        <v>Открыть сайт</v>
      </c>
      <c r="F76" s="21">
        <v>25990</v>
      </c>
      <c r="G76" s="37"/>
      <c r="H76" s="38"/>
    </row>
    <row r="77" spans="1:8" ht="130.19999999999999" customHeight="1">
      <c r="A77" s="9" t="s">
        <v>185</v>
      </c>
      <c r="B77" s="9" t="s">
        <v>36</v>
      </c>
      <c r="C77" s="9"/>
      <c r="D77" s="8" t="s">
        <v>190</v>
      </c>
      <c r="E77" s="18" t="str">
        <f>HYPERLINK("https://midea-info.ru/catalog/vstraivaemye-mikrovolnovye-pechi/vstraivaemaya_svch_pech_midea_mi92200gb/","Открыть сайт")</f>
        <v>Открыть сайт</v>
      </c>
      <c r="F77" s="21">
        <v>25990</v>
      </c>
      <c r="G77" s="37"/>
      <c r="H77" s="38"/>
    </row>
    <row r="78" spans="1:8" ht="130.19999999999999" customHeight="1">
      <c r="A78" s="9" t="s">
        <v>10</v>
      </c>
      <c r="B78" s="9" t="s">
        <v>36</v>
      </c>
      <c r="C78" s="9"/>
      <c r="D78" s="8" t="s">
        <v>11</v>
      </c>
      <c r="E78" s="18" t="str">
        <f>HYPERLINK("https://midea-info.ru/catalog/vstraivaemye-mikrovolnovye-pechi/vstraivaemaya_svch_pech_midea_ag820bju_bl/","Открыть сайт")</f>
        <v>Открыть сайт</v>
      </c>
      <c r="F78" s="21">
        <v>21990</v>
      </c>
      <c r="G78" s="37"/>
      <c r="H78" s="38"/>
    </row>
    <row r="79" spans="1:8" ht="130.19999999999999" customHeight="1">
      <c r="A79" s="9" t="s">
        <v>12</v>
      </c>
      <c r="B79" s="9" t="s">
        <v>36</v>
      </c>
      <c r="C79" s="9"/>
      <c r="D79" s="8" t="s">
        <v>13</v>
      </c>
      <c r="E79" s="18" t="str">
        <f>HYPERLINK("https://midea-info.ru/catalog/vstraivaemye-mikrovolnovye-pechi/vstraivaemaya_svch_pech_midea_ag820bju_ss/","Открыть сайт")</f>
        <v>Открыть сайт</v>
      </c>
      <c r="F79" s="31">
        <v>16990</v>
      </c>
      <c r="G79" s="37"/>
      <c r="H79" s="38"/>
    </row>
    <row r="80" spans="1:8" ht="130.19999999999999" customHeight="1">
      <c r="A80" s="24" t="s">
        <v>72</v>
      </c>
      <c r="B80" s="9" t="s">
        <v>37</v>
      </c>
      <c r="C80" s="9"/>
      <c r="D80" s="8" t="s">
        <v>78</v>
      </c>
      <c r="E80" s="18" t="str">
        <f>HYPERLINK("https://midea-info.ru/catalog/varochnye-paneli/varochnaya_panel_midea_mih67880f/","Открыть сайт")</f>
        <v>Открыть сайт</v>
      </c>
      <c r="F80" s="31">
        <v>44990</v>
      </c>
      <c r="G80" s="37"/>
      <c r="H80" s="38"/>
    </row>
    <row r="81" spans="1:8" ht="130.19999999999999" customHeight="1">
      <c r="A81" s="24" t="s">
        <v>73</v>
      </c>
      <c r="B81" s="9" t="s">
        <v>37</v>
      </c>
      <c r="C81" s="9"/>
      <c r="D81" s="8" t="s">
        <v>79</v>
      </c>
      <c r="E81" s="18" t="str">
        <f>HYPERLINK("https://midea-info.ru/catalog/varochnye-paneli/varochnaya_panel_midea_mih67787f/","Открыть сайт")</f>
        <v>Открыть сайт</v>
      </c>
      <c r="F81" s="21">
        <v>35990</v>
      </c>
      <c r="G81" s="37"/>
      <c r="H81" s="38"/>
    </row>
    <row r="82" spans="1:8" ht="130.19999999999999" customHeight="1">
      <c r="A82" s="24" t="s">
        <v>74</v>
      </c>
      <c r="B82" s="9" t="s">
        <v>37</v>
      </c>
      <c r="C82" s="9"/>
      <c r="D82" s="8" t="s">
        <v>80</v>
      </c>
      <c r="E82" s="18" t="str">
        <f>HYPERLINK("https://midea-info.ru/catalog/varochnye-paneli/varochnaya_panel_midea_mih65787f/","Открыть сайт")</f>
        <v>Открыть сайт</v>
      </c>
      <c r="F82" s="21">
        <v>31990</v>
      </c>
      <c r="G82" s="37"/>
      <c r="H82" s="38"/>
    </row>
    <row r="83" spans="1:8" ht="130.19999999999999" customHeight="1">
      <c r="A83" s="24" t="s">
        <v>247</v>
      </c>
      <c r="B83" s="9" t="s">
        <v>37</v>
      </c>
      <c r="C83" s="9"/>
      <c r="D83" s="8" t="s">
        <v>249</v>
      </c>
      <c r="E83" s="18"/>
      <c r="F83" s="31">
        <v>29990</v>
      </c>
      <c r="G83" s="37"/>
      <c r="H83" s="38"/>
    </row>
    <row r="84" spans="1:8" ht="130.19999999999999" customHeight="1">
      <c r="A84" s="24" t="s">
        <v>248</v>
      </c>
      <c r="B84" s="9" t="s">
        <v>37</v>
      </c>
      <c r="C84" s="9"/>
      <c r="D84" s="8" t="s">
        <v>250</v>
      </c>
      <c r="E84" s="18"/>
      <c r="F84" s="31">
        <v>24990</v>
      </c>
      <c r="G84" s="37"/>
      <c r="H84" s="38"/>
    </row>
    <row r="85" spans="1:8" ht="130.19999999999999" customHeight="1">
      <c r="A85" s="24" t="s">
        <v>75</v>
      </c>
      <c r="B85" s="9" t="s">
        <v>37</v>
      </c>
      <c r="C85" s="9"/>
      <c r="D85" s="8" t="s">
        <v>81</v>
      </c>
      <c r="E85" s="18" t="str">
        <f>HYPERLINK("https://midea-info.ru/catalog/varochnye-paneli/varochnaya_panel_midea_mih64707f/","Открыть сайт")</f>
        <v>Открыть сайт</v>
      </c>
      <c r="F85" s="21">
        <v>23990</v>
      </c>
      <c r="G85" s="37"/>
      <c r="H85" s="38"/>
    </row>
    <row r="86" spans="1:8" ht="130.19999999999999" customHeight="1">
      <c r="A86" s="24" t="s">
        <v>164</v>
      </c>
      <c r="B86" s="9" t="s">
        <v>37</v>
      </c>
      <c r="C86" s="9"/>
      <c r="D86" s="8" t="s">
        <v>165</v>
      </c>
      <c r="E86" s="18" t="str">
        <f>HYPERLINK("https://midea-info.ru/catalog/varochnye-paneli/varochnaya_panel_induktsionnaya_midea_mih45107f/","Открыть сайт")</f>
        <v>Открыть сайт</v>
      </c>
      <c r="F86" s="21">
        <v>24990</v>
      </c>
      <c r="G86" s="37"/>
      <c r="H86" s="38"/>
    </row>
    <row r="87" spans="1:8" ht="130.19999999999999" customHeight="1">
      <c r="A87" s="24" t="s">
        <v>76</v>
      </c>
      <c r="B87" s="9" t="s">
        <v>37</v>
      </c>
      <c r="C87" s="9"/>
      <c r="D87" s="8" t="s">
        <v>82</v>
      </c>
      <c r="E87" s="18" t="str">
        <f>HYPERLINK("https://midea-info.ru/catalog/varochnye-paneli/varochnaya_panel_midea_mih37707f/","Открыть сайт")</f>
        <v>Открыть сайт</v>
      </c>
      <c r="F87" s="21">
        <v>18990</v>
      </c>
      <c r="G87" s="37"/>
      <c r="H87" s="38"/>
    </row>
    <row r="88" spans="1:8" ht="130.19999999999999" customHeight="1">
      <c r="A88" s="24" t="s">
        <v>77</v>
      </c>
      <c r="B88" s="9" t="s">
        <v>37</v>
      </c>
      <c r="C88" s="9"/>
      <c r="D88" s="8" t="s">
        <v>83</v>
      </c>
      <c r="E88" s="18" t="str">
        <f>HYPERLINK("https://midea-info.ru/catalog/varochnye-paneli/varochnaya_panel_midea_mih32707/","Открыть сайт")</f>
        <v>Открыть сайт</v>
      </c>
      <c r="F88" s="21">
        <v>11990</v>
      </c>
      <c r="G88" s="37"/>
      <c r="H88" s="38"/>
    </row>
    <row r="89" spans="1:8" ht="113.4" customHeight="1">
      <c r="A89" s="24" t="s">
        <v>66</v>
      </c>
      <c r="B89" s="9" t="s">
        <v>38</v>
      </c>
      <c r="C89" s="9"/>
      <c r="D89" s="8" t="s">
        <v>69</v>
      </c>
      <c r="E89" s="18" t="str">
        <f>HYPERLINK("https://midea-info.ru/catalog/varochnye-paneli/varochnaya_panel_midea_mch64407f/","Открыть сайт")</f>
        <v>Открыть сайт</v>
      </c>
      <c r="F89" s="21">
        <v>23990</v>
      </c>
      <c r="G89" s="37"/>
      <c r="H89" s="38"/>
    </row>
    <row r="90" spans="1:8" ht="113.4" customHeight="1">
      <c r="A90" s="24" t="s">
        <v>67</v>
      </c>
      <c r="B90" s="9" t="s">
        <v>38</v>
      </c>
      <c r="C90" s="9"/>
      <c r="D90" s="8" t="s">
        <v>70</v>
      </c>
      <c r="E90" s="18" t="str">
        <f>HYPERLINK("https://midea-info.ru/catalog/varochnye-paneli/varochnaya_panel_midea_mch64107f/","Открыть сайт")</f>
        <v>Открыть сайт</v>
      </c>
      <c r="F90" s="21">
        <v>18990</v>
      </c>
      <c r="G90" s="37"/>
      <c r="H90" s="38"/>
    </row>
    <row r="91" spans="1:8" ht="113.4" customHeight="1">
      <c r="A91" s="24" t="s">
        <v>68</v>
      </c>
      <c r="B91" s="9" t="s">
        <v>38</v>
      </c>
      <c r="C91" s="9"/>
      <c r="D91" s="8" t="s">
        <v>71</v>
      </c>
      <c r="E91" s="18" t="str">
        <f>HYPERLINK("https://midea-info.ru/catalog/varochnye-paneli/varochnaya_panel_midea_mch32107/","Открыть сайт")</f>
        <v>Открыть сайт</v>
      </c>
      <c r="F91" s="21">
        <v>10990</v>
      </c>
      <c r="G91" s="37"/>
      <c r="H91" s="38"/>
    </row>
    <row r="92" spans="1:8" ht="113.4" customHeight="1">
      <c r="A92" s="9" t="s">
        <v>197</v>
      </c>
      <c r="B92" s="9" t="s">
        <v>39</v>
      </c>
      <c r="C92" s="9"/>
      <c r="D92" s="8" t="s">
        <v>198</v>
      </c>
      <c r="E92" s="18" t="str">
        <f>HYPERLINK("https://midea-info.ru/catalog/vytyazhki/kukhonnaya_vytyazhka_midea_mh40k570b/","Открыть сайт")</f>
        <v>Открыть сайт</v>
      </c>
      <c r="F92" s="21">
        <v>36990</v>
      </c>
      <c r="G92" s="37"/>
      <c r="H92" s="38"/>
    </row>
    <row r="93" spans="1:8" ht="132" customHeight="1">
      <c r="A93" s="9" t="s">
        <v>14</v>
      </c>
      <c r="B93" s="9" t="s">
        <v>39</v>
      </c>
      <c r="C93" s="9"/>
      <c r="D93" s="8" t="s">
        <v>23</v>
      </c>
      <c r="E93" s="18" t="str">
        <f>HYPERLINK("https://midea-info.ru/catalog/vytyazhki/kukhonnaya_vytyazhka_midea_mh60an995gb/","Открыть сайт")</f>
        <v>Открыть сайт</v>
      </c>
      <c r="F93" s="31">
        <v>19990</v>
      </c>
      <c r="G93" s="37"/>
      <c r="H93" s="38"/>
    </row>
    <row r="94" spans="1:8" ht="132" customHeight="1">
      <c r="A94" s="9" t="s">
        <v>141</v>
      </c>
      <c r="B94" s="9" t="s">
        <v>39</v>
      </c>
      <c r="C94" s="9"/>
      <c r="D94" s="8" t="s">
        <v>142</v>
      </c>
      <c r="E94" s="18" t="str">
        <f>HYPERLINK("https://midea-info.ru/catalog/vytyazhki/kukhonnaya_vytyazhka_midea_mh60c668gb/","Открыть сайт")</f>
        <v>Открыть сайт</v>
      </c>
      <c r="F94" s="31">
        <v>18990</v>
      </c>
      <c r="G94" s="37"/>
      <c r="H94" s="38"/>
    </row>
    <row r="95" spans="1:8" ht="132" customHeight="1">
      <c r="A95" s="23" t="s">
        <v>59</v>
      </c>
      <c r="B95" s="9" t="s">
        <v>39</v>
      </c>
      <c r="C95" s="9"/>
      <c r="D95" s="8" t="s">
        <v>61</v>
      </c>
      <c r="E95" s="22" t="str">
        <f>HYPERLINK("https://midea-info.ru/catalog/vytyazhki/kukhonnaya_vytyazhka_midea_mh60an364gw/","Открыть сайт")</f>
        <v>Открыть сайт</v>
      </c>
      <c r="F95" s="21">
        <v>18990</v>
      </c>
      <c r="G95" s="37"/>
      <c r="H95" s="38"/>
    </row>
    <row r="96" spans="1:8" ht="132" customHeight="1">
      <c r="A96" s="23" t="s">
        <v>60</v>
      </c>
      <c r="B96" s="9" t="s">
        <v>39</v>
      </c>
      <c r="C96" s="9"/>
      <c r="D96" s="8" t="s">
        <v>62</v>
      </c>
      <c r="E96" s="22" t="str">
        <f>HYPERLINK("https://midea-info.ru/catalog/vytyazhki/kukhonnaya_vytyazhka_midea_mh60an364gb/","Открыть сайт")</f>
        <v>Открыть сайт</v>
      </c>
      <c r="F96" s="21">
        <v>18990</v>
      </c>
      <c r="G96" s="37"/>
      <c r="H96" s="38"/>
    </row>
    <row r="97" spans="1:8" ht="132" customHeight="1">
      <c r="A97" s="9" t="s">
        <v>160</v>
      </c>
      <c r="B97" s="9" t="s">
        <v>39</v>
      </c>
      <c r="C97" s="9"/>
      <c r="D97" s="8" t="s">
        <v>161</v>
      </c>
      <c r="E97" s="18" t="str">
        <f>HYPERLINK("https://midea-info.ru/catalog/vytyazhki/kukhonnaya_vytyazhka_midea_mh60i970gb/","Открыть сайт")</f>
        <v>Открыть сайт</v>
      </c>
      <c r="F97" s="21">
        <v>28990</v>
      </c>
      <c r="G97" s="37"/>
      <c r="H97" s="38"/>
    </row>
    <row r="98" spans="1:8" ht="132" customHeight="1">
      <c r="A98" s="9" t="s">
        <v>162</v>
      </c>
      <c r="B98" s="9" t="s">
        <v>39</v>
      </c>
      <c r="C98" s="9"/>
      <c r="D98" s="8" t="s">
        <v>163</v>
      </c>
      <c r="E98" s="18" t="str">
        <f>HYPERLINK("https://midea-info.ru/catalog/vytyazhki/kukhonnaya_vytyazhka_midea_mh60i970gw/","Открыть сайт")</f>
        <v>Открыть сайт</v>
      </c>
      <c r="F98" s="21">
        <v>28990</v>
      </c>
      <c r="G98" s="37"/>
      <c r="H98" s="38"/>
    </row>
    <row r="99" spans="1:8" ht="132" customHeight="1">
      <c r="A99" s="9" t="s">
        <v>15</v>
      </c>
      <c r="B99" s="9" t="s">
        <v>39</v>
      </c>
      <c r="C99" s="9"/>
      <c r="D99" s="8" t="s">
        <v>24</v>
      </c>
      <c r="E99" s="18" t="str">
        <f>HYPERLINK("https://midea-info.ru/catalog/vytyazhki/kukhonnaya_vytyazhka_midea_mh60i550gb/","Открыть сайт")</f>
        <v>Открыть сайт</v>
      </c>
      <c r="F99" s="21">
        <v>21990</v>
      </c>
      <c r="G99" s="37"/>
      <c r="H99" s="38"/>
    </row>
    <row r="100" spans="1:8" ht="132" customHeight="1">
      <c r="A100" s="9" t="s">
        <v>16</v>
      </c>
      <c r="B100" s="9" t="s">
        <v>39</v>
      </c>
      <c r="C100" s="9"/>
      <c r="D100" s="8" t="s">
        <v>25</v>
      </c>
      <c r="E100" s="18" t="str">
        <f>HYPERLINK("https://midea-info.ru/catalog/vytyazhki/kukhonnaya_vytyazhka_midea_mh60i550gw/","Открыть сайт")</f>
        <v>Открыть сайт</v>
      </c>
      <c r="F100" s="21">
        <v>21990</v>
      </c>
      <c r="G100" s="37"/>
      <c r="H100" s="38"/>
    </row>
    <row r="101" spans="1:8" ht="132" customHeight="1">
      <c r="A101" s="9" t="s">
        <v>17</v>
      </c>
      <c r="B101" s="9" t="s">
        <v>39</v>
      </c>
      <c r="C101" s="9"/>
      <c r="D101" s="8" t="s">
        <v>26</v>
      </c>
      <c r="E101" s="18" t="str">
        <f>HYPERLINK("https://midea-info.ru/catalog/vytyazhki/kukhonnaya_vytyazhka_midea_mh60i770x/","Открыть сайт")</f>
        <v>Открыть сайт</v>
      </c>
      <c r="F101" s="21">
        <v>16990</v>
      </c>
      <c r="G101" s="37"/>
      <c r="H101" s="38"/>
    </row>
    <row r="102" spans="1:8" ht="132" customHeight="1">
      <c r="A102" s="9" t="s">
        <v>104</v>
      </c>
      <c r="B102" s="20" t="s">
        <v>39</v>
      </c>
      <c r="C102" s="9"/>
      <c r="D102" s="8" t="s">
        <v>105</v>
      </c>
      <c r="E102" s="18" t="str">
        <f>HYPERLINK("https://midea-info.ru/catalog/vytyazhki/kukhonnaya_vytyazhka_midea_mh60i770b/","Открыть сайт")</f>
        <v>Открыть сайт</v>
      </c>
      <c r="F102" s="21">
        <v>16990</v>
      </c>
      <c r="G102" s="37"/>
      <c r="H102" s="38"/>
    </row>
    <row r="103" spans="1:8" ht="132" customHeight="1">
      <c r="A103" s="9" t="s">
        <v>106</v>
      </c>
      <c r="B103" s="20" t="s">
        <v>39</v>
      </c>
      <c r="C103" s="9"/>
      <c r="D103" s="8" t="s">
        <v>107</v>
      </c>
      <c r="E103" s="18" t="str">
        <f>HYPERLINK("https://midea-info.ru/catalog/vytyazhki/kukhonnaya_vytyazhka_midea_mh60i770w/","Открыть сайт")</f>
        <v>Открыть сайт</v>
      </c>
      <c r="F103" s="21">
        <v>16990</v>
      </c>
      <c r="G103" s="37"/>
      <c r="H103" s="38"/>
    </row>
    <row r="104" spans="1:8" ht="132" customHeight="1">
      <c r="A104" s="9" t="s">
        <v>18</v>
      </c>
      <c r="B104" s="9" t="s">
        <v>39</v>
      </c>
      <c r="C104" s="9"/>
      <c r="D104" s="8" t="s">
        <v>27</v>
      </c>
      <c r="E104" s="18" t="str">
        <f>HYPERLINK("https://midea-info.ru/catalog/vytyazhki/kukhonnaya_vytyazhka_midea_mh60i370w/","Открыть сайт")</f>
        <v>Открыть сайт</v>
      </c>
      <c r="F104" s="31">
        <v>10990</v>
      </c>
      <c r="G104" s="37"/>
      <c r="H104" s="38"/>
    </row>
    <row r="105" spans="1:8" ht="132" customHeight="1">
      <c r="A105" s="9" t="s">
        <v>19</v>
      </c>
      <c r="B105" s="9" t="s">
        <v>39</v>
      </c>
      <c r="C105" s="9"/>
      <c r="D105" s="8" t="s">
        <v>28</v>
      </c>
      <c r="E105" s="22" t="str">
        <f>HYPERLINK("https://midea-info.ru/catalog/vytyazhki/kukhonnaya_vytyazhka_midea_mh60i370b/","Открыть сайт")</f>
        <v>Открыть сайт</v>
      </c>
      <c r="F105" s="21">
        <v>11990</v>
      </c>
      <c r="G105" s="37"/>
      <c r="H105" s="38"/>
    </row>
    <row r="106" spans="1:8" ht="132" customHeight="1">
      <c r="A106" s="9" t="s">
        <v>20</v>
      </c>
      <c r="B106" s="9" t="s">
        <v>39</v>
      </c>
      <c r="C106" s="9"/>
      <c r="D106" s="8" t="s">
        <v>29</v>
      </c>
      <c r="E106" s="22" t="str">
        <f>HYPERLINK("https://midea-info.ru/catalog/vytyazhki/kukhonnaya_vytyazhka_midea_mh60i370x/","Открыть сайт")</f>
        <v>Открыть сайт</v>
      </c>
      <c r="F106" s="31">
        <v>10990</v>
      </c>
      <c r="G106" s="37"/>
      <c r="H106" s="38"/>
    </row>
    <row r="107" spans="1:8" ht="132" customHeight="1">
      <c r="A107" s="9" t="s">
        <v>21</v>
      </c>
      <c r="B107" s="9" t="s">
        <v>39</v>
      </c>
      <c r="C107" s="9"/>
      <c r="D107" s="8" t="s">
        <v>30</v>
      </c>
      <c r="E107" s="18" t="str">
        <f>HYPERLINK("https://midea-info.ru/catalog/vytyazhki/kukhonnaya_vytyazhka_midea_mh60i300x/","Открыть сайт")</f>
        <v>Открыть сайт</v>
      </c>
      <c r="F107" s="21">
        <v>9990</v>
      </c>
      <c r="G107" s="37"/>
      <c r="H107" s="38"/>
    </row>
    <row r="108" spans="1:8" ht="132" customHeight="1">
      <c r="A108" s="9" t="s">
        <v>156</v>
      </c>
      <c r="B108" s="9" t="s">
        <v>33</v>
      </c>
      <c r="C108" s="9"/>
      <c r="D108" s="8" t="s">
        <v>157</v>
      </c>
      <c r="E108" s="18" t="str">
        <f>HYPERLINK("https://midea-info.ru/catalog/posudomoechnye-mashiny/vstraivaemaya_posudomoechnaya_mashina_mid60s730i/","Открыть сайт")</f>
        <v>Открыть сайт</v>
      </c>
      <c r="F108" s="21">
        <v>62990</v>
      </c>
      <c r="G108" s="37"/>
      <c r="H108" s="38"/>
    </row>
    <row r="109" spans="1:8" ht="126" customHeight="1">
      <c r="A109" s="9" t="s">
        <v>203</v>
      </c>
      <c r="B109" s="9" t="s">
        <v>201</v>
      </c>
      <c r="C109" s="15"/>
      <c r="D109" s="8" t="s">
        <v>204</v>
      </c>
      <c r="E109" s="18" t="str">
        <f>HYPERLINK("https://midea-info.ru/catalog/posudomoechnye-mashiny/vstraivaemaya_posudomoechnaya_mashina_ch/","Открыть сайт")</f>
        <v>Открыть сайт</v>
      </c>
      <c r="F109" s="21">
        <v>49990</v>
      </c>
      <c r="G109" s="37"/>
      <c r="H109" s="38"/>
    </row>
    <row r="110" spans="1:8" ht="99.6" customHeight="1">
      <c r="A110" s="9" t="s">
        <v>41</v>
      </c>
      <c r="B110" s="9" t="s">
        <v>33</v>
      </c>
      <c r="C110" s="15"/>
      <c r="D110" s="8" t="s">
        <v>47</v>
      </c>
      <c r="E110" s="18" t="str">
        <f>HYPERLINK("https://midea-info.ru/catalog/posudomoechnye-mashiny/vstraivaemaya_posudomoechnaya_mashina_mid60s340i/","Открыть сайт")</f>
        <v>Открыть сайт</v>
      </c>
      <c r="F110" s="21">
        <v>42990</v>
      </c>
      <c r="G110" s="37"/>
      <c r="H110" s="38"/>
    </row>
    <row r="111" spans="1:8" ht="99.6" customHeight="1">
      <c r="A111" s="9" t="s">
        <v>234</v>
      </c>
      <c r="B111" s="9" t="s">
        <v>33</v>
      </c>
      <c r="C111" s="15"/>
      <c r="D111" s="8" t="s">
        <v>235</v>
      </c>
      <c r="E111" s="18"/>
      <c r="F111" s="31">
        <v>34990</v>
      </c>
      <c r="G111" s="39"/>
      <c r="H111" s="38"/>
    </row>
    <row r="112" spans="1:8" ht="111" customHeight="1">
      <c r="A112" s="9" t="s">
        <v>42</v>
      </c>
      <c r="B112" s="9" t="s">
        <v>33</v>
      </c>
      <c r="C112" s="15"/>
      <c r="D112" s="8" t="s">
        <v>48</v>
      </c>
      <c r="E112" s="22" t="str">
        <f>HYPERLINK("https://midea-info.ru/catalog/posudomoechnye-mashiny/vstraivaemaya_posudomoechnaya_mashina_mid60s140i/","Открыть сайт")</f>
        <v>Открыть сайт</v>
      </c>
      <c r="F112" s="21">
        <v>37990</v>
      </c>
      <c r="G112" s="37"/>
      <c r="H112" s="38"/>
    </row>
    <row r="113" spans="1:8" ht="115.8" customHeight="1">
      <c r="A113" s="9" t="s">
        <v>43</v>
      </c>
      <c r="B113" s="9" t="s">
        <v>33</v>
      </c>
      <c r="C113" s="15"/>
      <c r="D113" s="8" t="s">
        <v>49</v>
      </c>
      <c r="E113" s="18" t="str">
        <f>HYPERLINK("https://midea-info.ru/catalog/posudomoechnye-mashiny/vstraivaemaya_posudomoechnaya_mashina_midea_mid60s100i/","Открыть сайт")</f>
        <v>Открыть сайт</v>
      </c>
      <c r="F113" s="21">
        <v>30990</v>
      </c>
      <c r="G113" s="37"/>
      <c r="H113" s="38"/>
    </row>
    <row r="114" spans="1:8" ht="115.8" customHeight="1">
      <c r="A114" s="9" t="s">
        <v>158</v>
      </c>
      <c r="B114" s="9" t="s">
        <v>33</v>
      </c>
      <c r="C114" s="15"/>
      <c r="D114" s="8" t="s">
        <v>159</v>
      </c>
      <c r="E114" s="18" t="str">
        <f>HYPERLINK("https://midea-info.ru/catalog/posudomoechnye-mashiny/vstraivaemaya_posudomoechnaya_mashina_mid45s730i/","Открыть сайт")</f>
        <v>Открыть сайт</v>
      </c>
      <c r="F114" s="21">
        <v>58990</v>
      </c>
      <c r="G114" s="37"/>
      <c r="H114" s="38"/>
    </row>
    <row r="115" spans="1:8" ht="99.6" customHeight="1">
      <c r="A115" s="9" t="s">
        <v>200</v>
      </c>
      <c r="B115" s="9" t="s">
        <v>201</v>
      </c>
      <c r="C115" s="15"/>
      <c r="D115" s="8" t="s">
        <v>202</v>
      </c>
      <c r="E115" s="18"/>
      <c r="F115" s="21">
        <v>45990</v>
      </c>
      <c r="G115" s="37"/>
      <c r="H115" s="38"/>
    </row>
    <row r="116" spans="1:8" ht="112.2" customHeight="1">
      <c r="A116" s="24" t="s">
        <v>44</v>
      </c>
      <c r="B116" s="9" t="s">
        <v>33</v>
      </c>
      <c r="C116" s="15"/>
      <c r="D116" s="8" t="s">
        <v>50</v>
      </c>
      <c r="E116" s="18" t="str">
        <f>HYPERLINK("https://midea-info.ru/catalog/posudomoechnye-mashiny/vstraivaemaya_posudomoechnaya_mashina_mid45s340i/","Открыть сайт")</f>
        <v>Открыть сайт</v>
      </c>
      <c r="F116" s="21">
        <v>38990</v>
      </c>
      <c r="G116" s="37"/>
      <c r="H116" s="38"/>
    </row>
    <row r="117" spans="1:8" ht="98.4" customHeight="1">
      <c r="A117" s="24" t="s">
        <v>45</v>
      </c>
      <c r="B117" s="9" t="s">
        <v>33</v>
      </c>
      <c r="C117" s="15"/>
      <c r="D117" s="8" t="s">
        <v>51</v>
      </c>
      <c r="E117" s="22" t="str">
        <f>HYPERLINK("https://midea-info.ru/catalog/posudomoechnye-mashiny/vstraivaemaya_posudomoechnaya_mashina_midea_mid45s140i/","Открыть сайт")</f>
        <v>Открыть сайт</v>
      </c>
      <c r="F117" s="21">
        <v>33990</v>
      </c>
      <c r="G117" s="37"/>
      <c r="H117" s="38"/>
    </row>
    <row r="118" spans="1:8" ht="111" customHeight="1">
      <c r="A118" s="9" t="s">
        <v>46</v>
      </c>
      <c r="B118" s="9" t="s">
        <v>33</v>
      </c>
      <c r="C118" s="15"/>
      <c r="D118" s="8" t="s">
        <v>52</v>
      </c>
      <c r="E118" s="18" t="str">
        <f>HYPERLINK("https://midea-info.ru/catalog/posudomoechnye-mashiny/vstraivaemaya_posudomoechnaya_mashina_midea_mid45s100i/","Открыть сайт")</f>
        <v>Открыть сайт</v>
      </c>
      <c r="F118" s="21">
        <v>26990</v>
      </c>
      <c r="G118" s="37"/>
      <c r="H118" s="38"/>
    </row>
    <row r="119" spans="1:8" ht="81" customHeight="1">
      <c r="A119" s="9" t="s">
        <v>22</v>
      </c>
      <c r="B119" s="9" t="s">
        <v>40</v>
      </c>
      <c r="C119" s="9"/>
      <c r="D119" s="8" t="s">
        <v>92</v>
      </c>
      <c r="E119" s="18"/>
      <c r="F119" s="21">
        <v>1990</v>
      </c>
      <c r="G119" s="37"/>
      <c r="H119" s="38"/>
    </row>
  </sheetData>
  <autoFilter ref="A4:H119"/>
  <conditionalFormatting sqref="A8:A9">
    <cfRule type="duplicateValues" dxfId="245" priority="9"/>
    <cfRule type="duplicateValues" dxfId="244" priority="10"/>
    <cfRule type="duplicateValues" dxfId="243" priority="11"/>
    <cfRule type="duplicateValues" dxfId="242" priority="12"/>
    <cfRule type="duplicateValues" dxfId="241" priority="13"/>
    <cfRule type="duplicateValues" dxfId="240" priority="14"/>
    <cfRule type="duplicateValues" dxfId="239" priority="15"/>
    <cfRule type="duplicateValues" dxfId="238" priority="16"/>
  </conditionalFormatting>
  <conditionalFormatting sqref="A12">
    <cfRule type="duplicateValues" dxfId="237" priority="132"/>
    <cfRule type="duplicateValues" dxfId="236" priority="133"/>
    <cfRule type="duplicateValues" dxfId="235" priority="134"/>
    <cfRule type="duplicateValues" dxfId="234" priority="135"/>
    <cfRule type="duplicateValues" dxfId="233" priority="136"/>
    <cfRule type="duplicateValues" dxfId="232" priority="137"/>
    <cfRule type="duplicateValues" dxfId="231" priority="138"/>
    <cfRule type="duplicateValues" dxfId="230" priority="139"/>
  </conditionalFormatting>
  <conditionalFormatting sqref="A14">
    <cfRule type="duplicateValues" dxfId="229" priority="124"/>
    <cfRule type="duplicateValues" dxfId="228" priority="125"/>
    <cfRule type="duplicateValues" dxfId="227" priority="126"/>
    <cfRule type="duplicateValues" dxfId="226" priority="127"/>
    <cfRule type="duplicateValues" dxfId="225" priority="128"/>
    <cfRule type="duplicateValues" dxfId="224" priority="129"/>
    <cfRule type="duplicateValues" dxfId="223" priority="130"/>
    <cfRule type="duplicateValues" dxfId="222" priority="131"/>
  </conditionalFormatting>
  <conditionalFormatting sqref="A16">
    <cfRule type="duplicateValues" dxfId="221" priority="428"/>
    <cfRule type="duplicateValues" dxfId="220" priority="429"/>
    <cfRule type="duplicateValues" dxfId="219" priority="430"/>
    <cfRule type="duplicateValues" dxfId="218" priority="431"/>
    <cfRule type="duplicateValues" dxfId="217" priority="432"/>
    <cfRule type="duplicateValues" dxfId="216" priority="433"/>
    <cfRule type="duplicateValues" dxfId="215" priority="434"/>
    <cfRule type="duplicateValues" dxfId="214" priority="435"/>
  </conditionalFormatting>
  <conditionalFormatting sqref="A17:A20">
    <cfRule type="duplicateValues" dxfId="213" priority="77"/>
    <cfRule type="duplicateValues" dxfId="212" priority="78"/>
    <cfRule type="duplicateValues" dxfId="211" priority="79"/>
    <cfRule type="duplicateValues" dxfId="210" priority="80"/>
    <cfRule type="duplicateValues" dxfId="209" priority="81"/>
    <cfRule type="duplicateValues" dxfId="208" priority="82"/>
    <cfRule type="duplicateValues" dxfId="207" priority="83"/>
    <cfRule type="duplicateValues" dxfId="206" priority="84"/>
    <cfRule type="duplicateValues" dxfId="205" priority="85"/>
    <cfRule type="duplicateValues" dxfId="204" priority="86"/>
    <cfRule type="duplicateValues" dxfId="203" priority="87"/>
    <cfRule type="duplicateValues" dxfId="202" priority="88"/>
  </conditionalFormatting>
  <conditionalFormatting sqref="A21">
    <cfRule type="duplicateValues" dxfId="201" priority="467"/>
    <cfRule type="duplicateValues" dxfId="200" priority="468"/>
  </conditionalFormatting>
  <conditionalFormatting sqref="A25">
    <cfRule type="duplicateValues" dxfId="199" priority="331"/>
  </conditionalFormatting>
  <conditionalFormatting sqref="A28">
    <cfRule type="duplicateValues" dxfId="198" priority="62"/>
    <cfRule type="duplicateValues" dxfId="197" priority="63"/>
    <cfRule type="duplicateValues" dxfId="196" priority="64"/>
    <cfRule type="duplicateValues" dxfId="195" priority="65"/>
    <cfRule type="duplicateValues" dxfId="194" priority="66"/>
    <cfRule type="duplicateValues" dxfId="193" priority="67"/>
    <cfRule type="duplicateValues" dxfId="192" priority="68"/>
    <cfRule type="duplicateValues" dxfId="191" priority="69"/>
    <cfRule type="duplicateValues" dxfId="190" priority="70"/>
    <cfRule type="duplicateValues" dxfId="189" priority="71"/>
    <cfRule type="duplicateValues" dxfId="188" priority="72"/>
    <cfRule type="duplicateValues" dxfId="187" priority="73"/>
  </conditionalFormatting>
  <conditionalFormatting sqref="A29:A30">
    <cfRule type="duplicateValues" dxfId="186" priority="47"/>
    <cfRule type="duplicateValues" dxfId="185" priority="48"/>
    <cfRule type="duplicateValues" dxfId="184" priority="49"/>
    <cfRule type="duplicateValues" dxfId="183" priority="50"/>
    <cfRule type="duplicateValues" dxfId="182" priority="51"/>
    <cfRule type="duplicateValues" dxfId="181" priority="52"/>
    <cfRule type="duplicateValues" dxfId="180" priority="53"/>
    <cfRule type="duplicateValues" dxfId="179" priority="54"/>
    <cfRule type="duplicateValues" dxfId="178" priority="55"/>
    <cfRule type="duplicateValues" dxfId="177" priority="56"/>
    <cfRule type="duplicateValues" dxfId="176" priority="57"/>
    <cfRule type="duplicateValues" dxfId="175" priority="58"/>
  </conditionalFormatting>
  <conditionalFormatting sqref="A31">
    <cfRule type="duplicateValues" dxfId="174" priority="32"/>
    <cfRule type="duplicateValues" dxfId="173" priority="33"/>
    <cfRule type="duplicateValues" dxfId="172" priority="34"/>
    <cfRule type="duplicateValues" dxfId="171" priority="35"/>
    <cfRule type="duplicateValues" dxfId="170" priority="36"/>
    <cfRule type="duplicateValues" dxfId="169" priority="37"/>
    <cfRule type="duplicateValues" dxfId="168" priority="38"/>
    <cfRule type="duplicateValues" dxfId="167" priority="39"/>
    <cfRule type="duplicateValues" dxfId="166" priority="40"/>
    <cfRule type="duplicateValues" dxfId="165" priority="41"/>
    <cfRule type="duplicateValues" dxfId="164" priority="42"/>
    <cfRule type="duplicateValues" dxfId="163" priority="43"/>
  </conditionalFormatting>
  <conditionalFormatting sqref="A32:A33">
    <cfRule type="duplicateValues" dxfId="162" priority="17"/>
    <cfRule type="duplicateValues" dxfId="161" priority="18"/>
    <cfRule type="duplicateValues" dxfId="160" priority="19"/>
    <cfRule type="duplicateValues" dxfId="159" priority="20"/>
    <cfRule type="duplicateValues" dxfId="158" priority="21"/>
    <cfRule type="duplicateValues" dxfId="157" priority="22"/>
    <cfRule type="duplicateValues" dxfId="156" priority="23"/>
    <cfRule type="duplicateValues" dxfId="155" priority="24"/>
    <cfRule type="duplicateValues" dxfId="154" priority="25"/>
    <cfRule type="duplicateValues" dxfId="153" priority="26"/>
    <cfRule type="duplicateValues" dxfId="152" priority="27"/>
    <cfRule type="duplicateValues" dxfId="151" priority="28"/>
  </conditionalFormatting>
  <conditionalFormatting sqref="A34">
    <cfRule type="duplicateValues" dxfId="150" priority="221"/>
    <cfRule type="duplicateValues" dxfId="149" priority="222"/>
    <cfRule type="duplicateValues" dxfId="148" priority="223"/>
    <cfRule type="duplicateValues" dxfId="147" priority="224"/>
    <cfRule type="duplicateValues" dxfId="146" priority="225"/>
    <cfRule type="duplicateValues" dxfId="145" priority="226"/>
    <cfRule type="duplicateValues" dxfId="144" priority="227"/>
    <cfRule type="duplicateValues" dxfId="143" priority="228"/>
  </conditionalFormatting>
  <conditionalFormatting sqref="A35:A37 A39">
    <cfRule type="duplicateValues" dxfId="142" priority="213"/>
    <cfRule type="duplicateValues" dxfId="141" priority="214"/>
    <cfRule type="duplicateValues" dxfId="140" priority="215"/>
    <cfRule type="duplicateValues" dxfId="139" priority="216"/>
    <cfRule type="duplicateValues" dxfId="138" priority="217"/>
    <cfRule type="duplicateValues" dxfId="137" priority="218"/>
    <cfRule type="duplicateValues" dxfId="136" priority="219"/>
    <cfRule type="duplicateValues" dxfId="135" priority="220"/>
  </conditionalFormatting>
  <conditionalFormatting sqref="A38">
    <cfRule type="duplicateValues" dxfId="134" priority="173"/>
    <cfRule type="duplicateValues" dxfId="133" priority="174"/>
    <cfRule type="duplicateValues" dxfId="132" priority="175"/>
    <cfRule type="duplicateValues" dxfId="131" priority="176"/>
    <cfRule type="duplicateValues" dxfId="130" priority="177"/>
    <cfRule type="duplicateValues" dxfId="129" priority="178"/>
    <cfRule type="duplicateValues" dxfId="128" priority="179"/>
    <cfRule type="duplicateValues" dxfId="127" priority="180"/>
  </conditionalFormatting>
  <conditionalFormatting sqref="A40">
    <cfRule type="duplicateValues" dxfId="126" priority="314"/>
    <cfRule type="duplicateValues" dxfId="125" priority="315"/>
  </conditionalFormatting>
  <conditionalFormatting sqref="A41">
    <cfRule type="duplicateValues" dxfId="124" priority="330"/>
  </conditionalFormatting>
  <conditionalFormatting sqref="A42">
    <cfRule type="duplicateValues" dxfId="123" priority="384"/>
  </conditionalFormatting>
  <conditionalFormatting sqref="A43">
    <cfRule type="duplicateValues" dxfId="122" priority="205"/>
    <cfRule type="duplicateValues" dxfId="121" priority="206"/>
    <cfRule type="duplicateValues" dxfId="120" priority="207"/>
    <cfRule type="duplicateValues" dxfId="119" priority="208"/>
    <cfRule type="duplicateValues" dxfId="118" priority="209"/>
    <cfRule type="duplicateValues" dxfId="117" priority="210"/>
    <cfRule type="duplicateValues" dxfId="116" priority="211"/>
    <cfRule type="duplicateValues" dxfId="115" priority="212"/>
  </conditionalFormatting>
  <conditionalFormatting sqref="A44">
    <cfRule type="duplicateValues" dxfId="114" priority="305"/>
    <cfRule type="duplicateValues" dxfId="113" priority="307"/>
    <cfRule type="duplicateValues" dxfId="112" priority="308"/>
    <cfRule type="duplicateValues" dxfId="111" priority="310"/>
    <cfRule type="duplicateValues" dxfId="110" priority="313"/>
  </conditionalFormatting>
  <conditionalFormatting sqref="A45">
    <cfRule type="duplicateValues" dxfId="109" priority="323"/>
    <cfRule type="duplicateValues" dxfId="108" priority="324"/>
    <cfRule type="duplicateValues" dxfId="107" priority="326"/>
    <cfRule type="duplicateValues" dxfId="106" priority="329"/>
  </conditionalFormatting>
  <conditionalFormatting sqref="A50:A51">
    <cfRule type="duplicateValues" dxfId="105" priority="420"/>
    <cfRule type="duplicateValues" dxfId="104" priority="421"/>
    <cfRule type="duplicateValues" dxfId="103" priority="422"/>
    <cfRule type="duplicateValues" dxfId="102" priority="423"/>
    <cfRule type="duplicateValues" dxfId="101" priority="424"/>
    <cfRule type="duplicateValues" dxfId="100" priority="425"/>
    <cfRule type="duplicateValues" dxfId="99" priority="426"/>
    <cfRule type="duplicateValues" dxfId="98" priority="427"/>
  </conditionalFormatting>
  <conditionalFormatting sqref="A53">
    <cfRule type="duplicateValues" dxfId="97" priority="301"/>
  </conditionalFormatting>
  <conditionalFormatting sqref="A54">
    <cfRule type="duplicateValues" dxfId="96" priority="304"/>
  </conditionalFormatting>
  <conditionalFormatting sqref="A55">
    <cfRule type="duplicateValues" dxfId="95" priority="302"/>
  </conditionalFormatting>
  <conditionalFormatting sqref="A56:A57">
    <cfRule type="duplicateValues" dxfId="94" priority="303"/>
  </conditionalFormatting>
  <conditionalFormatting sqref="A58:A59">
    <cfRule type="duplicateValues" dxfId="93" priority="332"/>
  </conditionalFormatting>
  <conditionalFormatting sqref="A60">
    <cfRule type="duplicateValues" dxfId="92" priority="337"/>
  </conditionalFormatting>
  <conditionalFormatting sqref="A62:A64">
    <cfRule type="duplicateValues" dxfId="91" priority="231"/>
  </conditionalFormatting>
  <conditionalFormatting sqref="A63:A64">
    <cfRule type="duplicateValues" dxfId="90" priority="230"/>
  </conditionalFormatting>
  <conditionalFormatting sqref="A64">
    <cfRule type="duplicateValues" dxfId="89" priority="229"/>
  </conditionalFormatting>
  <conditionalFormatting sqref="A65">
    <cfRule type="duplicateValues" dxfId="88" priority="333"/>
  </conditionalFormatting>
  <conditionalFormatting sqref="A67">
    <cfRule type="duplicateValues" dxfId="87" priority="334"/>
  </conditionalFormatting>
  <conditionalFormatting sqref="A68 A66">
    <cfRule type="duplicateValues" dxfId="86" priority="335"/>
  </conditionalFormatting>
  <conditionalFormatting sqref="A69">
    <cfRule type="duplicateValues" dxfId="85" priority="299"/>
    <cfRule type="duplicateValues" dxfId="84" priority="300"/>
  </conditionalFormatting>
  <conditionalFormatting sqref="A70">
    <cfRule type="duplicateValues" dxfId="83" priority="321"/>
  </conditionalFormatting>
  <conditionalFormatting sqref="A71:A74">
    <cfRule type="duplicateValues" dxfId="82" priority="189"/>
    <cfRule type="duplicateValues" dxfId="81" priority="190"/>
    <cfRule type="duplicateValues" dxfId="80" priority="191"/>
    <cfRule type="duplicateValues" dxfId="79" priority="192"/>
    <cfRule type="duplicateValues" dxfId="78" priority="193"/>
    <cfRule type="duplicateValues" dxfId="77" priority="194"/>
    <cfRule type="duplicateValues" dxfId="76" priority="195"/>
    <cfRule type="duplicateValues" dxfId="75" priority="196"/>
  </conditionalFormatting>
  <conditionalFormatting sqref="A77">
    <cfRule type="duplicateValues" dxfId="74" priority="197"/>
    <cfRule type="duplicateValues" dxfId="73" priority="198"/>
    <cfRule type="duplicateValues" dxfId="72" priority="199"/>
    <cfRule type="duplicateValues" dxfId="71" priority="200"/>
    <cfRule type="duplicateValues" dxfId="70" priority="201"/>
    <cfRule type="duplicateValues" dxfId="69" priority="202"/>
    <cfRule type="duplicateValues" dxfId="68" priority="203"/>
    <cfRule type="duplicateValues" dxfId="67" priority="204"/>
  </conditionalFormatting>
  <conditionalFormatting sqref="A86">
    <cfRule type="duplicateValues" dxfId="66" priority="264"/>
    <cfRule type="duplicateValues" dxfId="65" priority="265"/>
    <cfRule type="duplicateValues" dxfId="64" priority="266"/>
    <cfRule type="duplicateValues" dxfId="63" priority="267"/>
    <cfRule type="duplicateValues" dxfId="62" priority="268"/>
    <cfRule type="duplicateValues" dxfId="61" priority="269"/>
  </conditionalFormatting>
  <conditionalFormatting sqref="A89:A91">
    <cfRule type="duplicateValues" dxfId="60" priority="383"/>
  </conditionalFormatting>
  <conditionalFormatting sqref="A92">
    <cfRule type="duplicateValues" dxfId="59" priority="157"/>
    <cfRule type="duplicateValues" dxfId="58" priority="158"/>
    <cfRule type="duplicateValues" dxfId="57" priority="159"/>
    <cfRule type="duplicateValues" dxfId="56" priority="160"/>
    <cfRule type="duplicateValues" dxfId="55" priority="161"/>
    <cfRule type="duplicateValues" dxfId="54" priority="162"/>
    <cfRule type="duplicateValues" dxfId="53" priority="163"/>
    <cfRule type="duplicateValues" dxfId="52" priority="164"/>
  </conditionalFormatting>
  <conditionalFormatting sqref="A97">
    <cfRule type="duplicateValues" dxfId="51" priority="275"/>
    <cfRule type="duplicateValues" dxfId="50" priority="276"/>
    <cfRule type="duplicateValues" dxfId="49" priority="277"/>
    <cfRule type="duplicateValues" dxfId="48" priority="278"/>
    <cfRule type="duplicateValues" dxfId="47" priority="279"/>
  </conditionalFormatting>
  <conditionalFormatting sqref="A98">
    <cfRule type="duplicateValues" dxfId="46" priority="270"/>
    <cfRule type="duplicateValues" dxfId="45" priority="271"/>
    <cfRule type="duplicateValues" dxfId="44" priority="272"/>
    <cfRule type="duplicateValues" dxfId="43" priority="273"/>
    <cfRule type="duplicateValues" dxfId="42" priority="274"/>
  </conditionalFormatting>
  <conditionalFormatting sqref="A102:A103">
    <cfRule type="duplicateValues" dxfId="41" priority="338"/>
  </conditionalFormatting>
  <conditionalFormatting sqref="A108">
    <cfRule type="duplicateValues" dxfId="40" priority="289"/>
    <cfRule type="duplicateValues" dxfId="39" priority="290"/>
    <cfRule type="duplicateValues" dxfId="38" priority="291"/>
    <cfRule type="duplicateValues" dxfId="37" priority="292"/>
    <cfRule type="duplicateValues" dxfId="36" priority="293"/>
    <cfRule type="duplicateValues" dxfId="35" priority="294"/>
    <cfRule type="duplicateValues" dxfId="34" priority="295"/>
    <cfRule type="duplicateValues" dxfId="33" priority="296"/>
  </conditionalFormatting>
  <conditionalFormatting sqref="A109">
    <cfRule type="duplicateValues" dxfId="32" priority="100"/>
    <cfRule type="duplicateValues" dxfId="31" priority="101"/>
    <cfRule type="duplicateValues" dxfId="30" priority="102"/>
    <cfRule type="duplicateValues" dxfId="29" priority="103"/>
    <cfRule type="duplicateValues" dxfId="28" priority="104"/>
    <cfRule type="duplicateValues" dxfId="27" priority="105"/>
    <cfRule type="duplicateValues" dxfId="26" priority="106"/>
    <cfRule type="duplicateValues" dxfId="25" priority="107"/>
  </conditionalFormatting>
  <conditionalFormatting sqref="A114">
    <cfRule type="duplicateValues" dxfId="24" priority="280"/>
    <cfRule type="duplicateValues" dxfId="23" priority="281"/>
    <cfRule type="duplicateValues" dxfId="22" priority="282"/>
    <cfRule type="duplicateValues" dxfId="21" priority="283"/>
    <cfRule type="duplicateValues" dxfId="20" priority="284"/>
    <cfRule type="duplicateValues" dxfId="19" priority="285"/>
    <cfRule type="duplicateValues" dxfId="18" priority="286"/>
    <cfRule type="duplicateValues" dxfId="17" priority="287"/>
    <cfRule type="duplicateValues" dxfId="16" priority="288"/>
  </conditionalFormatting>
  <conditionalFormatting sqref="A115">
    <cfRule type="duplicateValues" dxfId="15" priority="92"/>
    <cfRule type="duplicateValues" dxfId="14" priority="93"/>
    <cfRule type="duplicateValues" dxfId="13" priority="94"/>
    <cfRule type="duplicateValues" dxfId="12" priority="95"/>
    <cfRule type="duplicateValues" dxfId="11" priority="96"/>
    <cfRule type="duplicateValues" dxfId="10" priority="97"/>
    <cfRule type="duplicateValues" dxfId="9" priority="98"/>
    <cfRule type="duplicateValues" dxfId="8" priority="99"/>
  </conditionalFormatting>
  <conditionalFormatting sqref="A116:A119 A104:A107 A99:A101 A1:A4 A93 A61 A75:A76 A78:A79 A52 A110:A113">
    <cfRule type="duplicateValues" dxfId="7" priority="409"/>
  </conditionalFormatting>
  <conditionalFormatting sqref="A44:A45">
    <cfRule type="timePeriod" dxfId="6" priority="306" timePeriod="yesterday">
      <formula>FLOOR(A44,1)=TODAY()-1</formula>
    </cfRule>
  </conditionalFormatting>
  <conditionalFormatting sqref="A44">
    <cfRule type="duplicateValues" dxfId="5" priority="726"/>
    <cfRule type="duplicateValues" dxfId="4" priority="727"/>
    <cfRule type="duplicateValues" dxfId="3" priority="728"/>
  </conditionalFormatting>
  <conditionalFormatting sqref="A45">
    <cfRule type="duplicateValues" dxfId="2" priority="730"/>
    <cfRule type="duplicateValues" dxfId="1" priority="731"/>
    <cfRule type="duplicateValues" dxfId="0" priority="732"/>
  </conditionalFormatting>
  <pageMargins left="0.70866141732283472" right="0.70866141732283472" top="0.74803149606299213" bottom="0.74803149606299213" header="0.31496062992125984" footer="0.31496062992125984"/>
  <pageSetup paperSize="9" scale="19" fitToHeight="4" orientation="portrait" r:id="rId1"/>
  <headerFooter>
    <oddFooter>&amp;RГенеральный директор _______________Скитович Д.И.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Midea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Maksim Brykin</dc:creator>
  <cp:lastModifiedBy>Sandrik</cp:lastModifiedBy>
  <dcterms:created xsi:type="dcterms:W3CDTF">2022-03-05T07:37:37Z</dcterms:created>
  <dcterms:modified xsi:type="dcterms:W3CDTF">2026-10-13T09:32:16Z</dcterms:modified>
</cp:coreProperties>
</file>