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C_gigas/Polyploids/docs/"/>
    </mc:Choice>
  </mc:AlternateContent>
  <xr:revisionPtr revIDLastSave="0" documentId="13_ncr:1_{48E105A6-1E9C-7D45-BC05-018F286D3C98}" xr6:coauthVersionLast="36" xr6:coauthVersionMax="36" xr10:uidLastSave="{00000000-0000-0000-0000-000000000000}"/>
  <bookViews>
    <workbookView xWindow="180" yWindow="680" windowWidth="23840" windowHeight="13000" activeTab="5" xr2:uid="{B689DF62-3201-7C43-A52C-3CC23675D57C}"/>
  </bookViews>
  <sheets>
    <sheet name="Sheet1" sheetId="1" r:id="rId1"/>
    <sheet name="stdcrv" sheetId="2" r:id="rId2"/>
    <sheet name="polynom" sheetId="6" r:id="rId3"/>
    <sheet name="practice" sheetId="8" r:id="rId4"/>
    <sheet name="example" sheetId="7" r:id="rId5"/>
    <sheet name="samp_mn_sd" sheetId="3" r:id="rId6"/>
    <sheet name="compare" sheetId="5" r:id="rId7"/>
    <sheet name="Brconc." sheetId="4" r:id="rId8"/>
  </sheets>
  <definedNames>
    <definedName name="_xlchart.v1.0" hidden="1">(stdcrv!$I$2:$I$4,stdcrv!$I$8)</definedName>
    <definedName name="_xlchart.v1.1" hidden="1">(stdcrv!$K$2:$K$4,stdcrv!$K$8)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7" i="3" l="1"/>
  <c r="X58" i="3"/>
  <c r="X60" i="3"/>
  <c r="X62" i="3"/>
  <c r="X23" i="3"/>
  <c r="X25" i="3"/>
  <c r="X27" i="3"/>
  <c r="X29" i="3"/>
  <c r="X31" i="3"/>
  <c r="X33" i="3"/>
  <c r="X35" i="3"/>
  <c r="X37" i="3"/>
  <c r="X39" i="3"/>
  <c r="X41" i="3"/>
  <c r="X43" i="3"/>
  <c r="X45" i="3"/>
  <c r="X48" i="3"/>
  <c r="X50" i="3"/>
  <c r="X52" i="3"/>
  <c r="X54" i="3"/>
  <c r="X56" i="3"/>
  <c r="X4" i="3"/>
  <c r="X5" i="3"/>
  <c r="X7" i="3"/>
  <c r="X9" i="3"/>
  <c r="X11" i="3"/>
  <c r="X13" i="3"/>
  <c r="X15" i="3"/>
  <c r="X17" i="3"/>
  <c r="X19" i="3"/>
  <c r="X21" i="3"/>
  <c r="X2" i="3"/>
  <c r="V2" i="3"/>
  <c r="W2" i="3"/>
  <c r="V65" i="3"/>
  <c r="W71" i="3"/>
  <c r="W66" i="3"/>
  <c r="Y33" i="3"/>
  <c r="Y6" i="3"/>
  <c r="Y5" i="3"/>
  <c r="Y18" i="3"/>
  <c r="Y17" i="3"/>
  <c r="Y34" i="3"/>
  <c r="Y49" i="3"/>
  <c r="Y48" i="3"/>
  <c r="U2" i="3"/>
  <c r="I125" i="8"/>
  <c r="J110" i="8"/>
  <c r="I110" i="8"/>
  <c r="J94" i="8"/>
  <c r="I94" i="8"/>
  <c r="J79" i="8"/>
  <c r="I79" i="8"/>
  <c r="J125" i="8"/>
  <c r="F79" i="8"/>
  <c r="G79" i="8"/>
  <c r="C24" i="8"/>
  <c r="B24" i="8"/>
  <c r="D31" i="8"/>
  <c r="D27" i="8"/>
  <c r="D28" i="8"/>
  <c r="G81" i="8"/>
  <c r="G82" i="8"/>
  <c r="G84" i="8"/>
  <c r="G86" i="8"/>
  <c r="G88" i="8"/>
  <c r="G90" i="8"/>
  <c r="G92" i="8"/>
  <c r="G94" i="8"/>
  <c r="G96" i="8"/>
  <c r="G98" i="8"/>
  <c r="G100" i="8"/>
  <c r="G102" i="8"/>
  <c r="G104" i="8"/>
  <c r="G106" i="8"/>
  <c r="G108" i="8"/>
  <c r="G110" i="8"/>
  <c r="G112" i="8"/>
  <c r="G114" i="8"/>
  <c r="G116" i="8"/>
  <c r="G118" i="8"/>
  <c r="G120" i="8"/>
  <c r="G122" i="8"/>
  <c r="G124" i="8"/>
  <c r="G125" i="8"/>
  <c r="G127" i="8"/>
  <c r="G129" i="8"/>
  <c r="G131" i="8"/>
  <c r="G133" i="8"/>
  <c r="G135" i="8"/>
  <c r="G137" i="8"/>
  <c r="G139" i="8"/>
  <c r="G75" i="8"/>
  <c r="H79" i="8"/>
  <c r="D75" i="8"/>
  <c r="F81" i="8"/>
  <c r="F124" i="8"/>
  <c r="F82" i="8"/>
  <c r="F84" i="8"/>
  <c r="F86" i="8"/>
  <c r="F88" i="8"/>
  <c r="F90" i="8"/>
  <c r="F92" i="8"/>
  <c r="F94" i="8"/>
  <c r="F96" i="8"/>
  <c r="F98" i="8"/>
  <c r="F100" i="8"/>
  <c r="F102" i="8"/>
  <c r="F104" i="8"/>
  <c r="F106" i="8"/>
  <c r="F108" i="8"/>
  <c r="F110" i="8"/>
  <c r="F112" i="8"/>
  <c r="F114" i="8"/>
  <c r="F116" i="8"/>
  <c r="F118" i="8"/>
  <c r="F120" i="8"/>
  <c r="F122" i="8"/>
  <c r="F125" i="8"/>
  <c r="F127" i="8"/>
  <c r="F129" i="8"/>
  <c r="F131" i="8"/>
  <c r="F133" i="8"/>
  <c r="F135" i="8"/>
  <c r="F137" i="8"/>
  <c r="F139" i="8"/>
  <c r="E79" i="8"/>
  <c r="E139" i="8"/>
  <c r="E137" i="8"/>
  <c r="E135" i="8"/>
  <c r="E133" i="8"/>
  <c r="E131" i="8"/>
  <c r="E129" i="8"/>
  <c r="E127" i="8"/>
  <c r="E125" i="8"/>
  <c r="E124" i="8"/>
  <c r="E122" i="8"/>
  <c r="E120" i="8"/>
  <c r="E118" i="8"/>
  <c r="E116" i="8"/>
  <c r="E114" i="8"/>
  <c r="E112" i="8"/>
  <c r="E110" i="8"/>
  <c r="E108" i="8"/>
  <c r="E106" i="8"/>
  <c r="E104" i="8"/>
  <c r="E102" i="8"/>
  <c r="E100" i="8"/>
  <c r="E98" i="8"/>
  <c r="E96" i="8"/>
  <c r="E94" i="8"/>
  <c r="E92" i="8"/>
  <c r="E90" i="8"/>
  <c r="E88" i="8"/>
  <c r="E86" i="8"/>
  <c r="E84" i="8"/>
  <c r="E82" i="8"/>
  <c r="E81" i="8"/>
  <c r="E75" i="8"/>
  <c r="F75" i="8"/>
  <c r="H75" i="8"/>
  <c r="I75" i="8"/>
  <c r="J75" i="8"/>
  <c r="C75" i="8"/>
  <c r="D72" i="8"/>
  <c r="E72" i="8"/>
  <c r="F72" i="8"/>
  <c r="G72" i="8"/>
  <c r="H72" i="8"/>
  <c r="I72" i="8"/>
  <c r="D71" i="8"/>
  <c r="E71" i="8"/>
  <c r="F71" i="8"/>
  <c r="G71" i="8"/>
  <c r="H71" i="8"/>
  <c r="C71" i="8"/>
  <c r="B68" i="8"/>
  <c r="G65" i="8"/>
  <c r="F65" i="8"/>
  <c r="D65" i="8"/>
  <c r="C65" i="8"/>
  <c r="D57" i="8"/>
  <c r="B54" i="8"/>
  <c r="G51" i="8"/>
  <c r="F51" i="8"/>
  <c r="D51" i="8"/>
  <c r="G50" i="8"/>
  <c r="G57" i="8" s="1"/>
  <c r="F50" i="8"/>
  <c r="D50" i="8"/>
  <c r="I57" i="8"/>
  <c r="C57" i="8"/>
  <c r="E61" i="8"/>
  <c r="F57" i="8"/>
  <c r="F58" i="8" s="1"/>
  <c r="H57" i="8"/>
  <c r="H58" i="8" s="1"/>
  <c r="I61" i="8"/>
  <c r="C51" i="8"/>
  <c r="C72" i="8"/>
  <c r="E57" i="8"/>
  <c r="I42" i="8"/>
  <c r="I43" i="8"/>
  <c r="P13" i="8"/>
  <c r="Q13" i="8"/>
  <c r="R13" i="8"/>
  <c r="S13" i="8"/>
  <c r="T13" i="8"/>
  <c r="U13" i="8"/>
  <c r="O13" i="8"/>
  <c r="P12" i="8"/>
  <c r="Q12" i="8"/>
  <c r="R12" i="8"/>
  <c r="S12" i="8"/>
  <c r="T12" i="8"/>
  <c r="U12" i="8"/>
  <c r="O12" i="8"/>
  <c r="P11" i="8"/>
  <c r="Q11" i="8"/>
  <c r="R11" i="8"/>
  <c r="S11" i="8"/>
  <c r="T11" i="8"/>
  <c r="U11" i="8"/>
  <c r="O11" i="8"/>
  <c r="U10" i="8"/>
  <c r="P10" i="8"/>
  <c r="Q10" i="8"/>
  <c r="R10" i="8"/>
  <c r="S10" i="8"/>
  <c r="T10" i="8"/>
  <c r="O10" i="8"/>
  <c r="P9" i="8"/>
  <c r="Q9" i="8"/>
  <c r="R9" i="8"/>
  <c r="S9" i="8"/>
  <c r="T9" i="8"/>
  <c r="U9" i="8"/>
  <c r="O9" i="8"/>
  <c r="P8" i="8"/>
  <c r="Q8" i="8"/>
  <c r="R8" i="8"/>
  <c r="S8" i="8"/>
  <c r="T8" i="8"/>
  <c r="U8" i="8"/>
  <c r="O8" i="8"/>
  <c r="N8" i="8"/>
  <c r="I44" i="8"/>
  <c r="E44" i="8"/>
  <c r="F44" i="8"/>
  <c r="G44" i="8"/>
  <c r="H44" i="8"/>
  <c r="D44" i="8"/>
  <c r="C44" i="8"/>
  <c r="M10" i="8"/>
  <c r="M11" i="8" s="1"/>
  <c r="M12" i="8" s="1"/>
  <c r="M13" i="8" s="1"/>
  <c r="M9" i="8"/>
  <c r="M8" i="8"/>
  <c r="D46" i="8"/>
  <c r="E46" i="8"/>
  <c r="F46" i="8"/>
  <c r="G46" i="8"/>
  <c r="H46" i="8"/>
  <c r="I46" i="8"/>
  <c r="C46" i="8"/>
  <c r="D43" i="8"/>
  <c r="C42" i="8"/>
  <c r="B39" i="8"/>
  <c r="D42" i="8"/>
  <c r="E42" i="8"/>
  <c r="F42" i="8"/>
  <c r="G42" i="8"/>
  <c r="H42" i="8"/>
  <c r="I36" i="8"/>
  <c r="H36" i="8"/>
  <c r="G36" i="8"/>
  <c r="F36" i="8"/>
  <c r="E36" i="8"/>
  <c r="D36" i="8"/>
  <c r="C36" i="8"/>
  <c r="C43" i="8" s="1"/>
  <c r="E31" i="8"/>
  <c r="F31" i="8"/>
  <c r="G31" i="8"/>
  <c r="H31" i="8"/>
  <c r="I31" i="8"/>
  <c r="C31" i="8"/>
  <c r="E28" i="8"/>
  <c r="F28" i="8"/>
  <c r="G28" i="8"/>
  <c r="H28" i="8"/>
  <c r="I28" i="8"/>
  <c r="C28" i="8"/>
  <c r="I27" i="8"/>
  <c r="E27" i="8"/>
  <c r="F27" i="8"/>
  <c r="G27" i="8"/>
  <c r="H27" i="8"/>
  <c r="C27" i="8"/>
  <c r="D21" i="8"/>
  <c r="E21" i="8"/>
  <c r="F21" i="8"/>
  <c r="G21" i="8"/>
  <c r="H21" i="8"/>
  <c r="I21" i="8"/>
  <c r="C21" i="8"/>
  <c r="E13" i="8"/>
  <c r="J12" i="8"/>
  <c r="E8" i="8"/>
  <c r="F8" i="8"/>
  <c r="G8" i="8"/>
  <c r="H8" i="8"/>
  <c r="I8" i="8"/>
  <c r="J8" i="8"/>
  <c r="E9" i="8"/>
  <c r="E10" i="8" s="1"/>
  <c r="E11" i="8" s="1"/>
  <c r="E12" i="8" s="1"/>
  <c r="F9" i="8"/>
  <c r="F10" i="8" s="1"/>
  <c r="F11" i="8" s="1"/>
  <c r="F12" i="8" s="1"/>
  <c r="F13" i="8" s="1"/>
  <c r="G9" i="8"/>
  <c r="H9" i="8"/>
  <c r="I9" i="8"/>
  <c r="I10" i="8" s="1"/>
  <c r="I11" i="8" s="1"/>
  <c r="I12" i="8" s="1"/>
  <c r="I13" i="8" s="1"/>
  <c r="J9" i="8"/>
  <c r="J10" i="8" s="1"/>
  <c r="J11" i="8" s="1"/>
  <c r="J13" i="8" s="1"/>
  <c r="G10" i="8"/>
  <c r="G11" i="8" s="1"/>
  <c r="G12" i="8" s="1"/>
  <c r="G13" i="8" s="1"/>
  <c r="H10" i="8"/>
  <c r="H11" i="8" s="1"/>
  <c r="H12" i="8" s="1"/>
  <c r="H13" i="8" s="1"/>
  <c r="D12" i="8"/>
  <c r="D11" i="8"/>
  <c r="D8" i="8"/>
  <c r="D10" i="8"/>
  <c r="D9" i="8"/>
  <c r="C13" i="8"/>
  <c r="C9" i="8"/>
  <c r="B9" i="8"/>
  <c r="B8" i="8"/>
  <c r="C8" i="8" s="1"/>
  <c r="C10" i="8" s="1"/>
  <c r="C11" i="8" s="1"/>
  <c r="C12" i="8" s="1"/>
  <c r="F61" i="8" l="1"/>
  <c r="D58" i="8"/>
  <c r="G61" i="8"/>
  <c r="C58" i="8"/>
  <c r="I71" i="8"/>
  <c r="G58" i="8"/>
  <c r="C61" i="8"/>
  <c r="E58" i="8"/>
  <c r="I58" i="8"/>
  <c r="D61" i="8"/>
  <c r="H61" i="8"/>
  <c r="G43" i="8"/>
  <c r="F43" i="8"/>
  <c r="H43" i="8"/>
  <c r="E43" i="8"/>
  <c r="D13" i="8"/>
  <c r="B10" i="8"/>
  <c r="B11" i="8" s="1"/>
  <c r="B12" i="8" s="1"/>
  <c r="B13" i="8" s="1"/>
  <c r="W9" i="3"/>
  <c r="W13" i="3"/>
  <c r="W17" i="3"/>
  <c r="W25" i="3"/>
  <c r="W41" i="3"/>
  <c r="W48" i="3"/>
  <c r="W52" i="3"/>
  <c r="W56" i="3"/>
  <c r="W60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66" i="3"/>
  <c r="U66" i="3"/>
  <c r="V69" i="3"/>
  <c r="W69" i="3" s="1"/>
  <c r="U69" i="3"/>
  <c r="U70" i="3"/>
  <c r="P3" i="6"/>
  <c r="G65" i="6"/>
  <c r="H65" i="6" s="1"/>
  <c r="G4" i="6"/>
  <c r="H4" i="6" s="1"/>
  <c r="G11" i="6"/>
  <c r="H11" i="6" s="1"/>
  <c r="G19" i="6"/>
  <c r="G27" i="6"/>
  <c r="H27" i="6" s="1"/>
  <c r="G35" i="6"/>
  <c r="H35" i="6" s="1"/>
  <c r="G43" i="6"/>
  <c r="G66" i="6"/>
  <c r="H66" i="6" s="1"/>
  <c r="G67" i="6"/>
  <c r="H67" i="6" s="1"/>
  <c r="G68" i="6"/>
  <c r="G69" i="6"/>
  <c r="G70" i="6"/>
  <c r="H70" i="6" s="1"/>
  <c r="G71" i="6"/>
  <c r="H71" i="6" s="1"/>
  <c r="H69" i="6"/>
  <c r="H43" i="6"/>
  <c r="H6" i="6"/>
  <c r="H10" i="6"/>
  <c r="H14" i="6"/>
  <c r="H18" i="6"/>
  <c r="H20" i="6"/>
  <c r="H22" i="6"/>
  <c r="U67" i="3"/>
  <c r="U68" i="3"/>
  <c r="U71" i="3"/>
  <c r="U65" i="3"/>
  <c r="K7" i="2"/>
  <c r="K5" i="2"/>
  <c r="K4" i="2"/>
  <c r="K3" i="2"/>
  <c r="G3" i="7"/>
  <c r="D4" i="7"/>
  <c r="E4" i="7"/>
  <c r="F4" i="7" s="1"/>
  <c r="H4" i="7" s="1"/>
  <c r="G4" i="7"/>
  <c r="G2" i="7"/>
  <c r="D2" i="7"/>
  <c r="E2" i="7" s="1"/>
  <c r="F2" i="7" s="1"/>
  <c r="H2" i="7" s="1"/>
  <c r="C3" i="7"/>
  <c r="D3" i="7" s="1"/>
  <c r="E3" i="7" s="1"/>
  <c r="F3" i="7" s="1"/>
  <c r="H3" i="7" s="1"/>
  <c r="C4" i="7"/>
  <c r="C2" i="7"/>
  <c r="K56" i="6"/>
  <c r="H57" i="6"/>
  <c r="K57" i="6"/>
  <c r="K58" i="6"/>
  <c r="H59" i="6"/>
  <c r="K59" i="6"/>
  <c r="K60" i="6"/>
  <c r="H61" i="6"/>
  <c r="K61" i="6"/>
  <c r="K62" i="6"/>
  <c r="H63" i="6"/>
  <c r="K63" i="6"/>
  <c r="H64" i="6"/>
  <c r="K64" i="6"/>
  <c r="K65" i="6"/>
  <c r="K66" i="6"/>
  <c r="K67" i="6"/>
  <c r="H68" i="6"/>
  <c r="K68" i="6"/>
  <c r="K69" i="6"/>
  <c r="K70" i="6"/>
  <c r="K71" i="6"/>
  <c r="H42" i="6"/>
  <c r="K42" i="6"/>
  <c r="K43" i="6"/>
  <c r="H44" i="6"/>
  <c r="K44" i="6"/>
  <c r="K45" i="6"/>
  <c r="H46" i="6"/>
  <c r="K46" i="6"/>
  <c r="K47" i="6"/>
  <c r="K48" i="6"/>
  <c r="H49" i="6"/>
  <c r="K49" i="6"/>
  <c r="K50" i="6"/>
  <c r="H51" i="6"/>
  <c r="K51" i="6"/>
  <c r="K52" i="6"/>
  <c r="H53" i="6"/>
  <c r="K53" i="6"/>
  <c r="K54" i="6"/>
  <c r="H55" i="6"/>
  <c r="K55" i="6"/>
  <c r="K31" i="6"/>
  <c r="H32" i="6"/>
  <c r="K32" i="6"/>
  <c r="K33" i="6"/>
  <c r="H34" i="6"/>
  <c r="K34" i="6"/>
  <c r="K35" i="6"/>
  <c r="H36" i="6"/>
  <c r="K36" i="6"/>
  <c r="K37" i="6"/>
  <c r="H38" i="6"/>
  <c r="K38" i="6"/>
  <c r="K39" i="6"/>
  <c r="H40" i="6"/>
  <c r="K40" i="6"/>
  <c r="K41" i="6"/>
  <c r="K18" i="6"/>
  <c r="H19" i="6"/>
  <c r="K19" i="6"/>
  <c r="K20" i="6"/>
  <c r="K21" i="6"/>
  <c r="K22" i="6"/>
  <c r="K23" i="6"/>
  <c r="H24" i="6"/>
  <c r="K24" i="6"/>
  <c r="K25" i="6"/>
  <c r="H26" i="6"/>
  <c r="K26" i="6"/>
  <c r="K27" i="6"/>
  <c r="H28" i="6"/>
  <c r="K28" i="6"/>
  <c r="K29" i="6"/>
  <c r="H30" i="6"/>
  <c r="K30" i="6"/>
  <c r="H3" i="6"/>
  <c r="K3" i="6"/>
  <c r="K4" i="6"/>
  <c r="K5" i="6"/>
  <c r="K6" i="6"/>
  <c r="K7" i="6"/>
  <c r="H8" i="6"/>
  <c r="K8" i="6"/>
  <c r="K9" i="6"/>
  <c r="K10" i="6"/>
  <c r="K11" i="6"/>
  <c r="H12" i="6"/>
  <c r="K12" i="6"/>
  <c r="K13" i="6"/>
  <c r="K14" i="6"/>
  <c r="K15" i="6"/>
  <c r="H16" i="6"/>
  <c r="K16" i="6"/>
  <c r="K17" i="6"/>
  <c r="K2" i="6"/>
  <c r="V67" i="3"/>
  <c r="W67" i="3" s="1"/>
  <c r="V68" i="3"/>
  <c r="V70" i="3"/>
  <c r="W70" i="3" s="1"/>
  <c r="V71" i="3"/>
  <c r="V62" i="3"/>
  <c r="Y4" i="5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24" i="3"/>
  <c r="V25" i="3"/>
  <c r="V26" i="3"/>
  <c r="T62" i="3"/>
  <c r="S62" i="3"/>
  <c r="U62" i="3" s="1"/>
  <c r="W62" i="3" s="1"/>
  <c r="U60" i="3"/>
  <c r="T60" i="3"/>
  <c r="S60" i="3"/>
  <c r="T58" i="3"/>
  <c r="S58" i="3"/>
  <c r="U58" i="3" s="1"/>
  <c r="W58" i="3" s="1"/>
  <c r="T56" i="3"/>
  <c r="S56" i="3"/>
  <c r="U56" i="3" s="1"/>
  <c r="T54" i="3"/>
  <c r="S54" i="3"/>
  <c r="U54" i="3" s="1"/>
  <c r="W54" i="3" s="1"/>
  <c r="T52" i="3"/>
  <c r="S52" i="3"/>
  <c r="U52" i="3" s="1"/>
  <c r="T50" i="3"/>
  <c r="S50" i="3"/>
  <c r="U50" i="3" s="1"/>
  <c r="W50" i="3" s="1"/>
  <c r="T48" i="3"/>
  <c r="S48" i="3"/>
  <c r="U48" i="3" s="1"/>
  <c r="S47" i="3"/>
  <c r="U47" i="3" s="1"/>
  <c r="W47" i="3" s="1"/>
  <c r="T45" i="3"/>
  <c r="S45" i="3"/>
  <c r="U45" i="3" s="1"/>
  <c r="W45" i="3" s="1"/>
  <c r="T43" i="3"/>
  <c r="S43" i="3"/>
  <c r="U43" i="3" s="1"/>
  <c r="W43" i="3" s="1"/>
  <c r="T41" i="3"/>
  <c r="S41" i="3"/>
  <c r="U41" i="3" s="1"/>
  <c r="T39" i="3"/>
  <c r="S39" i="3"/>
  <c r="U39" i="3" s="1"/>
  <c r="W39" i="3" s="1"/>
  <c r="T37" i="3"/>
  <c r="S37" i="3"/>
  <c r="U37" i="3" s="1"/>
  <c r="W37" i="3" s="1"/>
  <c r="T35" i="3"/>
  <c r="S35" i="3"/>
  <c r="U35" i="3" s="1"/>
  <c r="W35" i="3" s="1"/>
  <c r="T33" i="3"/>
  <c r="S33" i="3"/>
  <c r="U33" i="3" s="1"/>
  <c r="W33" i="3" s="1"/>
  <c r="T31" i="3"/>
  <c r="S31" i="3"/>
  <c r="U31" i="3" s="1"/>
  <c r="W31" i="3" s="1"/>
  <c r="T29" i="3"/>
  <c r="S29" i="3"/>
  <c r="U29" i="3" s="1"/>
  <c r="W29" i="3" s="1"/>
  <c r="U27" i="3"/>
  <c r="W27" i="3" s="1"/>
  <c r="T27" i="3"/>
  <c r="S27" i="3"/>
  <c r="T25" i="3"/>
  <c r="S25" i="3"/>
  <c r="U25" i="3" s="1"/>
  <c r="T23" i="3"/>
  <c r="S23" i="3"/>
  <c r="U23" i="3" s="1"/>
  <c r="W23" i="3" s="1"/>
  <c r="U21" i="3"/>
  <c r="W21" i="3" s="1"/>
  <c r="T21" i="3"/>
  <c r="S21" i="3"/>
  <c r="T19" i="3"/>
  <c r="S19" i="3"/>
  <c r="U19" i="3" s="1"/>
  <c r="W19" i="3" s="1"/>
  <c r="T17" i="3"/>
  <c r="S17" i="3"/>
  <c r="U17" i="3" s="1"/>
  <c r="T15" i="3"/>
  <c r="S15" i="3"/>
  <c r="U15" i="3" s="1"/>
  <c r="W15" i="3" s="1"/>
  <c r="T13" i="3"/>
  <c r="S13" i="3"/>
  <c r="U13" i="3" s="1"/>
  <c r="T11" i="3"/>
  <c r="S11" i="3"/>
  <c r="U11" i="3" s="1"/>
  <c r="W11" i="3" s="1"/>
  <c r="T9" i="3"/>
  <c r="S9" i="3"/>
  <c r="U9" i="3" s="1"/>
  <c r="T7" i="3"/>
  <c r="S7" i="3"/>
  <c r="U7" i="3" s="1"/>
  <c r="W7" i="3" s="1"/>
  <c r="T5" i="3"/>
  <c r="S5" i="3"/>
  <c r="U5" i="3" s="1"/>
  <c r="W5" i="3" s="1"/>
  <c r="S4" i="3"/>
  <c r="U4" i="3" s="1"/>
  <c r="W4" i="3" s="1"/>
  <c r="T2" i="3"/>
  <c r="S2" i="3"/>
  <c r="Z7" i="5"/>
  <c r="Y7" i="5"/>
  <c r="Z6" i="5"/>
  <c r="Y6" i="5"/>
  <c r="Z5" i="5"/>
  <c r="Y5" i="5"/>
  <c r="Z4" i="5"/>
  <c r="X7" i="5"/>
  <c r="X6" i="5"/>
  <c r="X5" i="5"/>
  <c r="X4" i="5"/>
  <c r="W7" i="5"/>
  <c r="W6" i="5"/>
  <c r="W5" i="5"/>
  <c r="W4" i="5"/>
  <c r="F62" i="6"/>
  <c r="E62" i="6"/>
  <c r="G62" i="6" s="1"/>
  <c r="H62" i="6" s="1"/>
  <c r="F60" i="6"/>
  <c r="E60" i="6"/>
  <c r="G60" i="6" s="1"/>
  <c r="H60" i="6" s="1"/>
  <c r="I60" i="6" s="1"/>
  <c r="J60" i="6" s="1"/>
  <c r="F58" i="6"/>
  <c r="E58" i="6"/>
  <c r="G58" i="6" s="1"/>
  <c r="H58" i="6" s="1"/>
  <c r="F56" i="6"/>
  <c r="E56" i="6"/>
  <c r="G56" i="6" s="1"/>
  <c r="H56" i="6" s="1"/>
  <c r="F54" i="6"/>
  <c r="E54" i="6"/>
  <c r="G54" i="6" s="1"/>
  <c r="H54" i="6" s="1"/>
  <c r="F52" i="6"/>
  <c r="E52" i="6"/>
  <c r="G52" i="6" s="1"/>
  <c r="H52" i="6" s="1"/>
  <c r="F50" i="6"/>
  <c r="E50" i="6"/>
  <c r="G50" i="6" s="1"/>
  <c r="H50" i="6" s="1"/>
  <c r="F48" i="6"/>
  <c r="E48" i="6"/>
  <c r="G48" i="6" s="1"/>
  <c r="H48" i="6" s="1"/>
  <c r="E47" i="6"/>
  <c r="G47" i="6" s="1"/>
  <c r="H47" i="6" s="1"/>
  <c r="F45" i="6"/>
  <c r="E45" i="6"/>
  <c r="G45" i="6" s="1"/>
  <c r="H45" i="6" s="1"/>
  <c r="F43" i="6"/>
  <c r="E43" i="6"/>
  <c r="F41" i="6"/>
  <c r="E41" i="6"/>
  <c r="G41" i="6" s="1"/>
  <c r="H41" i="6" s="1"/>
  <c r="F39" i="6"/>
  <c r="E39" i="6"/>
  <c r="G39" i="6" s="1"/>
  <c r="H39" i="6" s="1"/>
  <c r="F37" i="6"/>
  <c r="E37" i="6"/>
  <c r="G37" i="6" s="1"/>
  <c r="H37" i="6" s="1"/>
  <c r="F35" i="6"/>
  <c r="E35" i="6"/>
  <c r="F33" i="6"/>
  <c r="E33" i="6"/>
  <c r="G33" i="6" s="1"/>
  <c r="H33" i="6" s="1"/>
  <c r="F31" i="6"/>
  <c r="E31" i="6"/>
  <c r="G31" i="6" s="1"/>
  <c r="H31" i="6" s="1"/>
  <c r="F29" i="6"/>
  <c r="E29" i="6"/>
  <c r="G29" i="6" s="1"/>
  <c r="H29" i="6" s="1"/>
  <c r="F27" i="6"/>
  <c r="E27" i="6"/>
  <c r="F25" i="6"/>
  <c r="E25" i="6"/>
  <c r="G25" i="6" s="1"/>
  <c r="H25" i="6" s="1"/>
  <c r="F23" i="6"/>
  <c r="E23" i="6"/>
  <c r="G23" i="6" s="1"/>
  <c r="H23" i="6" s="1"/>
  <c r="F21" i="6"/>
  <c r="E21" i="6"/>
  <c r="G21" i="6" s="1"/>
  <c r="H21" i="6" s="1"/>
  <c r="F19" i="6"/>
  <c r="E19" i="6"/>
  <c r="F17" i="6"/>
  <c r="E17" i="6"/>
  <c r="G17" i="6" s="1"/>
  <c r="H17" i="6" s="1"/>
  <c r="F15" i="6"/>
  <c r="E15" i="6"/>
  <c r="G15" i="6" s="1"/>
  <c r="H15" i="6" s="1"/>
  <c r="F13" i="6"/>
  <c r="E13" i="6"/>
  <c r="G13" i="6" s="1"/>
  <c r="H13" i="6" s="1"/>
  <c r="F11" i="6"/>
  <c r="E11" i="6"/>
  <c r="F9" i="6"/>
  <c r="E9" i="6"/>
  <c r="G9" i="6" s="1"/>
  <c r="H9" i="6" s="1"/>
  <c r="F7" i="6"/>
  <c r="E7" i="6"/>
  <c r="G7" i="6" s="1"/>
  <c r="H7" i="6" s="1"/>
  <c r="F5" i="6"/>
  <c r="E5" i="6"/>
  <c r="G5" i="6" s="1"/>
  <c r="H5" i="6" s="1"/>
  <c r="E4" i="6"/>
  <c r="F2" i="6"/>
  <c r="E2" i="6"/>
  <c r="G2" i="6" s="1"/>
  <c r="H2" i="6" s="1"/>
  <c r="V6" i="5"/>
  <c r="V7" i="5"/>
  <c r="V5" i="5"/>
  <c r="V4" i="5"/>
  <c r="U5" i="5"/>
  <c r="U7" i="5"/>
  <c r="U6" i="5"/>
  <c r="U4" i="5"/>
  <c r="T7" i="5"/>
  <c r="T6" i="5"/>
  <c r="T5" i="5"/>
  <c r="T4" i="5"/>
  <c r="S7" i="5"/>
  <c r="S6" i="5"/>
  <c r="S5" i="5"/>
  <c r="S4" i="5"/>
  <c r="H3" i="4"/>
  <c r="I3" i="4" s="1"/>
  <c r="H6" i="4"/>
  <c r="I6" i="4" s="1"/>
  <c r="H7" i="4"/>
  <c r="I7" i="4" s="1"/>
  <c r="H10" i="4"/>
  <c r="I10" i="4" s="1"/>
  <c r="H11" i="4"/>
  <c r="I11" i="4" s="1"/>
  <c r="H14" i="4"/>
  <c r="I14" i="4" s="1"/>
  <c r="H18" i="4"/>
  <c r="I18" i="4" s="1"/>
  <c r="H22" i="4"/>
  <c r="I22" i="4" s="1"/>
  <c r="H26" i="4"/>
  <c r="I26" i="4" s="1"/>
  <c r="H30" i="4"/>
  <c r="I30" i="4" s="1"/>
  <c r="H2" i="4"/>
  <c r="I2" i="4" s="1"/>
  <c r="H2" i="3"/>
  <c r="F13" i="4"/>
  <c r="H13" i="4" s="1"/>
  <c r="I13" i="4" s="1"/>
  <c r="F14" i="4"/>
  <c r="F15" i="4"/>
  <c r="H15" i="4" s="1"/>
  <c r="I15" i="4" s="1"/>
  <c r="F16" i="4"/>
  <c r="H16" i="4" s="1"/>
  <c r="I16" i="4" s="1"/>
  <c r="F17" i="4"/>
  <c r="H17" i="4" s="1"/>
  <c r="I17" i="4" s="1"/>
  <c r="F18" i="4"/>
  <c r="F19" i="4"/>
  <c r="H19" i="4" s="1"/>
  <c r="I19" i="4" s="1"/>
  <c r="F20" i="4"/>
  <c r="H20" i="4" s="1"/>
  <c r="I20" i="4" s="1"/>
  <c r="F21" i="4"/>
  <c r="H21" i="4" s="1"/>
  <c r="I21" i="4" s="1"/>
  <c r="F22" i="4"/>
  <c r="F23" i="4"/>
  <c r="H23" i="4" s="1"/>
  <c r="I23" i="4" s="1"/>
  <c r="F24" i="4"/>
  <c r="H24" i="4" s="1"/>
  <c r="I24" i="4" s="1"/>
  <c r="F25" i="4"/>
  <c r="H25" i="4" s="1"/>
  <c r="I25" i="4" s="1"/>
  <c r="F26" i="4"/>
  <c r="F27" i="4"/>
  <c r="H27" i="4" s="1"/>
  <c r="I27" i="4" s="1"/>
  <c r="F28" i="4"/>
  <c r="H28" i="4" s="1"/>
  <c r="I28" i="4" s="1"/>
  <c r="F29" i="4"/>
  <c r="H29" i="4" s="1"/>
  <c r="I29" i="4" s="1"/>
  <c r="F30" i="4"/>
  <c r="F31" i="4"/>
  <c r="H31" i="4" s="1"/>
  <c r="I31" i="4" s="1"/>
  <c r="F32" i="4"/>
  <c r="H32" i="4" s="1"/>
  <c r="I32" i="4" s="1"/>
  <c r="F33" i="4"/>
  <c r="H33" i="4" s="1"/>
  <c r="I33" i="4" s="1"/>
  <c r="F3" i="4"/>
  <c r="F4" i="4"/>
  <c r="H4" i="4" s="1"/>
  <c r="I4" i="4" s="1"/>
  <c r="F5" i="4"/>
  <c r="H5" i="4" s="1"/>
  <c r="I5" i="4" s="1"/>
  <c r="F6" i="4"/>
  <c r="F7" i="4"/>
  <c r="F8" i="4"/>
  <c r="H8" i="4" s="1"/>
  <c r="I8" i="4" s="1"/>
  <c r="F9" i="4"/>
  <c r="H9" i="4" s="1"/>
  <c r="I9" i="4" s="1"/>
  <c r="F10" i="4"/>
  <c r="F11" i="4"/>
  <c r="F12" i="4"/>
  <c r="H12" i="4" s="1"/>
  <c r="I12" i="4" s="1"/>
  <c r="F2" i="4"/>
  <c r="H4" i="3"/>
  <c r="H62" i="3"/>
  <c r="H60" i="3"/>
  <c r="H58" i="3"/>
  <c r="H56" i="3"/>
  <c r="H54" i="3"/>
  <c r="H52" i="3"/>
  <c r="H50" i="3"/>
  <c r="H48" i="3"/>
  <c r="H47" i="3"/>
  <c r="G29" i="3"/>
  <c r="I29" i="3" s="1"/>
  <c r="H29" i="3"/>
  <c r="H31" i="3"/>
  <c r="H33" i="3"/>
  <c r="H35" i="3"/>
  <c r="H37" i="3"/>
  <c r="H39" i="3"/>
  <c r="H27" i="3"/>
  <c r="H41" i="3"/>
  <c r="H43" i="3"/>
  <c r="H45" i="3"/>
  <c r="H17" i="3"/>
  <c r="H19" i="3"/>
  <c r="H21" i="3"/>
  <c r="H23" i="3"/>
  <c r="H25" i="3"/>
  <c r="E62" i="3"/>
  <c r="G62" i="3" s="1"/>
  <c r="E60" i="3"/>
  <c r="G60" i="3" s="1"/>
  <c r="E58" i="3"/>
  <c r="G58" i="3" s="1"/>
  <c r="I58" i="3" s="1"/>
  <c r="E56" i="3"/>
  <c r="G56" i="3" s="1"/>
  <c r="I56" i="3" s="1"/>
  <c r="E54" i="3"/>
  <c r="G54" i="3" s="1"/>
  <c r="I54" i="3" s="1"/>
  <c r="E52" i="3"/>
  <c r="G52" i="3" s="1"/>
  <c r="I52" i="3" s="1"/>
  <c r="E50" i="3"/>
  <c r="G50" i="3" s="1"/>
  <c r="I50" i="3" s="1"/>
  <c r="E48" i="3"/>
  <c r="G48" i="3" s="1"/>
  <c r="I48" i="3" s="1"/>
  <c r="E45" i="3"/>
  <c r="G45" i="3" s="1"/>
  <c r="I45" i="3" s="1"/>
  <c r="E43" i="3"/>
  <c r="G43" i="3" s="1"/>
  <c r="E41" i="3"/>
  <c r="G41" i="3" s="1"/>
  <c r="I41" i="3" s="1"/>
  <c r="E39" i="3"/>
  <c r="G39" i="3" s="1"/>
  <c r="E37" i="3"/>
  <c r="G37" i="3" s="1"/>
  <c r="I37" i="3" s="1"/>
  <c r="E35" i="3"/>
  <c r="G35" i="3" s="1"/>
  <c r="I35" i="3" s="1"/>
  <c r="E33" i="3"/>
  <c r="G33" i="3" s="1"/>
  <c r="I33" i="3" s="1"/>
  <c r="E31" i="3"/>
  <c r="G31" i="3" s="1"/>
  <c r="E29" i="3"/>
  <c r="E27" i="3"/>
  <c r="G27" i="3" s="1"/>
  <c r="E25" i="3"/>
  <c r="G25" i="3" s="1"/>
  <c r="I25" i="3" s="1"/>
  <c r="E23" i="3"/>
  <c r="G23" i="3" s="1"/>
  <c r="E21" i="3"/>
  <c r="G21" i="3" s="1"/>
  <c r="I21" i="3" s="1"/>
  <c r="E19" i="3"/>
  <c r="G19" i="3" s="1"/>
  <c r="E17" i="3"/>
  <c r="G17" i="3" s="1"/>
  <c r="I17" i="3" s="1"/>
  <c r="E15" i="3"/>
  <c r="G15" i="3" s="1"/>
  <c r="E13" i="3"/>
  <c r="G13" i="3" s="1"/>
  <c r="E11" i="3"/>
  <c r="G11" i="3" s="1"/>
  <c r="E9" i="3"/>
  <c r="G9" i="3" s="1"/>
  <c r="E7" i="3"/>
  <c r="G7" i="3" s="1"/>
  <c r="E5" i="3"/>
  <c r="G5" i="3" s="1"/>
  <c r="E2" i="3"/>
  <c r="G2" i="3" s="1"/>
  <c r="I2" i="3" s="1"/>
  <c r="E4" i="3"/>
  <c r="G4" i="3" s="1"/>
  <c r="I4" i="3" s="1"/>
  <c r="E47" i="3"/>
  <c r="G47" i="3" s="1"/>
  <c r="F5" i="3"/>
  <c r="F62" i="3"/>
  <c r="F60" i="3"/>
  <c r="F58" i="3"/>
  <c r="F56" i="3"/>
  <c r="F54" i="3"/>
  <c r="F52" i="3"/>
  <c r="F50" i="3"/>
  <c r="F48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2" i="3"/>
  <c r="H5" i="3"/>
  <c r="H7" i="3"/>
  <c r="H9" i="3"/>
  <c r="H11" i="3"/>
  <c r="H13" i="3"/>
  <c r="H15" i="3"/>
  <c r="K6" i="2"/>
  <c r="L8" i="2"/>
  <c r="L7" i="2"/>
  <c r="L6" i="2"/>
  <c r="L5" i="2"/>
  <c r="L4" i="2"/>
  <c r="L3" i="2"/>
  <c r="L2" i="2"/>
  <c r="K8" i="2"/>
  <c r="K2" i="2"/>
  <c r="I19" i="3" l="1"/>
  <c r="I27" i="3"/>
  <c r="I43" i="3"/>
  <c r="I60" i="3"/>
  <c r="I5" i="3"/>
  <c r="I13" i="3"/>
  <c r="I62" i="3"/>
  <c r="W68" i="3"/>
  <c r="I47" i="3"/>
  <c r="I23" i="3"/>
  <c r="I39" i="3"/>
  <c r="W65" i="3"/>
  <c r="I4" i="6"/>
  <c r="L60" i="6"/>
  <c r="I9" i="6"/>
  <c r="J9" i="6" s="1"/>
  <c r="L9" i="6" s="1"/>
  <c r="I8" i="6"/>
  <c r="J8" i="6" s="1"/>
  <c r="L8" i="6" s="1"/>
  <c r="I20" i="6"/>
  <c r="J20" i="6" s="1"/>
  <c r="I19" i="6"/>
  <c r="J19" i="6" s="1"/>
  <c r="L19" i="6" s="1"/>
  <c r="I53" i="6"/>
  <c r="J53" i="6" s="1"/>
  <c r="L53" i="6" s="1"/>
  <c r="I44" i="6"/>
  <c r="J44" i="6" s="1"/>
  <c r="L44" i="6" s="1"/>
  <c r="I42" i="6"/>
  <c r="J42" i="6" s="1"/>
  <c r="L42" i="6" s="1"/>
  <c r="I70" i="6"/>
  <c r="J70" i="6" s="1"/>
  <c r="L70" i="6" s="1"/>
  <c r="I68" i="6"/>
  <c r="J68" i="6" s="1"/>
  <c r="L68" i="6" s="1"/>
  <c r="I66" i="6"/>
  <c r="J66" i="6" s="1"/>
  <c r="L66" i="6" s="1"/>
  <c r="I58" i="6"/>
  <c r="J58" i="6" s="1"/>
  <c r="L58" i="6" s="1"/>
  <c r="I2" i="6"/>
  <c r="J2" i="6" s="1"/>
  <c r="L2" i="6" s="1"/>
  <c r="I17" i="6"/>
  <c r="J17" i="6" s="1"/>
  <c r="L17" i="6" s="1"/>
  <c r="I15" i="6"/>
  <c r="J15" i="6" s="1"/>
  <c r="L15" i="6" s="1"/>
  <c r="I13" i="6"/>
  <c r="J13" i="6" s="1"/>
  <c r="L13" i="6" s="1"/>
  <c r="I5" i="6"/>
  <c r="J5" i="6" s="1"/>
  <c r="L5" i="6" s="1"/>
  <c r="I30" i="6"/>
  <c r="J30" i="6" s="1"/>
  <c r="L30" i="6" s="1"/>
  <c r="I28" i="6"/>
  <c r="J28" i="6" s="1"/>
  <c r="L28" i="6" s="1"/>
  <c r="I26" i="6"/>
  <c r="J26" i="6" s="1"/>
  <c r="L26" i="6" s="1"/>
  <c r="I24" i="6"/>
  <c r="J24" i="6" s="1"/>
  <c r="L24" i="6" s="1"/>
  <c r="I39" i="6"/>
  <c r="J39" i="6" s="1"/>
  <c r="L39" i="6" s="1"/>
  <c r="I37" i="6"/>
  <c r="J37" i="6" s="1"/>
  <c r="L37" i="6" s="1"/>
  <c r="I35" i="6"/>
  <c r="J35" i="6" s="1"/>
  <c r="L35" i="6" s="1"/>
  <c r="I33" i="6"/>
  <c r="J33" i="6" s="1"/>
  <c r="L33" i="6" s="1"/>
  <c r="I32" i="6"/>
  <c r="J32" i="6" s="1"/>
  <c r="L32" i="6" s="1"/>
  <c r="I54" i="6"/>
  <c r="J54" i="6" s="1"/>
  <c r="L54" i="6" s="1"/>
  <c r="I49" i="6"/>
  <c r="J49" i="6" s="1"/>
  <c r="L49" i="6" s="1"/>
  <c r="I63" i="6"/>
  <c r="J63" i="6" s="1"/>
  <c r="L63" i="6" s="1"/>
  <c r="I10" i="6"/>
  <c r="J10" i="6" s="1"/>
  <c r="L10" i="6" s="1"/>
  <c r="I3" i="6"/>
  <c r="J3" i="6" s="1"/>
  <c r="I21" i="6"/>
  <c r="J21" i="6" s="1"/>
  <c r="L21" i="6" s="1"/>
  <c r="I40" i="6"/>
  <c r="J40" i="6" s="1"/>
  <c r="L40" i="6" s="1"/>
  <c r="I55" i="6"/>
  <c r="J55" i="6" s="1"/>
  <c r="L55" i="6" s="1"/>
  <c r="I52" i="6"/>
  <c r="J52" i="6" s="1"/>
  <c r="L52" i="6" s="1"/>
  <c r="I51" i="6"/>
  <c r="J51" i="6" s="1"/>
  <c r="L51" i="6" s="1"/>
  <c r="I50" i="6"/>
  <c r="J50" i="6" s="1"/>
  <c r="L50" i="6" s="1"/>
  <c r="I45" i="6"/>
  <c r="J45" i="6" s="1"/>
  <c r="L45" i="6" s="1"/>
  <c r="I43" i="6"/>
  <c r="J43" i="6" s="1"/>
  <c r="L43" i="6" s="1"/>
  <c r="I71" i="6"/>
  <c r="J71" i="6" s="1"/>
  <c r="L71" i="6" s="1"/>
  <c r="I69" i="6"/>
  <c r="J69" i="6" s="1"/>
  <c r="L69" i="6" s="1"/>
  <c r="I67" i="6"/>
  <c r="J67" i="6" s="1"/>
  <c r="L67" i="6" s="1"/>
  <c r="I64" i="6"/>
  <c r="J64" i="6" s="1"/>
  <c r="L64" i="6" s="1"/>
  <c r="I59" i="6"/>
  <c r="J59" i="6" s="1"/>
  <c r="L59" i="6" s="1"/>
  <c r="I12" i="6"/>
  <c r="J12" i="6" s="1"/>
  <c r="L12" i="6" s="1"/>
  <c r="I7" i="6"/>
  <c r="J7" i="6" s="1"/>
  <c r="L7" i="6" s="1"/>
  <c r="I23" i="6"/>
  <c r="J23" i="6" s="1"/>
  <c r="L23" i="6" s="1"/>
  <c r="I18" i="6"/>
  <c r="J18" i="6" s="1"/>
  <c r="L18" i="6" s="1"/>
  <c r="I31" i="6"/>
  <c r="J31" i="6" s="1"/>
  <c r="L31" i="6" s="1"/>
  <c r="I57" i="6"/>
  <c r="J57" i="6" s="1"/>
  <c r="L57" i="6" s="1"/>
  <c r="I16" i="6"/>
  <c r="J16" i="6" s="1"/>
  <c r="L16" i="6" s="1"/>
  <c r="I14" i="6"/>
  <c r="J14" i="6" s="1"/>
  <c r="L14" i="6" s="1"/>
  <c r="I11" i="6"/>
  <c r="J11" i="6" s="1"/>
  <c r="L11" i="6" s="1"/>
  <c r="I6" i="6"/>
  <c r="J6" i="6" s="1"/>
  <c r="L6" i="6" s="1"/>
  <c r="J4" i="6"/>
  <c r="L4" i="6" s="1"/>
  <c r="I29" i="6"/>
  <c r="J29" i="6" s="1"/>
  <c r="L29" i="6" s="1"/>
  <c r="I27" i="6"/>
  <c r="J27" i="6" s="1"/>
  <c r="L27" i="6" s="1"/>
  <c r="I25" i="6"/>
  <c r="J25" i="6" s="1"/>
  <c r="L25" i="6" s="1"/>
  <c r="I22" i="6"/>
  <c r="J22" i="6" s="1"/>
  <c r="L22" i="6" s="1"/>
  <c r="I41" i="6"/>
  <c r="J41" i="6" s="1"/>
  <c r="L41" i="6" s="1"/>
  <c r="I38" i="6"/>
  <c r="J38" i="6" s="1"/>
  <c r="L38" i="6" s="1"/>
  <c r="I36" i="6"/>
  <c r="J36" i="6" s="1"/>
  <c r="L36" i="6" s="1"/>
  <c r="I34" i="6"/>
  <c r="J34" i="6" s="1"/>
  <c r="L34" i="6" s="1"/>
  <c r="I48" i="6"/>
  <c r="J48" i="6" s="1"/>
  <c r="L48" i="6" s="1"/>
  <c r="I47" i="6"/>
  <c r="J47" i="6" s="1"/>
  <c r="L47" i="6" s="1"/>
  <c r="I46" i="6"/>
  <c r="J46" i="6" s="1"/>
  <c r="L46" i="6" s="1"/>
  <c r="I65" i="6"/>
  <c r="J65" i="6" s="1"/>
  <c r="L65" i="6" s="1"/>
  <c r="I62" i="6"/>
  <c r="J62" i="6" s="1"/>
  <c r="L62" i="6" s="1"/>
  <c r="I61" i="6"/>
  <c r="J61" i="6" s="1"/>
  <c r="L61" i="6" s="1"/>
  <c r="I56" i="6"/>
  <c r="J56" i="6" s="1"/>
  <c r="L56" i="6" s="1"/>
  <c r="L3" i="6"/>
  <c r="L20" i="6"/>
  <c r="I15" i="3"/>
  <c r="I11" i="3"/>
  <c r="I31" i="3"/>
  <c r="I7" i="3"/>
  <c r="I9" i="3"/>
</calcChain>
</file>

<file path=xl/sharedStrings.xml><?xml version="1.0" encoding="utf-8"?>
<sst xmlns="http://schemas.openxmlformats.org/spreadsheetml/2006/main" count="1515" uniqueCount="238">
  <si>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</si>
  <si>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</si>
  <si>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</si>
  <si>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</si>
  <si>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</si>
  <si>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</si>
  <si>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</si>
  <si>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</si>
  <si>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</si>
  <si>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</si>
  <si>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</si>
  <si>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</si>
  <si>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</si>
  <si>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</si>
  <si>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</si>
  <si>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</si>
  <si>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</si>
  <si>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</si>
  <si>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</si>
  <si>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</si>
  <si>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</si>
  <si>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</si>
  <si>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</si>
  <si>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</si>
  <si>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</si>
  <si>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</si>
  <si>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</si>
  <si>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</si>
  <si>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</si>
  <si>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</si>
  <si>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</si>
  <si>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</si>
  <si>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</si>
  <si>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</si>
  <si>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</si>
  <si>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</si>
  <si>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</si>
  <si>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</si>
  <si>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</si>
  <si>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</si>
  <si>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</si>
  <si>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</si>
  <si>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</si>
  <si>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</si>
  <si>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</si>
  <si>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</si>
  <si>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</si>
  <si>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</si>
  <si>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</si>
  <si>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</si>
  <si>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</si>
  <si>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</si>
  <si>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</si>
  <si>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</si>
  <si>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</si>
  <si>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</si>
  <si>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</si>
  <si>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</si>
  <si>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</si>
  <si>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</si>
  <si>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</si>
  <si>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</si>
  <si>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</si>
  <si>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</si>
  <si>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</si>
  <si>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</si>
  <si>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</si>
  <si>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</si>
  <si>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</si>
  <si>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</si>
  <si>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</si>
  <si>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</si>
  <si>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</si>
  <si>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</si>
  <si>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</si>
  <si>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</si>
  <si>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</si>
  <si>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</si>
  <si>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</si>
  <si>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</si>
  <si>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</si>
  <si>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</si>
  <si>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</si>
  <si>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</si>
  <si>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</si>
  <si>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</si>
  <si>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</si>
  <si>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</si>
  <si>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</si>
  <si>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</si>
  <si>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</si>
  <si>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</si>
  <si>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</si>
  <si>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</si>
  <si>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</si>
  <si>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</si>
  <si>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</si>
  <si>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Abs</t>
  </si>
  <si>
    <t>Type</t>
  </si>
  <si>
    <t>Sample</t>
  </si>
  <si>
    <t>D01-C</t>
  </si>
  <si>
    <t>STD</t>
  </si>
  <si>
    <t>5 ul 0.5% PC</t>
  </si>
  <si>
    <t>contam</t>
  </si>
  <si>
    <t>D05-C</t>
  </si>
  <si>
    <t>D11-C</t>
  </si>
  <si>
    <t>D15-C</t>
  </si>
  <si>
    <t>T01-C</t>
  </si>
  <si>
    <t>T05-C</t>
  </si>
  <si>
    <t>T11-C</t>
  </si>
  <si>
    <t>T15-C</t>
  </si>
  <si>
    <t>no_sample</t>
  </si>
  <si>
    <t>5 ul NC</t>
  </si>
  <si>
    <t>5 ul 1% PC</t>
  </si>
  <si>
    <t>D06-C</t>
  </si>
  <si>
    <t>D12-C</t>
  </si>
  <si>
    <t>D16-C</t>
  </si>
  <si>
    <t>T02-C</t>
  </si>
  <si>
    <t>T06-C</t>
  </si>
  <si>
    <t>T12-C</t>
  </si>
  <si>
    <t>T16-C</t>
  </si>
  <si>
    <t>5 ul 0.1 % PC</t>
  </si>
  <si>
    <t>5 ul 5% PC</t>
  </si>
  <si>
    <t>D03-C</t>
  </si>
  <si>
    <t>D07-C</t>
  </si>
  <si>
    <t>D13-C</t>
  </si>
  <si>
    <t>D17-C</t>
  </si>
  <si>
    <t>T03-C</t>
  </si>
  <si>
    <t>T07-C</t>
  </si>
  <si>
    <t>T13-C</t>
  </si>
  <si>
    <t>T17-C</t>
  </si>
  <si>
    <t>5 ul 0.2 % PC</t>
  </si>
  <si>
    <t>5 ul PC</t>
  </si>
  <si>
    <t>D04-C</t>
  </si>
  <si>
    <t>D08-C</t>
  </si>
  <si>
    <t>D14-C</t>
  </si>
  <si>
    <t>D18-C</t>
  </si>
  <si>
    <t>T04-C</t>
  </si>
  <si>
    <t>T08-C</t>
  </si>
  <si>
    <t>T14-C</t>
  </si>
  <si>
    <t>T18-C</t>
  </si>
  <si>
    <t>no_ab</t>
  </si>
  <si>
    <t>mean</t>
  </si>
  <si>
    <t>sd</t>
  </si>
  <si>
    <t>numerator</t>
  </si>
  <si>
    <t>denominator</t>
  </si>
  <si>
    <t>avg NC abs</t>
  </si>
  <si>
    <t>slope</t>
  </si>
  <si>
    <t>ng DNA added</t>
  </si>
  <si>
    <t>perc</t>
  </si>
  <si>
    <t>D02-C</t>
  </si>
  <si>
    <t>concentration</t>
  </si>
  <si>
    <t>DNA added</t>
  </si>
  <si>
    <t>sample description</t>
  </si>
  <si>
    <t>% Global DNA Methylation</t>
  </si>
  <si>
    <t>C. gigas mantle individual #1 diploid control</t>
  </si>
  <si>
    <t>D1</t>
  </si>
  <si>
    <t>C. gigas mantle individual #2 diploid control</t>
  </si>
  <si>
    <t>D2</t>
  </si>
  <si>
    <t>C. gigas mantle individual #9 diploid heat shocked (45C)</t>
  </si>
  <si>
    <t>D9</t>
  </si>
  <si>
    <t>C. gigas mantle individual #10 diploid heat shocked (45C)</t>
  </si>
  <si>
    <t>NA</t>
  </si>
  <si>
    <t>blank</t>
  </si>
  <si>
    <t>sea lice female #1</t>
  </si>
  <si>
    <t>sea lice 1</t>
  </si>
  <si>
    <t>sea lice female #2</t>
  </si>
  <si>
    <t>sea lice 2</t>
  </si>
  <si>
    <t>C. gigas gonad individual #4 triploid</t>
  </si>
  <si>
    <t>4G</t>
  </si>
  <si>
    <t>C. gigas ctenidia individual #4 triploid</t>
  </si>
  <si>
    <t>4C</t>
  </si>
  <si>
    <t>C. gigas muscle individual #4 triploid</t>
  </si>
  <si>
    <t>4Ms</t>
  </si>
  <si>
    <t>C. gigas mantle individual #4 triploid</t>
  </si>
  <si>
    <t>4M</t>
  </si>
  <si>
    <t>C. gigas mantle individual #1 triploid control</t>
  </si>
  <si>
    <t>T1</t>
  </si>
  <si>
    <t>C. gigas mantle individual #2 triploid control</t>
  </si>
  <si>
    <t>T2</t>
  </si>
  <si>
    <t>C. gigas mantle individual #9 triploid heat shocked (45C)</t>
  </si>
  <si>
    <t>T9</t>
  </si>
  <si>
    <t>C. gigas mantle individual #10 triploid heat shocked (45C)</t>
  </si>
  <si>
    <t>T10</t>
  </si>
  <si>
    <t>ploidy</t>
  </si>
  <si>
    <t>heat</t>
  </si>
  <si>
    <t>control</t>
  </si>
  <si>
    <t>diploid</t>
  </si>
  <si>
    <t>heat_stress</t>
  </si>
  <si>
    <t>triploid</t>
  </si>
  <si>
    <t>Oct</t>
  </si>
  <si>
    <t>Mean</t>
  </si>
  <si>
    <t>SD</t>
  </si>
  <si>
    <t>dip_control</t>
  </si>
  <si>
    <t>dip_HS</t>
  </si>
  <si>
    <t>trip_control</t>
  </si>
  <si>
    <t>trip_HS</t>
  </si>
  <si>
    <t>Feb</t>
  </si>
  <si>
    <t>a</t>
  </si>
  <si>
    <t>b</t>
  </si>
  <si>
    <t>mean_abs-NC</t>
  </si>
  <si>
    <t>Feb_poly</t>
  </si>
  <si>
    <t>Feb_poly_nohigh</t>
  </si>
  <si>
    <t>Oct_poly_nohigh_no0.2_no0.5</t>
  </si>
  <si>
    <t>perc_Feb_poly</t>
  </si>
  <si>
    <t>perc_Feb_poly_nohigh</t>
  </si>
  <si>
    <t>b^2</t>
  </si>
  <si>
    <t>4aY</t>
  </si>
  <si>
    <t>sqrt</t>
  </si>
  <si>
    <t>A</t>
  </si>
  <si>
    <t>B</t>
  </si>
  <si>
    <t>Blank</t>
  </si>
  <si>
    <t>reading</t>
  </si>
  <si>
    <t>4AY</t>
  </si>
  <si>
    <t>difference</t>
  </si>
  <si>
    <t>dividend</t>
  </si>
  <si>
    <t>conversion</t>
  </si>
  <si>
    <t>blanked OD</t>
  </si>
  <si>
    <t>DNA amount</t>
  </si>
  <si>
    <t>slope product</t>
  </si>
  <si>
    <t>%</t>
  </si>
  <si>
    <t>not including DNA amount</t>
  </si>
  <si>
    <t>y int</t>
  </si>
  <si>
    <t>using y int instead of blank</t>
  </si>
  <si>
    <t>Polynomial Example (no last point)</t>
  </si>
  <si>
    <t>Polynomial Example (all points)</t>
  </si>
  <si>
    <t>LINEAR EXAMPLE (no high points)</t>
  </si>
  <si>
    <t>2nd LINEAR EXAMPLE (first 3 and last point)</t>
  </si>
  <si>
    <t>3rd LINEAR EXAMPLE (all lowest OD points 0,0.1,0.5,1)</t>
  </si>
  <si>
    <t>4th LINEAR EXAMPLE (all highest OD points 0.1,0.5,1 with low 0)</t>
  </si>
  <si>
    <t>minus blank</t>
  </si>
  <si>
    <t>not including ng</t>
  </si>
  <si>
    <t>include ng</t>
  </si>
  <si>
    <t>% meth</t>
  </si>
  <si>
    <t>sample</t>
  </si>
  <si>
    <t xml:space="preserve">mean </t>
  </si>
  <si>
    <t>stdev</t>
  </si>
  <si>
    <t>no ng, no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</si>
</sst>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00"/>
      <color rgb="FFFF6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6161151369466427E-2"/>
                  <c:y val="0.199762545114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stdcrv!$I$2:$I$8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stdcrv!$K$2:$K$8</c:f>
              <c:numCache>
                <c:formatCode>0.000</c:formatCode>
                <c:ptCount val="7"/>
                <c:pt idx="0">
                  <c:v>0.22409713165259415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0.50239088147261002</c:v>
                </c:pt>
                <c:pt idx="4">
                  <c:v>0.82588368831298564</c:v>
                </c:pt>
                <c:pt idx="5">
                  <c:v>1.7440975291930125</c:v>
                </c:pt>
                <c:pt idx="6">
                  <c:v>2.1135560594442753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9-2340-A861-C1BFED83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35439"/>
        <c:axId val="1582925471"/>
      </c:scatterChart>
      <c:valAx>
        <c:axId val="15334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5471"/>
        <c:crosses val="autoZero"/>
        <c:crossBetween val="midCat"/>
      </c:valAx>
      <c:valAx>
        <c:axId val="15829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reps sep 0,0.1,0.5,1 all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05523770606506"/>
                  <c:y val="2.553118163238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(stdcrv!$A$2,stdcrv!$A$4,stdcrv!$A$8,stdcrv!$A$10)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(stdcrv!$C$2,stdcrv!$C$4,stdcrv!$C$8,stdcrv!$C$10)</c:f>
              <c:numCache>
                <c:formatCode>0.000</c:formatCode>
                <c:ptCount val="4"/>
                <c:pt idx="0">
                  <c:v>0.20576683532148179</c:v>
                </c:pt>
                <c:pt idx="1">
                  <c:v>0.28806563169640581</c:v>
                </c:pt>
                <c:pt idx="2">
                  <c:v>0.56563896516501067</c:v>
                </c:pt>
                <c:pt idx="3">
                  <c:v>0.95738915432137006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1D45-A816-91FCD86D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practice!$N$79:$N$82</c:f>
                <c:numCache>
                  <c:formatCode>General</c:formatCode>
                  <c:ptCount val="4"/>
                  <c:pt idx="0">
                    <c:v>0.19254819562674294</c:v>
                  </c:pt>
                  <c:pt idx="1">
                    <c:v>0.36288865777793455</c:v>
                  </c:pt>
                  <c:pt idx="2">
                    <c:v>0.17453763519642915</c:v>
                  </c:pt>
                  <c:pt idx="3">
                    <c:v>0.13833199506615934</c:v>
                  </c:pt>
                </c:numCache>
              </c:numRef>
            </c:plus>
            <c:minus>
              <c:numRef>
                <c:f>practice!$N$79:$N$82</c:f>
                <c:numCache>
                  <c:formatCode>General</c:formatCode>
                  <c:ptCount val="4"/>
                  <c:pt idx="0">
                    <c:v>0.19254819562674294</c:v>
                  </c:pt>
                  <c:pt idx="1">
                    <c:v>0.36288865777793455</c:v>
                  </c:pt>
                  <c:pt idx="2">
                    <c:v>0.17453763519642915</c:v>
                  </c:pt>
                  <c:pt idx="3">
                    <c:v>0.13833199506615934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practice!$L$79:$L$82</c:f>
              <c:strCache>
                <c:ptCount val="4"/>
                <c:pt idx="0">
                  <c:v>dip_control</c:v>
                </c:pt>
                <c:pt idx="1">
                  <c:v>dip_HS</c:v>
                </c:pt>
                <c:pt idx="2">
                  <c:v>trip_control</c:v>
                </c:pt>
                <c:pt idx="3">
                  <c:v>trip_HS</c:v>
                </c:pt>
              </c:strCache>
            </c:strRef>
          </c:cat>
          <c:val>
            <c:numRef>
              <c:f>practice!$M$79:$M$82</c:f>
              <c:numCache>
                <c:formatCode>General</c:formatCode>
                <c:ptCount val="4"/>
                <c:pt idx="0">
                  <c:v>0.37199561423551186</c:v>
                </c:pt>
                <c:pt idx="1">
                  <c:v>0.84720841014039916</c:v>
                </c:pt>
                <c:pt idx="2">
                  <c:v>0.3685301017084367</c:v>
                </c:pt>
                <c:pt idx="3">
                  <c:v>0.48037799825913025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3-B941-9010-B51334C0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84159"/>
        <c:axId val="1587002927"/>
      </c:barChart>
      <c:catAx>
        <c:axId val="15867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02927"/>
        <c:crosses val="autoZero"/>
        <c:auto val="1"/>
        <c:lblAlgn val="ctr"/>
        <c:lblOffset val="100"/>
        <c:noMultiLvlLbl val="0"/>
      </c:catAx>
      <c:valAx>
        <c:axId val="15870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samp_mn_sd!$AD$6:$AD$9</c:f>
                <c:numCache>
                  <c:formatCode>General</c:formatCode>
                  <c:ptCount val="4"/>
                  <c:pt idx="0">
                    <c:v>0.94063184051957072</c:v>
                  </c:pt>
                  <c:pt idx="1">
                    <c:v>1.7727749925584129</c:v>
                  </c:pt>
                  <c:pt idx="2">
                    <c:v>0.85264708142478363</c:v>
                  </c:pt>
                  <c:pt idx="3">
                    <c:v>0.67577615411189651</c:v>
                  </c:pt>
                </c:numCache>
              </c:numRef>
            </c:plus>
            <c:minus>
              <c:numRef>
                <c:f>samp_mn_sd!$AD$6:$AD$9</c:f>
                <c:numCache>
                  <c:formatCode>General</c:formatCode>
                  <c:ptCount val="4"/>
                  <c:pt idx="0">
                    <c:v>0.94063184051957072</c:v>
                  </c:pt>
                  <c:pt idx="1">
                    <c:v>1.7727749925584129</c:v>
                  </c:pt>
                  <c:pt idx="2">
                    <c:v>0.85264708142478363</c:v>
                  </c:pt>
                  <c:pt idx="3">
                    <c:v>0.67577615411189651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samp_mn_sd!$AB$6:$AB$9</c:f>
              <c:strCache>
                <c:ptCount val="4"/>
                <c:pt idx="0">
                  <c:v>dip_control</c:v>
                </c:pt>
                <c:pt idx="1">
                  <c:v>dip_HS</c:v>
                </c:pt>
                <c:pt idx="2">
                  <c:v>trip_control</c:v>
                </c:pt>
                <c:pt idx="3">
                  <c:v>trip_HS</c:v>
                </c:pt>
              </c:strCache>
            </c:strRef>
          </c:cat>
          <c:val>
            <c:numRef>
              <c:f>samp_mn_sd!$AC$6:$AC$9</c:f>
              <c:numCache>
                <c:formatCode>General</c:formatCode>
                <c:ptCount val="4"/>
                <c:pt idx="0">
                  <c:v>1.6978002640162453</c:v>
                </c:pt>
                <c:pt idx="1">
                  <c:v>4.0192984499404645</c:v>
                </c:pt>
                <c:pt idx="2">
                  <c:v>1.6808706250960994</c:v>
                </c:pt>
                <c:pt idx="3">
                  <c:v>2.2272672945027967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3-C44B-BF86-D9E69FDB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84159"/>
        <c:axId val="1587002927"/>
      </c:barChart>
      <c:catAx>
        <c:axId val="15867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02927"/>
        <c:crosses val="autoZero"/>
        <c:auto val="1"/>
        <c:lblAlgn val="ctr"/>
        <c:lblOffset val="100"/>
        <c:noMultiLvlLbl val="0"/>
      </c:catAx>
      <c:valAx>
        <c:axId val="15870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calc.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samp_mn_sd!$W$2:$W$62</c:f>
              <c:numCache>
                <c:formatCode>General</c:formatCode>
                <c:ptCount val="61"/>
                <c:pt idx="0">
                  <c:v>1.1407896581033139</c:v>
                </c:pt>
                <c:pt idx="2">
                  <c:v>3.6164516092633185</c:v>
                </c:pt>
                <c:pt idx="3">
                  <c:v>1.0564981637289825</c:v>
                </c:pt>
                <c:pt idx="5">
                  <c:v>1.8774653619632105</c:v>
                </c:pt>
                <c:pt idx="7">
                  <c:v>1.7074236263704543</c:v>
                </c:pt>
                <c:pt idx="9">
                  <c:v>1.1957888975104094</c:v>
                </c:pt>
                <c:pt idx="11">
                  <c:v>0.65039807246329273</c:v>
                </c:pt>
                <c:pt idx="13">
                  <c:v>2.33758672272698</c:v>
                </c:pt>
                <c:pt idx="15">
                  <c:v>2.986645101677158</c:v>
                </c:pt>
                <c:pt idx="17">
                  <c:v>3.5937987970543386</c:v>
                </c:pt>
                <c:pt idx="19">
                  <c:v>4.3671302365357274</c:v>
                </c:pt>
                <c:pt idx="21">
                  <c:v>5.2051495548920288</c:v>
                </c:pt>
                <c:pt idx="23">
                  <c:v>5.2184623446611376</c:v>
                </c:pt>
                <c:pt idx="25">
                  <c:v>6.9575141877704594</c:v>
                </c:pt>
                <c:pt idx="27">
                  <c:v>2.2863784524510646</c:v>
                </c:pt>
                <c:pt idx="29">
                  <c:v>1.5393089244818015</c:v>
                </c:pt>
                <c:pt idx="31">
                  <c:v>1.7601372376219344</c:v>
                </c:pt>
                <c:pt idx="33">
                  <c:v>0.99062397693961435</c:v>
                </c:pt>
                <c:pt idx="35">
                  <c:v>0.90378769868150188</c:v>
                </c:pt>
                <c:pt idx="37">
                  <c:v>3.3872472493848553</c:v>
                </c:pt>
                <c:pt idx="39">
                  <c:v>1.8732272980729818</c:v>
                </c:pt>
                <c:pt idx="41">
                  <c:v>1.4934565371411668</c:v>
                </c:pt>
                <c:pt idx="43">
                  <c:v>2.2143591096442852</c:v>
                </c:pt>
                <c:pt idx="45">
                  <c:v>0.82412589328245656</c:v>
                </c:pt>
                <c:pt idx="46">
                  <c:v>2.5970994665004303</c:v>
                </c:pt>
                <c:pt idx="48">
                  <c:v>3.0042946566132285</c:v>
                </c:pt>
                <c:pt idx="50">
                  <c:v>1.8053389447492103</c:v>
                </c:pt>
                <c:pt idx="52">
                  <c:v>1.3284353433580016</c:v>
                </c:pt>
                <c:pt idx="54">
                  <c:v>2.4703425197569766</c:v>
                </c:pt>
                <c:pt idx="56">
                  <c:v>3.1574646313303658</c:v>
                </c:pt>
                <c:pt idx="58">
                  <c:v>1.8800928135462156</c:v>
                </c:pt>
                <c:pt idx="60">
                  <c:v>1.5750699801679418</c:v>
                </c:pt>
              </c:numCache>
            </c:numRef>
          </c:xVal>
          <c:yVal>
            <c:numRef>
              <c:f>samp_mn_sd!$S$2:$S$63</c:f>
              <c:numCache>
                <c:formatCode>General</c:formatCode>
                <c:ptCount val="62"/>
                <c:pt idx="0" formatCode="0.000">
                  <c:v>0.39811302156801831</c:v>
                </c:pt>
                <c:pt idx="2" formatCode="0.000">
                  <c:v>0.77596092686381402</c:v>
                </c:pt>
                <c:pt idx="3" formatCode="0.000">
                  <c:v>0.38524803223913595</c:v>
                </c:pt>
                <c:pt idx="5" formatCode="0.000">
                  <c:v>0.51054815086963501</c:v>
                </c:pt>
                <c:pt idx="7" formatCode="0.000">
                  <c:v>0.48459553097479063</c:v>
                </c:pt>
                <c:pt idx="9" formatCode="0.000">
                  <c:v>0.40650728048252627</c:v>
                </c:pt>
                <c:pt idx="11" formatCode="0.000">
                  <c:v>0.32326700580971007</c:v>
                </c:pt>
                <c:pt idx="13" formatCode="0.000">
                  <c:v>0.58077417355620531</c:v>
                </c:pt>
                <c:pt idx="15" formatCode="0.000">
                  <c:v>0.67983670864347623</c:v>
                </c:pt>
                <c:pt idx="17" formatCode="0.000">
                  <c:v>0.77250354140041844</c:v>
                </c:pt>
                <c:pt idx="19" formatCode="0.000">
                  <c:v>0.89053325235126546</c:v>
                </c:pt>
                <c:pt idx="21" formatCode="0.000">
                  <c:v>1.018435950815396</c:v>
                </c:pt>
                <c:pt idx="23" formatCode="0.000">
                  <c:v>1.0204678153539062</c:v>
                </c:pt>
                <c:pt idx="25" formatCode="0.000">
                  <c:v>1.2858906029084665</c:v>
                </c:pt>
                <c:pt idx="27" formatCode="0.000">
                  <c:v>0.5729585113053437</c:v>
                </c:pt>
                <c:pt idx="29" formatCode="0.000">
                  <c:v>0.45893702459903496</c:v>
                </c:pt>
                <c:pt idx="31" formatCode="0.000">
                  <c:v>0.49264094589204782</c:v>
                </c:pt>
                <c:pt idx="33" formatCode="0.000">
                  <c:v>0.37519398448040864</c:v>
                </c:pt>
                <c:pt idx="35" formatCode="0.000">
                  <c:v>0.36194059751126423</c:v>
                </c:pt>
                <c:pt idx="37" formatCode="0.000">
                  <c:v>0.74097861143736354</c:v>
                </c:pt>
                <c:pt idx="39" formatCode="0.000">
                  <c:v>0.50990131636838887</c:v>
                </c:pt>
                <c:pt idx="41" formatCode="0.000">
                  <c:v>0.45193880398117059</c:v>
                </c:pt>
                <c:pt idx="43" formatCode="0.000">
                  <c:v>0.56196655910945903</c:v>
                </c:pt>
                <c:pt idx="45" formatCode="0.000">
                  <c:v>0.34978221446223495</c:v>
                </c:pt>
                <c:pt idx="46" formatCode="0.000">
                  <c:v>0.62038230607462819</c:v>
                </c:pt>
                <c:pt idx="48" formatCode="0.000">
                  <c:v>0.68253047196559402</c:v>
                </c:pt>
                <c:pt idx="50" formatCode="0.000">
                  <c:v>0.49953985644234822</c:v>
                </c:pt>
                <c:pt idx="52" formatCode="0.000">
                  <c:v>0.42675244428001502</c:v>
                </c:pt>
                <c:pt idx="54" formatCode="0.000">
                  <c:v>0.6010360270779086</c:v>
                </c:pt>
                <c:pt idx="56" formatCode="0.000">
                  <c:v>0.70590803935679713</c:v>
                </c:pt>
                <c:pt idx="58" formatCode="0.000">
                  <c:v>0.51094916566749116</c:v>
                </c:pt>
                <c:pt idx="60" formatCode="0.000">
                  <c:v>0.46439505572313211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5-D946-A379-04CBC683C45B}"/>
            </c:ext>
          </c:extLst>
        </c:ser>
        <c:ser>
          <c:idx val="1"/>
          <c:order val="1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00"/>
              </a:solidFill>
              <a:ln w="9525">
                <a:noFill/>
              </a:ln>
              <a:effectLst/>
            </c:spPr>
          </c:marker>
          <c:xVal>
            <c:numRef>
              <c:f>samp_mn_sd!$O$65:$O$71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samp_mn_sd!$S$65:$S$71</c:f>
              <c:numCache>
                <c:formatCode>General</c:formatCode>
                <c:ptCount val="7"/>
                <c:pt idx="0">
                  <c:v>0.22409713165259401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0.50239088147261002</c:v>
                </c:pt>
                <c:pt idx="4">
                  <c:v>0.82588368831298598</c:v>
                </c:pt>
                <c:pt idx="5">
                  <c:v>1.7440975291930125</c:v>
                </c:pt>
                <c:pt idx="6">
                  <c:v>2.1135560594442753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5-D946-A379-04CBC683C45B}"/>
            </c:ext>
          </c:extLst>
        </c:ser>
        <c:ser>
          <c:idx val="2"/>
          <c:order val="2"/>
          <c:tx>
            <c:v>calc. 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samp_mn_sd!$W$65:$W$71</c:f>
              <c:numCache>
                <c:formatCode>General</c:formatCode>
                <c:ptCount val="7"/>
                <c:pt idx="0">
                  <c:v>0</c:v>
                </c:pt>
                <c:pt idx="1">
                  <c:v>0.26053385890387459</c:v>
                </c:pt>
                <c:pt idx="2">
                  <c:v>0.64379991325310693</c:v>
                </c:pt>
                <c:pt idx="3">
                  <c:v>1.823382472203217</c:v>
                </c:pt>
                <c:pt idx="4">
                  <c:v>3.94290946214835</c:v>
                </c:pt>
                <c:pt idx="5">
                  <c:v>9.9590525637373855</c:v>
                </c:pt>
                <c:pt idx="6">
                  <c:v>12.379747274638369</c:v>
                </c:pt>
              </c:numCache>
            </c:numRef>
          </c:xVal>
          <c:yVal>
            <c:numRef>
              <c:f>samp_mn_sd!$S$65:$S$71</c:f>
              <c:numCache>
                <c:formatCode>General</c:formatCode>
                <c:ptCount val="7"/>
                <c:pt idx="0">
                  <c:v>0.22409713165259401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0.50239088147261002</c:v>
                </c:pt>
                <c:pt idx="4">
                  <c:v>0.82588368831298598</c:v>
                </c:pt>
                <c:pt idx="5">
                  <c:v>1.7440975291930125</c:v>
                </c:pt>
                <c:pt idx="6">
                  <c:v>2.1135560594442753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5-D946-A379-04CBC683C45B}"/>
            </c:ext>
          </c:extLst>
        </c:ser>
        <c:ser>
          <c:idx val="3"/>
          <c:order val="3"/>
          <c:tx>
            <c:v>calc. no ng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samp_mn_sd!$X$2:$X$62</c:f>
              <c:numCache>
                <c:formatCode>General</c:formatCode>
                <c:ptCount val="61"/>
                <c:pt idx="0">
                  <c:v>0.28519741452582847</c:v>
                </c:pt>
                <c:pt idx="2">
                  <c:v>0.90411290231582964</c:v>
                </c:pt>
                <c:pt idx="3">
                  <c:v>0.26412454093224558</c:v>
                </c:pt>
                <c:pt idx="5">
                  <c:v>0.46936634049080261</c:v>
                </c:pt>
                <c:pt idx="7">
                  <c:v>0.42685590659261358</c:v>
                </c:pt>
                <c:pt idx="9">
                  <c:v>0.29894722437760235</c:v>
                </c:pt>
                <c:pt idx="11">
                  <c:v>0.16259951811582318</c:v>
                </c:pt>
                <c:pt idx="13">
                  <c:v>0.584396680681745</c:v>
                </c:pt>
                <c:pt idx="15">
                  <c:v>0.74666127541928951</c:v>
                </c:pt>
                <c:pt idx="17">
                  <c:v>0.89844969926358464</c:v>
                </c:pt>
                <c:pt idx="19">
                  <c:v>1.0917825591339319</c:v>
                </c:pt>
                <c:pt idx="21">
                  <c:v>1.3012873887230072</c:v>
                </c:pt>
                <c:pt idx="23">
                  <c:v>1.3046155861652844</c:v>
                </c:pt>
                <c:pt idx="25">
                  <c:v>1.7393785469426148</c:v>
                </c:pt>
                <c:pt idx="27">
                  <c:v>0.57159461311276605</c:v>
                </c:pt>
                <c:pt idx="29">
                  <c:v>0.38482723112045036</c:v>
                </c:pt>
                <c:pt idx="31">
                  <c:v>0.44003430940548366</c:v>
                </c:pt>
                <c:pt idx="33">
                  <c:v>0.24765599423490356</c:v>
                </c:pt>
                <c:pt idx="35">
                  <c:v>0.22594692467037544</c:v>
                </c:pt>
                <c:pt idx="37">
                  <c:v>0.84681181234621383</c:v>
                </c:pt>
                <c:pt idx="39">
                  <c:v>0.46830682451824551</c:v>
                </c:pt>
                <c:pt idx="41">
                  <c:v>0.37336413428529169</c:v>
                </c:pt>
                <c:pt idx="43">
                  <c:v>0.55358977741107129</c:v>
                </c:pt>
                <c:pt idx="45">
                  <c:v>0.20603147332061414</c:v>
                </c:pt>
                <c:pt idx="46">
                  <c:v>0.64927486662510758</c:v>
                </c:pt>
                <c:pt idx="48">
                  <c:v>0.75107366415330712</c:v>
                </c:pt>
                <c:pt idx="50">
                  <c:v>0.45133473618730258</c:v>
                </c:pt>
                <c:pt idx="52">
                  <c:v>0.3321088358395004</c:v>
                </c:pt>
                <c:pt idx="54">
                  <c:v>0.61758562993924426</c:v>
                </c:pt>
                <c:pt idx="56">
                  <c:v>0.78936615783259156</c:v>
                </c:pt>
                <c:pt idx="58">
                  <c:v>0.4700232033865539</c:v>
                </c:pt>
                <c:pt idx="60">
                  <c:v>0.39376749504198538</c:v>
                </c:pt>
              </c:numCache>
            </c:numRef>
          </c:xVal>
          <c:yVal>
            <c:numRef>
              <c:f>samp_mn_sd!$S$2:$S$63</c:f>
              <c:numCache>
                <c:formatCode>General</c:formatCode>
                <c:ptCount val="62"/>
                <c:pt idx="0" formatCode="0.000">
                  <c:v>0.39811302156801831</c:v>
                </c:pt>
                <c:pt idx="2" formatCode="0.000">
                  <c:v>0.77596092686381402</c:v>
                </c:pt>
                <c:pt idx="3" formatCode="0.000">
                  <c:v>0.38524803223913595</c:v>
                </c:pt>
                <c:pt idx="5" formatCode="0.000">
                  <c:v>0.51054815086963501</c:v>
                </c:pt>
                <c:pt idx="7" formatCode="0.000">
                  <c:v>0.48459553097479063</c:v>
                </c:pt>
                <c:pt idx="9" formatCode="0.000">
                  <c:v>0.40650728048252627</c:v>
                </c:pt>
                <c:pt idx="11" formatCode="0.000">
                  <c:v>0.32326700580971007</c:v>
                </c:pt>
                <c:pt idx="13" formatCode="0.000">
                  <c:v>0.58077417355620531</c:v>
                </c:pt>
                <c:pt idx="15" formatCode="0.000">
                  <c:v>0.67983670864347623</c:v>
                </c:pt>
                <c:pt idx="17" formatCode="0.000">
                  <c:v>0.77250354140041844</c:v>
                </c:pt>
                <c:pt idx="19" formatCode="0.000">
                  <c:v>0.89053325235126546</c:v>
                </c:pt>
                <c:pt idx="21" formatCode="0.000">
                  <c:v>1.018435950815396</c:v>
                </c:pt>
                <c:pt idx="23" formatCode="0.000">
                  <c:v>1.0204678153539062</c:v>
                </c:pt>
                <c:pt idx="25" formatCode="0.000">
                  <c:v>1.2858906029084665</c:v>
                </c:pt>
                <c:pt idx="27" formatCode="0.000">
                  <c:v>0.5729585113053437</c:v>
                </c:pt>
                <c:pt idx="29" formatCode="0.000">
                  <c:v>0.45893702459903496</c:v>
                </c:pt>
                <c:pt idx="31" formatCode="0.000">
                  <c:v>0.49264094589204782</c:v>
                </c:pt>
                <c:pt idx="33" formatCode="0.000">
                  <c:v>0.37519398448040864</c:v>
                </c:pt>
                <c:pt idx="35" formatCode="0.000">
                  <c:v>0.36194059751126423</c:v>
                </c:pt>
                <c:pt idx="37" formatCode="0.000">
                  <c:v>0.74097861143736354</c:v>
                </c:pt>
                <c:pt idx="39" formatCode="0.000">
                  <c:v>0.50990131636838887</c:v>
                </c:pt>
                <c:pt idx="41" formatCode="0.000">
                  <c:v>0.45193880398117059</c:v>
                </c:pt>
                <c:pt idx="43" formatCode="0.000">
                  <c:v>0.56196655910945903</c:v>
                </c:pt>
                <c:pt idx="45" formatCode="0.000">
                  <c:v>0.34978221446223495</c:v>
                </c:pt>
                <c:pt idx="46" formatCode="0.000">
                  <c:v>0.62038230607462819</c:v>
                </c:pt>
                <c:pt idx="48" formatCode="0.000">
                  <c:v>0.68253047196559402</c:v>
                </c:pt>
                <c:pt idx="50" formatCode="0.000">
                  <c:v>0.49953985644234822</c:v>
                </c:pt>
                <c:pt idx="52" formatCode="0.000">
                  <c:v>0.42675244428001502</c:v>
                </c:pt>
                <c:pt idx="54" formatCode="0.000">
                  <c:v>0.6010360270779086</c:v>
                </c:pt>
                <c:pt idx="56" formatCode="0.000">
                  <c:v>0.70590803935679713</c:v>
                </c:pt>
                <c:pt idx="58" formatCode="0.000">
                  <c:v>0.51094916566749116</c:v>
                </c:pt>
                <c:pt idx="60" formatCode="0.000">
                  <c:v>0.46439505572313211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5-D946-A379-04CBC683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72575"/>
        <c:axId val="1554451631"/>
      </c:scatterChart>
      <c:valAx>
        <c:axId val="15549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51631"/>
        <c:crosses val="autoZero"/>
        <c:crossBetween val="midCat"/>
      </c:valAx>
      <c:valAx>
        <c:axId val="15544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7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compare!$R$4</c:f>
              <c:strCache>
                <c:ptCount val="1"/>
                <c:pt idx="0">
                  <c:v>dip_control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(compare!$T$4,compare!$V$4,compare!$X$4)</c:f>
                <c:numCache>
                  <c:formatCode>General</c:formatCode>
                  <c:ptCount val="3"/>
                  <c:pt idx="0">
                    <c:v>0.35526829286213235</c:v>
                  </c:pt>
                  <c:pt idx="1">
                    <c:v>3.0824247913966629</c:v>
                  </c:pt>
                  <c:pt idx="2">
                    <c:v>1.2399572891826367</c:v>
                  </c:pt>
                </c:numCache>
              </c:numRef>
            </c:plus>
            <c:minus>
              <c:numRef>
                <c:f>(compare!$T$4,compare!$V$4,compare!$X$4)</c:f>
                <c:numCache>
                  <c:formatCode>General</c:formatCode>
                  <c:ptCount val="3"/>
                  <c:pt idx="0">
                    <c:v>0.35526829286213235</c:v>
                  </c:pt>
                  <c:pt idx="1">
                    <c:v>3.0824247913966629</c:v>
                  </c:pt>
                  <c:pt idx="2">
                    <c:v>1.2399572891826367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(compare!$S$2,compare!$U$2)</c:f>
              <c:strCache>
                <c:ptCount val="2"/>
                <c:pt idx="0">
                  <c:v>Oct</c:v>
                </c:pt>
                <c:pt idx="1">
                  <c:v>Feb</c:v>
                </c:pt>
              </c:strCache>
            </c:strRef>
          </c:cat>
          <c:val>
            <c:numRef>
              <c:f>(compare!$S$4,compare!$U$4,compare!$W$4,compare!$Y$4,compare!$AA$4)</c:f>
              <c:numCache>
                <c:formatCode>General</c:formatCode>
                <c:ptCount val="5"/>
                <c:pt idx="0">
                  <c:v>2.7326012825727082</c:v>
                </c:pt>
                <c:pt idx="1">
                  <c:v>5.5636449875572618</c:v>
                </c:pt>
                <c:pt idx="2">
                  <c:v>2.3271653422695215</c:v>
                </c:pt>
                <c:pt idx="3">
                  <c:v>1.4431291960486026</c:v>
                </c:pt>
                <c:pt idx="4">
                  <c:v>1.4184430012329079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5-C849-AA17-F83E5744FAD5}"/>
            </c:ext>
          </c:extLst>
        </c:ser>
        <c:ser>
          <c:idx val="1"/>
          <c:order val="1"/>
          <c:tx>
            <c:strRef>
              <c:f>compare!$R$5</c:f>
              <c:strCache>
                <c:ptCount val="1"/>
                <c:pt idx="0">
                  <c:v>dip_HS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(compare!$T$5,compare!$V$5,compare!$X$5)</c:f>
                <c:numCache>
                  <c:formatCode>General</c:formatCode>
                  <c:ptCount val="3"/>
                  <c:pt idx="0">
                    <c:v>0.31372151834231582</c:v>
                  </c:pt>
                  <c:pt idx="1">
                    <c:v>5.8093351205416592</c:v>
                  </c:pt>
                  <c:pt idx="2">
                    <c:v>2.1912723681778332</c:v>
                  </c:pt>
                </c:numCache>
              </c:numRef>
            </c:plus>
            <c:minus>
              <c:numRef>
                <c:f>(compare!$T$5,compare!$V$5,compare!$X$5)</c:f>
                <c:numCache>
                  <c:formatCode>General</c:formatCode>
                  <c:ptCount val="3"/>
                  <c:pt idx="0">
                    <c:v>0.31372151834231582</c:v>
                  </c:pt>
                  <c:pt idx="1">
                    <c:v>5.8093351205416592</c:v>
                  </c:pt>
                  <c:pt idx="2">
                    <c:v>2.1912723681778332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(compare!$S$2,compare!$U$2)</c:f>
              <c:strCache>
                <c:ptCount val="2"/>
                <c:pt idx="0">
                  <c:v>Oct</c:v>
                </c:pt>
                <c:pt idx="1">
                  <c:v>Feb</c:v>
                </c:pt>
              </c:strCache>
            </c:strRef>
          </c:cat>
          <c:val>
            <c:numRef>
              <c:f>(compare!$S$5,compare!$U$5,compare!$W$5,compare!$Y$5,compare!$AA$5)</c:f>
              <c:numCache>
                <c:formatCode>General</c:formatCode>
                <c:ptCount val="5"/>
                <c:pt idx="0">
                  <c:v>1.7377801046362293</c:v>
                </c:pt>
                <c:pt idx="1">
                  <c:v>13.171130991350799</c:v>
                </c:pt>
                <c:pt idx="2">
                  <c:v>5.279115389882981</c:v>
                </c:pt>
                <c:pt idx="3">
                  <c:v>3.2518309659981068</c:v>
                </c:pt>
                <c:pt idx="4">
                  <c:v>0.93465590243345176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5-C849-AA17-F83E5744FAD5}"/>
            </c:ext>
          </c:extLst>
        </c:ser>
        <c:ser>
          <c:idx val="2"/>
          <c:order val="2"/>
          <c:tx>
            <c:strRef>
              <c:f>compare!$R$6</c:f>
              <c:strCache>
                <c:ptCount val="1"/>
                <c:pt idx="0">
                  <c:v>trip_control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(compare!$T$6,compare!$V$6,compare!$X$6)</c:f>
                <c:numCache>
                  <c:formatCode>General</c:formatCode>
                  <c:ptCount val="3"/>
                  <c:pt idx="0">
                    <c:v>0.17415125840493262</c:v>
                  </c:pt>
                  <c:pt idx="1">
                    <c:v>2.794101144443534</c:v>
                  </c:pt>
                  <c:pt idx="2">
                    <c:v>1.1279638974125465</c:v>
                  </c:pt>
                </c:numCache>
              </c:numRef>
            </c:plus>
            <c:minus>
              <c:numRef>
                <c:f>(compare!$T$6,compare!$V$6,compare!$X$6)</c:f>
                <c:numCache>
                  <c:formatCode>General</c:formatCode>
                  <c:ptCount val="3"/>
                  <c:pt idx="0">
                    <c:v>0.17415125840493262</c:v>
                  </c:pt>
                  <c:pt idx="1">
                    <c:v>2.794101144443534</c:v>
                  </c:pt>
                  <c:pt idx="2">
                    <c:v>1.1279638974125465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(compare!$S$2,compare!$U$2)</c:f>
              <c:strCache>
                <c:ptCount val="2"/>
                <c:pt idx="0">
                  <c:v>Oct</c:v>
                </c:pt>
                <c:pt idx="1">
                  <c:v>Feb</c:v>
                </c:pt>
              </c:strCache>
            </c:strRef>
          </c:cat>
          <c:val>
            <c:numRef>
              <c:f>(compare!$S$6,compare!$U$6,compare!$W$6,compare!$Y$6,compare!$AA$6)</c:f>
              <c:numCache>
                <c:formatCode>General</c:formatCode>
                <c:ptCount val="5"/>
                <c:pt idx="0">
                  <c:v>2.3331202673529758</c:v>
                </c:pt>
                <c:pt idx="1">
                  <c:v>5.5081670242682179</c:v>
                </c:pt>
                <c:pt idx="2">
                  <c:v>2.3076159615028615</c:v>
                </c:pt>
                <c:pt idx="3">
                  <c:v>1.4313601874395441</c:v>
                </c:pt>
                <c:pt idx="4">
                  <c:v>1.2286538437891883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5-C849-AA17-F83E5744FAD5}"/>
            </c:ext>
          </c:extLst>
        </c:ser>
        <c:ser>
          <c:idx val="3"/>
          <c:order val="3"/>
          <c:tx>
            <c:strRef>
              <c:f>compare!$R$7</c:f>
              <c:strCache>
                <c:ptCount val="1"/>
                <c:pt idx="0">
                  <c:v>trip_HS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(compare!$T$7,compare!$V$7,compare!$X$7)</c:f>
                <c:numCache>
                  <c:formatCode>General</c:formatCode>
                  <c:ptCount val="3"/>
                  <c:pt idx="0">
                    <c:v>0.24791237389520121</c:v>
                  </c:pt>
                  <c:pt idx="1">
                    <c:v>2.2144999575164421</c:v>
                  </c:pt>
                  <c:pt idx="2">
                    <c:v>0.88668581324445639</c:v>
                  </c:pt>
                </c:numCache>
              </c:numRef>
            </c:plus>
            <c:minus>
              <c:numRef>
                <c:f>(compare!$T$7,compare!$V$7,compare!$X$7)</c:f>
                <c:numCache>
                  <c:formatCode>General</c:formatCode>
                  <c:ptCount val="3"/>
                  <c:pt idx="0">
                    <c:v>0.24791237389520121</c:v>
                  </c:pt>
                  <c:pt idx="1">
                    <c:v>2.2144999575164421</c:v>
                  </c:pt>
                  <c:pt idx="2">
                    <c:v>0.88668581324445639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(compare!$S$2,compare!$U$2)</c:f>
              <c:strCache>
                <c:ptCount val="2"/>
                <c:pt idx="0">
                  <c:v>Oct</c:v>
                </c:pt>
                <c:pt idx="1">
                  <c:v>Feb</c:v>
                </c:pt>
              </c:strCache>
            </c:strRef>
          </c:cat>
          <c:val>
            <c:numRef>
              <c:f>(compare!$S$7,compare!$U$7,compare!$W$7,compare!$Y$7,compare!$AA$7)</c:f>
              <c:numCache>
                <c:formatCode>General</c:formatCode>
                <c:ptCount val="5"/>
                <c:pt idx="0">
                  <c:v>0.70321974799171549</c:v>
                </c:pt>
                <c:pt idx="1">
                  <c:v>7.2986939521951548</c:v>
                </c:pt>
                <c:pt idx="2">
                  <c:v>3.0379008966692824</c:v>
                </c:pt>
                <c:pt idx="3">
                  <c:v>1.882167071686645</c:v>
                </c:pt>
                <c:pt idx="4">
                  <c:v>0.39383219669268249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5-C849-AA17-F83E5744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51727"/>
        <c:axId val="1583208543"/>
      </c:barChart>
      <c:catAx>
        <c:axId val="158295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08543"/>
        <c:crosses val="autoZero"/>
        <c:auto val="1"/>
        <c:lblAlgn val="ctr"/>
        <c:lblOffset val="100"/>
        <c:noMultiLvlLbl val="0"/>
      </c:catAx>
      <c:valAx>
        <c:axId val="1583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methylation</a:t>
                </a:r>
              </a:p>
            </c:rich>
          </c:tx>
          <c:layout>
            <c:manualLayout>
              <c:xMode val="edge"/>
              <c:yMode val="edge"/>
              <c:x val="1.3076646653562563E-2"/>
              <c:y val="0.4486590365583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practice!$N$79:$N$82</c:f>
                <c:numCache>
                  <c:formatCode>General</c:formatCode>
                  <c:ptCount val="4"/>
                  <c:pt idx="0">
                    <c:v>0.19254819562674294</c:v>
                  </c:pt>
                  <c:pt idx="1">
                    <c:v>0.36288865777793455</c:v>
                  </c:pt>
                  <c:pt idx="2">
                    <c:v>0.17453763519642915</c:v>
                  </c:pt>
                  <c:pt idx="3">
                    <c:v>0.13833199506615934</c:v>
                  </c:pt>
                </c:numCache>
              </c:numRef>
            </c:plus>
            <c:minus>
              <c:numRef>
                <c:f>practice!$N$79:$N$82</c:f>
                <c:numCache>
                  <c:formatCode>General</c:formatCode>
                  <c:ptCount val="4"/>
                  <c:pt idx="0">
                    <c:v>0.19254819562674294</c:v>
                  </c:pt>
                  <c:pt idx="1">
                    <c:v>0.36288865777793455</c:v>
                  </c:pt>
                  <c:pt idx="2">
                    <c:v>0.17453763519642915</c:v>
                  </c:pt>
                  <c:pt idx="3">
                    <c:v>0.13833199506615934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practice!$L$79:$L$82</c:f>
              <c:strCache>
                <c:ptCount val="4"/>
                <c:pt idx="0">
                  <c:v>dip_control</c:v>
                </c:pt>
                <c:pt idx="1">
                  <c:v>dip_HS</c:v>
                </c:pt>
                <c:pt idx="2">
                  <c:v>trip_control</c:v>
                </c:pt>
                <c:pt idx="3">
                  <c:v>trip_HS</c:v>
                </c:pt>
              </c:strCache>
            </c:strRef>
          </c:cat>
          <c:val>
            <c:numRef>
              <c:f>practice!$M$79:$M$82</c:f>
              <c:numCache>
                <c:formatCode>General</c:formatCode>
                <c:ptCount val="4"/>
                <c:pt idx="0">
                  <c:v>0.37199561423551186</c:v>
                </c:pt>
                <c:pt idx="1">
                  <c:v>0.84720841014039916</c:v>
                </c:pt>
                <c:pt idx="2">
                  <c:v>0.3685301017084367</c:v>
                </c:pt>
                <c:pt idx="3">
                  <c:v>0.48037799825913025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4-F04C-91E4-0DDAD145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84159"/>
        <c:axId val="1587002927"/>
      </c:barChart>
      <c:catAx>
        <c:axId val="15867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02927"/>
        <c:crosses val="autoZero"/>
        <c:auto val="1"/>
        <c:lblAlgn val="ctr"/>
        <c:lblOffset val="100"/>
        <c:noMultiLvlLbl val="0"/>
      </c:catAx>
      <c:valAx>
        <c:axId val="15870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3 and last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(stdcrv!$I$2:$I$4,stdcrv!$I$8)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10</c:v>
                </c:pt>
              </c:numCache>
            </c:numRef>
          </c:xVal>
          <c:yVal>
            <c:numRef>
              <c:f>(stdcrv!$K$2:$K$4,stdcrv!$K$8)</c:f>
              <c:numCache>
                <c:formatCode>0.000</c:formatCode>
                <c:ptCount val="4"/>
                <c:pt idx="0">
                  <c:v>0.22409713165259415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2.1135560594442753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8-DA4B-9054-2C3043D0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points but high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591889944368675E-2"/>
                  <c:y val="0.172947325539947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-0.0751x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+ 0.6845x + 0.2008</a:t>
                    </a:r>
                    <a:br>
                      <a:rPr lang="en-US" baseline="0"/>
                    </a:br>
                    <a:r>
                      <a:rPr lang="en-US" baseline="0"/>
                      <a:t>R² = 0.9991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stdcrv!$I$2:$I$7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</c:numCache>
            </c:numRef>
          </c:xVal>
          <c:yVal>
            <c:numRef>
              <c:f>stdcrv!$K$2:$K$7</c:f>
              <c:numCache>
                <c:formatCode>0.000</c:formatCode>
                <c:ptCount val="6"/>
                <c:pt idx="0">
                  <c:v>0.22409713165259415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0.50239088147261002</c:v>
                </c:pt>
                <c:pt idx="4">
                  <c:v>0.82588368831298564</c:v>
                </c:pt>
                <c:pt idx="5">
                  <c:v>1.7440975291930125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E-7B4D-B02A-2D48527F6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35439"/>
        <c:axId val="1582925471"/>
      </c:scatterChart>
      <c:valAx>
        <c:axId val="15334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DNA 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5471"/>
        <c:crosses val="autoZero"/>
        <c:crossBetween val="midCat"/>
      </c:valAx>
      <c:valAx>
        <c:axId val="15829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stdcrv!$I$2:$I$8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stdcrv!$K$2:$K$8</c:f>
              <c:numCache>
                <c:formatCode>0.000</c:formatCode>
                <c:ptCount val="7"/>
                <c:pt idx="0">
                  <c:v>0.22409713165259415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0.50239088147261002</c:v>
                </c:pt>
                <c:pt idx="4">
                  <c:v>0.82588368831298564</c:v>
                </c:pt>
                <c:pt idx="5">
                  <c:v>1.7440975291930125</c:v>
                </c:pt>
                <c:pt idx="6">
                  <c:v>2.1135560594442753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A-3A49-BD28-FDBABDF1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5 or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510545922520144E-5"/>
                  <c:y val="0.38366203423512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stdcrv!$I$2:$I$6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stdcrv!$K$2:$K$6</c:f>
              <c:numCache>
                <c:formatCode>0.000</c:formatCode>
                <c:ptCount val="5"/>
                <c:pt idx="0">
                  <c:v>0.22409713165259415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0.50239088147261002</c:v>
                </c:pt>
                <c:pt idx="4">
                  <c:v>0.82588368831298564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D-1240-9EFD-F183EE55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3 and last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(stdcrv!$I$2:$I$4,stdcrv!$I$8)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10</c:v>
                </c:pt>
              </c:numCache>
            </c:numRef>
          </c:xVal>
          <c:yVal>
            <c:numRef>
              <c:f>(stdcrv!$K$2:$K$4,stdcrv!$K$8)</c:f>
              <c:numCache>
                <c:formatCode>0.000</c:formatCode>
                <c:ptCount val="4"/>
                <c:pt idx="0">
                  <c:v>0.22409713165259415</c:v>
                </c:pt>
                <c:pt idx="1">
                  <c:v>0.26386111186779787</c:v>
                </c:pt>
                <c:pt idx="2">
                  <c:v>0.32235709341284946</c:v>
                </c:pt>
                <c:pt idx="3">
                  <c:v>2.1135560594442753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0-3F41-981B-67CFE664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reps sep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stdcrv!$A$2:$A$15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stdcrv!$C$2:$C$15</c:f>
              <c:numCache>
                <c:formatCode>0.000</c:formatCode>
                <c:ptCount val="14"/>
                <c:pt idx="0">
                  <c:v>0.20576683532148179</c:v>
                </c:pt>
                <c:pt idx="1">
                  <c:v>0.24242742798370648</c:v>
                </c:pt>
                <c:pt idx="2">
                  <c:v>0.28806563169640581</c:v>
                </c:pt>
                <c:pt idx="3">
                  <c:v>0.23965659203918993</c:v>
                </c:pt>
                <c:pt idx="4">
                  <c:v>0.33624968518365955</c:v>
                </c:pt>
                <c:pt idx="5">
                  <c:v>0.30846450164203937</c:v>
                </c:pt>
                <c:pt idx="6">
                  <c:v>0.56563896516501067</c:v>
                </c:pt>
                <c:pt idx="7">
                  <c:v>0.43914279778020937</c:v>
                </c:pt>
                <c:pt idx="8">
                  <c:v>0.95738915432137006</c:v>
                </c:pt>
                <c:pt idx="9">
                  <c:v>0.69437822230460122</c:v>
                </c:pt>
                <c:pt idx="10">
                  <c:v>1.8085946967179261</c:v>
                </c:pt>
                <c:pt idx="11">
                  <c:v>1.6796003616680992</c:v>
                </c:pt>
                <c:pt idx="12">
                  <c:v>2.1479265804451986</c:v>
                </c:pt>
                <c:pt idx="13">
                  <c:v>2.0791855384433524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1-254E-9C59-590A4A5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reps sep no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05523770606506"/>
                  <c:y val="2.553118163238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stdcrv!$A$2:$A$11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stdcrv!$C$2:$C$11</c:f>
              <c:numCache>
                <c:formatCode>0.000</c:formatCode>
                <c:ptCount val="10"/>
                <c:pt idx="0">
                  <c:v>0.20576683532148179</c:v>
                </c:pt>
                <c:pt idx="1">
                  <c:v>0.24242742798370648</c:v>
                </c:pt>
                <c:pt idx="2">
                  <c:v>0.28806563169640581</c:v>
                </c:pt>
                <c:pt idx="3">
                  <c:v>0.23965659203918993</c:v>
                </c:pt>
                <c:pt idx="4">
                  <c:v>0.33624968518365955</c:v>
                </c:pt>
                <c:pt idx="5">
                  <c:v>0.30846450164203937</c:v>
                </c:pt>
                <c:pt idx="6">
                  <c:v>0.56563896516501067</c:v>
                </c:pt>
                <c:pt idx="7">
                  <c:v>0.43914279778020937</c:v>
                </c:pt>
                <c:pt idx="8">
                  <c:v>0.95738915432137006</c:v>
                </c:pt>
                <c:pt idx="9">
                  <c:v>0.69437822230460122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F-1647-A467-2869AD22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reps sep 0,0.1,0.5,1 alll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05523770606506"/>
                  <c:y val="2.553118163238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(stdcrv!$A$2,stdcrv!$A$4,stdcrv!$A$8,stdcrv!$A$10)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(stdcrv!$C$2,stdcrv!$C$5,stdcrv!$C$9,stdcrv!$C$11)</c:f>
              <c:numCache>
                <c:formatCode>0.000</c:formatCode>
                <c:ptCount val="4"/>
                <c:pt idx="0">
                  <c:v>0.20576683532148179</c:v>
                </c:pt>
                <c:pt idx="1">
                  <c:v>0.23965659203918993</c:v>
                </c:pt>
                <c:pt idx="2">
                  <c:v>0.43914279778020937</c:v>
                </c:pt>
                <c:pt idx="3">
                  <c:v>0.69437822230460122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D-E042-A1A7-09A0615B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4159"/>
        <c:axId val="1577019743"/>
      </c:scatterChart>
      <c:valAx>
        <c:axId val="15816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9743"/>
        <c:crosses val="autoZero"/>
        <c:crossBetween val="midCat"/>
      </c:valAx>
      <c:valAx>
        <c:axId val="1577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16</xdr:row>
      <xdr:rowOff>31750</xdr:rowOff>
    </xdr:from>
    <xdr:to>
      <xdr:col>9</xdr:col>
      <xdr:colOff>171450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FAD92-7910-8445-8061-1DB7E7734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423480</xdr:colOff>
      <xdr:row>11</xdr:row>
      <xdr:rowOff>54960</xdr:rowOff>
    </xdr:from>
    <xdr:to>
      <xdr:col>15</xdr:col>
      <xdr:colOff>42480</xdr:colOff>
      <xdr:row>24</xdr:row>
      <xdr:rowOff>161378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1A8F4-9FA1-C746-9EC9-145133FF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442407</xdr:colOff>
      <xdr:row>15</xdr:row>
      <xdr:rowOff>107740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CA950-C71A-CC43-AAF6-AD597080B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447728</xdr:colOff>
      <xdr:row>38</xdr:row>
      <xdr:rowOff>102891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C624-8D7E-9A45-AD73-B37F0BD74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447728</xdr:colOff>
      <xdr:row>39</xdr:row>
      <xdr:rowOff>102891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472EA-BB88-4845-B0F2-6E433B9F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16933</xdr:colOff>
      <xdr:row>9</xdr:row>
      <xdr:rowOff>118534</xdr:rowOff>
    </xdr:from>
    <xdr:to>
      <xdr:col>25</xdr:col>
      <xdr:colOff>457054</xdr:colOff>
      <xdr:row>23</xdr:row>
      <xdr:rowOff>21752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04C2BE-DE53-8045-A6D9-3DD216C18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693268</xdr:colOff>
      <xdr:row>33</xdr:row>
      <xdr:rowOff>151049</xdr:rowOff>
    </xdr:from>
    <xdr:to>
      <xdr:col>34</xdr:col>
      <xdr:colOff>607872</xdr:colOff>
      <xdr:row>51</xdr:row>
      <xdr:rowOff>88698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95E0BA-C555-DE44-93CB-DD3015804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86104</xdr:colOff>
      <xdr:row>40</xdr:row>
      <xdr:rowOff>12803</xdr:rowOff>
    </xdr:from>
    <xdr:to>
      <xdr:col>23</xdr:col>
      <xdr:colOff>3863</xdr:colOff>
      <xdr:row>57</xdr:row>
      <xdr:rowOff>129893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7CF384-4A03-A242-A765-427112FBD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796999</xdr:colOff>
      <xdr:row>38</xdr:row>
      <xdr:rowOff>107998</xdr:rowOff>
    </xdr:from>
    <xdr:to>
      <xdr:col>11</xdr:col>
      <xdr:colOff>711603</xdr:colOff>
      <xdr:row>56</xdr:row>
      <xdr:rowOff>45646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09E69F-ED23-AA4B-A64E-35BEC5150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285571</xdr:colOff>
      <xdr:row>58</xdr:row>
      <xdr:rowOff>78352</xdr:rowOff>
    </xdr:from>
    <xdr:to>
      <xdr:col>12</xdr:col>
      <xdr:colOff>200174</xdr:colOff>
      <xdr:row>76</xdr:row>
      <xdr:rowOff>16001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4AB5EB-ACA9-FC41-AEC7-C8B9FFC2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76</xdr:row>
      <xdr:rowOff>95250</xdr:rowOff>
    </xdr:from>
    <xdr:to>
      <xdr:col>20</xdr:col>
      <xdr:colOff>425450</xdr:colOff>
      <xdr:row>89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E8AF4-0EAE-EB42-9368-0798F5133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635000</xdr:colOff>
      <xdr:row>12</xdr:row>
      <xdr:rowOff>80817</xdr:rowOff>
    </xdr:from>
    <xdr:to>
      <xdr:col>32</xdr:col>
      <xdr:colOff>268279</xdr:colOff>
      <xdr:row>24</xdr:row>
      <xdr:rowOff>166024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C80A9-8142-4E43-9FFE-9A2919AE9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357909</xdr:colOff>
      <xdr:row>4</xdr:row>
      <xdr:rowOff>54263</xdr:rowOff>
    </xdr:from>
    <xdr:to>
      <xdr:col>31</xdr:col>
      <xdr:colOff>103910</xdr:colOff>
      <xdr:row>28</xdr:row>
      <xdr:rowOff>184727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E0279-6634-8048-9E03-11C515683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160919</xdr:colOff>
      <xdr:row>12</xdr:row>
      <xdr:rowOff>103148</xdr:rowOff>
    </xdr:from>
    <xdr:to>
      <xdr:col>29</xdr:col>
      <xdr:colOff>372533</xdr:colOff>
      <xdr:row>34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FBFE3-99CA-044F-8755-FA422D8E1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298824</xdr:colOff>
      <xdr:row>13</xdr:row>
      <xdr:rowOff>134470</xdr:rowOff>
    </xdr:from>
    <xdr:to>
      <xdr:col>32</xdr:col>
      <xdr:colOff>762001</xdr:colOff>
      <xdr:row>26</xdr:row>
      <xdr:rowOff>158376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3F4BF-4A3C-F74D-A497-E850E5AEF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03D-9D19-434A-9642-CCF63288C9FB}">
  <dimension ref="A1:D97"/>
  <sheetViews>
    <sheetView workbookViewId="0">
      <selection activeCell="B5" sqref="B5:B26"/>
    </sheetView>
  </sheetViews>
  <sheetFormatPr baseColWidth="10" defaultRowHeight="16" x14ac:dyDescent="0.2"/>
  <cols>
    <col min="3" max="4" width="10.83203125" style="3"/>
  </cols>
  <sheetData>
    <row r="1" spans="1:4" x14ac:dyDescent="0.2">
      <c r="A1" t="s">
        <v>96</v>
      </c>
      <c r="B1" t="s">
        <v>97</v>
      </c>
      <c r="C1" s="2" t="s">
        <v>98</v>
      </c>
      <c r="D1" s="2" t="s">
        <v>99</v>
      </c>
    </row>
    <row r="2" spans="1:4" x14ac:dyDescent="0.2">
      <c r="A2" t="s">
        <v>2</v>
      </c>
      <c r="B2" s="1">
        <v>0.70719806405018804</v>
      </c>
      <c r="C2" s="2" t="s">
        <v>99</v>
      </c>
      <c r="D2" s="2" t="s">
        <v>103</v>
      </c>
    </row>
    <row r="3" spans="1:4" x14ac:dyDescent="0.2">
      <c r="A3" t="s">
        <v>14</v>
      </c>
      <c r="B3" s="1">
        <v>0.64460419018539106</v>
      </c>
      <c r="C3" s="2" t="s">
        <v>99</v>
      </c>
      <c r="D3" s="2" t="s">
        <v>103</v>
      </c>
    </row>
    <row r="4" spans="1:4" x14ac:dyDescent="0.2">
      <c r="A4" t="s">
        <v>26</v>
      </c>
      <c r="B4" s="1">
        <v>1.0399589484890408</v>
      </c>
      <c r="C4" s="2" t="s">
        <v>99</v>
      </c>
      <c r="D4" s="2" t="s">
        <v>103</v>
      </c>
    </row>
    <row r="5" spans="1:4" x14ac:dyDescent="0.2">
      <c r="A5" t="s">
        <v>38</v>
      </c>
      <c r="B5" s="1">
        <v>0.77596092686381402</v>
      </c>
      <c r="C5" s="2" t="s">
        <v>99</v>
      </c>
      <c r="D5" s="2" t="s">
        <v>150</v>
      </c>
    </row>
    <row r="6" spans="1:4" x14ac:dyDescent="0.2">
      <c r="A6" t="s">
        <v>0</v>
      </c>
      <c r="B6" s="1">
        <v>0.41961147098593227</v>
      </c>
      <c r="C6" s="2" t="s">
        <v>99</v>
      </c>
      <c r="D6" s="2" t="s">
        <v>100</v>
      </c>
    </row>
    <row r="7" spans="1:4" x14ac:dyDescent="0.2">
      <c r="A7" t="s">
        <v>12</v>
      </c>
      <c r="B7" s="1">
        <v>0.3766145721501043</v>
      </c>
      <c r="C7" s="2" t="s">
        <v>99</v>
      </c>
      <c r="D7" s="2" t="s">
        <v>100</v>
      </c>
    </row>
    <row r="8" spans="1:4" x14ac:dyDescent="0.2">
      <c r="A8" t="s">
        <v>50</v>
      </c>
      <c r="B8" s="1">
        <v>0.41356577039449288</v>
      </c>
      <c r="C8" s="2" t="s">
        <v>99</v>
      </c>
      <c r="D8" s="2" t="s">
        <v>123</v>
      </c>
    </row>
    <row r="9" spans="1:4" x14ac:dyDescent="0.2">
      <c r="A9" t="s">
        <v>62</v>
      </c>
      <c r="B9" s="1">
        <v>0.35693029408377902</v>
      </c>
      <c r="C9" s="2" t="s">
        <v>99</v>
      </c>
      <c r="D9" s="2" t="s">
        <v>123</v>
      </c>
    </row>
    <row r="10" spans="1:4" x14ac:dyDescent="0.2">
      <c r="A10" t="s">
        <v>74</v>
      </c>
      <c r="B10" s="1">
        <v>0.46188278943936567</v>
      </c>
      <c r="C10" s="2" t="s">
        <v>99</v>
      </c>
      <c r="D10" s="2" t="s">
        <v>133</v>
      </c>
    </row>
    <row r="11" spans="1:4" x14ac:dyDescent="0.2">
      <c r="A11" t="s">
        <v>86</v>
      </c>
      <c r="B11" s="1">
        <v>0.55921351229990435</v>
      </c>
      <c r="C11" s="2" t="s">
        <v>99</v>
      </c>
      <c r="D11" s="2" t="s">
        <v>133</v>
      </c>
    </row>
    <row r="12" spans="1:4" x14ac:dyDescent="0.2">
      <c r="A12" t="s">
        <v>3</v>
      </c>
      <c r="B12" s="1">
        <v>0.48926582585275058</v>
      </c>
      <c r="C12" s="2" t="s">
        <v>99</v>
      </c>
      <c r="D12" s="2" t="s">
        <v>104</v>
      </c>
    </row>
    <row r="13" spans="1:4" x14ac:dyDescent="0.2">
      <c r="A13" t="s">
        <v>15</v>
      </c>
      <c r="B13" s="1">
        <v>0.47992523609683069</v>
      </c>
      <c r="C13" s="2" t="s">
        <v>99</v>
      </c>
      <c r="D13" s="2" t="s">
        <v>104</v>
      </c>
    </row>
    <row r="14" spans="1:4" x14ac:dyDescent="0.2">
      <c r="A14" t="s">
        <v>27</v>
      </c>
      <c r="B14" s="1">
        <v>0.39675478587255153</v>
      </c>
      <c r="C14" s="2" t="s">
        <v>99</v>
      </c>
      <c r="D14" s="2" t="s">
        <v>114</v>
      </c>
    </row>
    <row r="15" spans="1:4" x14ac:dyDescent="0.2">
      <c r="A15" t="s">
        <v>39</v>
      </c>
      <c r="B15" s="1">
        <v>0.41625977509250101</v>
      </c>
      <c r="C15" s="2" t="s">
        <v>99</v>
      </c>
      <c r="D15" s="2" t="s">
        <v>114</v>
      </c>
    </row>
    <row r="16" spans="1:4" x14ac:dyDescent="0.2">
      <c r="A16" t="s">
        <v>51</v>
      </c>
      <c r="B16" s="1">
        <v>0.33351454121451746</v>
      </c>
      <c r="C16" s="2" t="s">
        <v>99</v>
      </c>
      <c r="D16" s="2" t="s">
        <v>124</v>
      </c>
    </row>
    <row r="17" spans="1:4" x14ac:dyDescent="0.2">
      <c r="A17" t="s">
        <v>63</v>
      </c>
      <c r="B17" s="1">
        <v>0.31301947040490269</v>
      </c>
      <c r="C17" s="2" t="s">
        <v>99</v>
      </c>
      <c r="D17" s="2" t="s">
        <v>124</v>
      </c>
    </row>
    <row r="18" spans="1:4" x14ac:dyDescent="0.2">
      <c r="A18" t="s">
        <v>75</v>
      </c>
      <c r="B18" s="1">
        <v>0.54832386932307042</v>
      </c>
      <c r="C18" s="2" t="s">
        <v>99</v>
      </c>
      <c r="D18" s="2" t="s">
        <v>134</v>
      </c>
    </row>
    <row r="19" spans="1:4" x14ac:dyDescent="0.2">
      <c r="A19" t="s">
        <v>87</v>
      </c>
      <c r="B19" s="1">
        <v>0.61322447778934019</v>
      </c>
      <c r="C19" s="2" t="s">
        <v>99</v>
      </c>
      <c r="D19" s="2" t="s">
        <v>134</v>
      </c>
    </row>
    <row r="20" spans="1:4" x14ac:dyDescent="0.2">
      <c r="A20" t="s">
        <v>4</v>
      </c>
      <c r="B20" s="1">
        <v>0.71125711123179047</v>
      </c>
      <c r="C20" s="2" t="s">
        <v>99</v>
      </c>
      <c r="D20" s="2" t="s">
        <v>105</v>
      </c>
    </row>
    <row r="21" spans="1:4" x14ac:dyDescent="0.2">
      <c r="A21" t="s">
        <v>16</v>
      </c>
      <c r="B21" s="1">
        <v>0.64841630605516198</v>
      </c>
      <c r="C21" s="2" t="s">
        <v>99</v>
      </c>
      <c r="D21" s="2" t="s">
        <v>105</v>
      </c>
    </row>
    <row r="22" spans="1:4" x14ac:dyDescent="0.2">
      <c r="A22" t="s">
        <v>28</v>
      </c>
      <c r="B22" s="1">
        <v>0.8151955273196082</v>
      </c>
      <c r="C22" s="2" t="s">
        <v>99</v>
      </c>
      <c r="D22" s="2" t="s">
        <v>115</v>
      </c>
    </row>
    <row r="23" spans="1:4" x14ac:dyDescent="0.2">
      <c r="A23" t="s">
        <v>40</v>
      </c>
      <c r="B23" s="1">
        <v>0.72981155548122878</v>
      </c>
      <c r="C23" s="2" t="s">
        <v>99</v>
      </c>
      <c r="D23" s="2" t="s">
        <v>115</v>
      </c>
    </row>
    <row r="24" spans="1:4" x14ac:dyDescent="0.2">
      <c r="A24" t="s">
        <v>52</v>
      </c>
      <c r="B24" s="1">
        <v>0.89918254795889896</v>
      </c>
      <c r="C24" s="2" t="s">
        <v>99</v>
      </c>
      <c r="D24" s="2" t="s">
        <v>125</v>
      </c>
    </row>
    <row r="25" spans="1:4" x14ac:dyDescent="0.2">
      <c r="A25" t="s">
        <v>64</v>
      </c>
      <c r="B25" s="1">
        <v>0.88188395674363207</v>
      </c>
      <c r="C25" s="2" t="s">
        <v>99</v>
      </c>
      <c r="D25" s="2" t="s">
        <v>125</v>
      </c>
    </row>
    <row r="26" spans="1:4" x14ac:dyDescent="0.2">
      <c r="A26" t="s">
        <v>76</v>
      </c>
      <c r="B26" s="1">
        <v>0.94820906454279086</v>
      </c>
      <c r="C26" s="2" t="s">
        <v>99</v>
      </c>
      <c r="D26" s="2" t="s">
        <v>135</v>
      </c>
    </row>
    <row r="27" spans="1:4" x14ac:dyDescent="0.2">
      <c r="A27" t="s">
        <v>88</v>
      </c>
      <c r="B27" s="1">
        <v>1.0886628370880009</v>
      </c>
      <c r="C27" s="2" t="s">
        <v>99</v>
      </c>
      <c r="D27" s="2" t="s">
        <v>135</v>
      </c>
    </row>
    <row r="28" spans="1:4" x14ac:dyDescent="0.2">
      <c r="A28" t="s">
        <v>5</v>
      </c>
      <c r="B28" s="1">
        <v>0.9926894172740095</v>
      </c>
      <c r="C28" s="2" t="s">
        <v>99</v>
      </c>
      <c r="D28" s="2" t="s">
        <v>106</v>
      </c>
    </row>
    <row r="29" spans="1:4" x14ac:dyDescent="0.2">
      <c r="A29" t="s">
        <v>17</v>
      </c>
      <c r="B29" s="1">
        <v>1.0482462134338026</v>
      </c>
      <c r="C29" s="2" t="s">
        <v>99</v>
      </c>
      <c r="D29" s="2" t="s">
        <v>106</v>
      </c>
    </row>
    <row r="30" spans="1:4" x14ac:dyDescent="0.2">
      <c r="A30" t="s">
        <v>29</v>
      </c>
      <c r="B30" s="1">
        <v>1.1544054672428081</v>
      </c>
      <c r="C30" s="2" t="s">
        <v>99</v>
      </c>
      <c r="D30" s="2" t="s">
        <v>116</v>
      </c>
    </row>
    <row r="31" spans="1:4" x14ac:dyDescent="0.2">
      <c r="A31" t="s">
        <v>41</v>
      </c>
      <c r="B31" s="1">
        <v>1.4173757385741246</v>
      </c>
      <c r="C31" s="2" t="s">
        <v>99</v>
      </c>
      <c r="D31" s="2" t="s">
        <v>116</v>
      </c>
    </row>
    <row r="32" spans="1:4" x14ac:dyDescent="0.2">
      <c r="A32" t="s">
        <v>53</v>
      </c>
      <c r="B32" s="1">
        <v>0.51963299206296565</v>
      </c>
      <c r="C32" s="2" t="s">
        <v>99</v>
      </c>
      <c r="D32" s="2" t="s">
        <v>126</v>
      </c>
    </row>
    <row r="33" spans="1:4" x14ac:dyDescent="0.2">
      <c r="A33" t="s">
        <v>65</v>
      </c>
      <c r="B33" s="1">
        <v>0.62628403054772164</v>
      </c>
      <c r="C33" s="2" t="s">
        <v>99</v>
      </c>
      <c r="D33" s="2" t="s">
        <v>126</v>
      </c>
    </row>
    <row r="34" spans="1:4" x14ac:dyDescent="0.2">
      <c r="A34" t="s">
        <v>77</v>
      </c>
      <c r="B34" s="1">
        <v>0.42434414710812918</v>
      </c>
      <c r="C34" s="2" t="s">
        <v>99</v>
      </c>
      <c r="D34" s="2" t="s">
        <v>136</v>
      </c>
    </row>
    <row r="35" spans="1:4" x14ac:dyDescent="0.2">
      <c r="A35" t="s">
        <v>89</v>
      </c>
      <c r="B35" s="1">
        <v>0.49352990208994069</v>
      </c>
      <c r="C35" s="2" t="s">
        <v>99</v>
      </c>
      <c r="D35" s="2" t="s">
        <v>136</v>
      </c>
    </row>
    <row r="36" spans="1:4" x14ac:dyDescent="0.2">
      <c r="A36" t="s">
        <v>91</v>
      </c>
      <c r="B36" s="1">
        <v>4.3353815993810718E-2</v>
      </c>
      <c r="C36" s="2" t="s">
        <v>99</v>
      </c>
      <c r="D36" s="2" t="s">
        <v>141</v>
      </c>
    </row>
    <row r="37" spans="1:4" x14ac:dyDescent="0.2">
      <c r="A37" t="s">
        <v>10</v>
      </c>
      <c r="B37" s="1">
        <v>1.5578567214528131E-3</v>
      </c>
      <c r="C37" s="2" t="s">
        <v>99</v>
      </c>
      <c r="D37" s="2" t="s">
        <v>111</v>
      </c>
    </row>
    <row r="38" spans="1:4" x14ac:dyDescent="0.2">
      <c r="A38" t="s">
        <v>11</v>
      </c>
      <c r="B38" s="1">
        <v>1.9229422746061492E-3</v>
      </c>
      <c r="C38" s="2" t="s">
        <v>99</v>
      </c>
      <c r="D38" s="2" t="s">
        <v>111</v>
      </c>
    </row>
    <row r="39" spans="1:4" x14ac:dyDescent="0.2">
      <c r="A39" t="s">
        <v>22</v>
      </c>
      <c r="B39" s="1">
        <v>1.4261811055868805E-3</v>
      </c>
      <c r="C39" s="2" t="s">
        <v>99</v>
      </c>
      <c r="D39" s="2" t="s">
        <v>111</v>
      </c>
    </row>
    <row r="40" spans="1:4" x14ac:dyDescent="0.2">
      <c r="A40" t="s">
        <v>23</v>
      </c>
      <c r="B40" s="1">
        <v>1.996242636872802E-3</v>
      </c>
      <c r="C40" s="2" t="s">
        <v>99</v>
      </c>
      <c r="D40" s="2" t="s">
        <v>111</v>
      </c>
    </row>
    <row r="41" spans="1:4" x14ac:dyDescent="0.2">
      <c r="A41" t="s">
        <v>34</v>
      </c>
      <c r="B41" s="1">
        <v>1.7043466018269691E-3</v>
      </c>
      <c r="C41" s="2" t="s">
        <v>99</v>
      </c>
      <c r="D41" s="2" t="s">
        <v>111</v>
      </c>
    </row>
    <row r="42" spans="1:4" x14ac:dyDescent="0.2">
      <c r="A42" t="s">
        <v>35</v>
      </c>
      <c r="B42" s="1">
        <v>2.1163834289000746E-3</v>
      </c>
      <c r="C42" s="2" t="s">
        <v>99</v>
      </c>
      <c r="D42" s="2" t="s">
        <v>111</v>
      </c>
    </row>
    <row r="43" spans="1:4" x14ac:dyDescent="0.2">
      <c r="A43" t="s">
        <v>46</v>
      </c>
      <c r="B43" s="1">
        <v>1.6427902127893078E-3</v>
      </c>
      <c r="C43" s="2" t="s">
        <v>99</v>
      </c>
      <c r="D43" s="2" t="s">
        <v>111</v>
      </c>
    </row>
    <row r="44" spans="1:4" x14ac:dyDescent="0.2">
      <c r="A44" t="s">
        <v>47</v>
      </c>
      <c r="B44" s="1">
        <v>2.0362858748758706E-3</v>
      </c>
      <c r="C44" s="2" t="s">
        <v>99</v>
      </c>
      <c r="D44" s="2" t="s">
        <v>111</v>
      </c>
    </row>
    <row r="45" spans="1:4" x14ac:dyDescent="0.2">
      <c r="A45" t="s">
        <v>58</v>
      </c>
      <c r="B45" s="1">
        <v>1.5695494770394901E-3</v>
      </c>
      <c r="C45" s="2" t="s">
        <v>99</v>
      </c>
      <c r="D45" s="2" t="s">
        <v>111</v>
      </c>
    </row>
    <row r="46" spans="1:4" x14ac:dyDescent="0.2">
      <c r="A46" t="s">
        <v>59</v>
      </c>
      <c r="B46" s="1">
        <v>2.0097953194754123E-3</v>
      </c>
      <c r="C46" s="2" t="s">
        <v>99</v>
      </c>
      <c r="D46" s="2" t="s">
        <v>111</v>
      </c>
    </row>
    <row r="47" spans="1:4" x14ac:dyDescent="0.2">
      <c r="A47" t="s">
        <v>70</v>
      </c>
      <c r="B47" s="1">
        <v>1.7991605084535444E-3</v>
      </c>
      <c r="C47" s="2" t="s">
        <v>99</v>
      </c>
      <c r="D47" s="2" t="s">
        <v>111</v>
      </c>
    </row>
    <row r="48" spans="1:4" x14ac:dyDescent="0.2">
      <c r="A48" t="s">
        <v>71</v>
      </c>
      <c r="B48" s="1">
        <v>2.0239644853206279E-3</v>
      </c>
      <c r="C48" s="2" t="s">
        <v>99</v>
      </c>
      <c r="D48" s="2" t="s">
        <v>111</v>
      </c>
    </row>
    <row r="49" spans="1:4" x14ac:dyDescent="0.2">
      <c r="A49" t="s">
        <v>82</v>
      </c>
      <c r="B49" s="1">
        <v>1.6797229992103811E-3</v>
      </c>
      <c r="C49" s="2" t="s">
        <v>99</v>
      </c>
      <c r="D49" s="2" t="s">
        <v>111</v>
      </c>
    </row>
    <row r="50" spans="1:4" x14ac:dyDescent="0.2">
      <c r="A50" t="s">
        <v>83</v>
      </c>
      <c r="B50" s="1">
        <v>2.049839807153083E-3</v>
      </c>
      <c r="C50" s="2" t="s">
        <v>99</v>
      </c>
      <c r="D50" s="2" t="s">
        <v>111</v>
      </c>
    </row>
    <row r="51" spans="1:4" x14ac:dyDescent="0.2">
      <c r="A51" t="s">
        <v>94</v>
      </c>
      <c r="B51" s="1">
        <v>1.6569474096951109E-3</v>
      </c>
      <c r="C51" s="2" t="s">
        <v>99</v>
      </c>
      <c r="D51" s="2" t="s">
        <v>111</v>
      </c>
    </row>
    <row r="52" spans="1:4" x14ac:dyDescent="0.2">
      <c r="A52" t="s">
        <v>95</v>
      </c>
      <c r="B52" s="1">
        <v>2.0670908782228184E-3</v>
      </c>
      <c r="C52" s="2" t="s">
        <v>99</v>
      </c>
      <c r="D52" s="2" t="s">
        <v>111</v>
      </c>
    </row>
    <row r="53" spans="1:4" x14ac:dyDescent="0.2">
      <c r="A53" t="s">
        <v>6</v>
      </c>
      <c r="B53" s="1">
        <v>0.52763055085996591</v>
      </c>
      <c r="C53" s="2" t="s">
        <v>99</v>
      </c>
      <c r="D53" s="2" t="s">
        <v>107</v>
      </c>
    </row>
    <row r="54" spans="1:4" x14ac:dyDescent="0.2">
      <c r="A54" t="s">
        <v>18</v>
      </c>
      <c r="B54" s="1">
        <v>0.45765134092412973</v>
      </c>
      <c r="C54" s="2" t="s">
        <v>99</v>
      </c>
      <c r="D54" s="2" t="s">
        <v>107</v>
      </c>
    </row>
    <row r="55" spans="1:4" x14ac:dyDescent="0.2">
      <c r="A55" t="s">
        <v>30</v>
      </c>
      <c r="B55" s="1">
        <v>0.34599262584896767</v>
      </c>
      <c r="C55" s="2" t="s">
        <v>99</v>
      </c>
      <c r="D55" s="2" t="s">
        <v>117</v>
      </c>
    </row>
    <row r="56" spans="1:4" x14ac:dyDescent="0.2">
      <c r="A56" t="s">
        <v>42</v>
      </c>
      <c r="B56" s="1">
        <v>0.40439534311184966</v>
      </c>
      <c r="C56" s="2" t="s">
        <v>99</v>
      </c>
      <c r="D56" s="2" t="s">
        <v>117</v>
      </c>
    </row>
    <row r="57" spans="1:4" x14ac:dyDescent="0.2">
      <c r="A57" t="s">
        <v>54</v>
      </c>
      <c r="B57" s="1">
        <v>0.43478232427010066</v>
      </c>
      <c r="C57" s="2" t="s">
        <v>99</v>
      </c>
      <c r="D57" s="2" t="s">
        <v>127</v>
      </c>
    </row>
    <row r="58" spans="1:4" x14ac:dyDescent="0.2">
      <c r="A58" t="s">
        <v>66</v>
      </c>
      <c r="B58" s="1">
        <v>0.28909887075242779</v>
      </c>
      <c r="C58" s="2" t="s">
        <v>99</v>
      </c>
      <c r="D58" s="2" t="s">
        <v>127</v>
      </c>
    </row>
    <row r="59" spans="1:4" x14ac:dyDescent="0.2">
      <c r="A59" t="s">
        <v>78</v>
      </c>
      <c r="B59" s="1">
        <v>0.60154704901087508</v>
      </c>
      <c r="C59" s="2" t="s">
        <v>99</v>
      </c>
      <c r="D59" s="2" t="s">
        <v>137</v>
      </c>
    </row>
    <row r="60" spans="1:4" x14ac:dyDescent="0.2">
      <c r="A60" t="s">
        <v>90</v>
      </c>
      <c r="B60" s="1">
        <v>0.88041017386385201</v>
      </c>
      <c r="C60" s="2" t="s">
        <v>99</v>
      </c>
      <c r="D60" s="2" t="s">
        <v>137</v>
      </c>
    </row>
    <row r="61" spans="1:4" x14ac:dyDescent="0.2">
      <c r="A61" t="s">
        <v>7</v>
      </c>
      <c r="B61" s="1">
        <v>0.52138328428715208</v>
      </c>
      <c r="C61" s="2" t="s">
        <v>99</v>
      </c>
      <c r="D61" s="2" t="s">
        <v>108</v>
      </c>
    </row>
    <row r="62" spans="1:4" x14ac:dyDescent="0.2">
      <c r="A62" t="s">
        <v>19</v>
      </c>
      <c r="B62" s="1">
        <v>0.49841934844962571</v>
      </c>
      <c r="C62" s="2" t="s">
        <v>99</v>
      </c>
      <c r="D62" s="2" t="s">
        <v>108</v>
      </c>
    </row>
    <row r="63" spans="1:4" x14ac:dyDescent="0.2">
      <c r="A63" t="s">
        <v>31</v>
      </c>
      <c r="B63" s="1">
        <v>0.43428033161010693</v>
      </c>
      <c r="C63" s="2" t="s">
        <v>99</v>
      </c>
      <c r="D63" s="2" t="s">
        <v>118</v>
      </c>
    </row>
    <row r="64" spans="1:4" x14ac:dyDescent="0.2">
      <c r="A64" t="s">
        <v>43</v>
      </c>
      <c r="B64" s="1">
        <v>0.46959727635223419</v>
      </c>
      <c r="C64" s="2" t="s">
        <v>99</v>
      </c>
      <c r="D64" s="2" t="s">
        <v>118</v>
      </c>
    </row>
    <row r="65" spans="1:4" x14ac:dyDescent="0.2">
      <c r="A65" t="s">
        <v>55</v>
      </c>
      <c r="B65" s="1">
        <v>0.59804317933985485</v>
      </c>
      <c r="C65" s="2" t="s">
        <v>99</v>
      </c>
      <c r="D65" s="2" t="s">
        <v>128</v>
      </c>
    </row>
    <row r="66" spans="1:4" x14ac:dyDescent="0.2">
      <c r="A66" t="s">
        <v>67</v>
      </c>
      <c r="B66" s="1">
        <v>0.52588993887906321</v>
      </c>
      <c r="C66" s="2" t="s">
        <v>99</v>
      </c>
      <c r="D66" s="2" t="s">
        <v>128</v>
      </c>
    </row>
    <row r="67" spans="1:4" x14ac:dyDescent="0.2">
      <c r="A67" t="s">
        <v>79</v>
      </c>
      <c r="B67" s="1">
        <v>0.34978221446223495</v>
      </c>
      <c r="C67" s="2" t="s">
        <v>99</v>
      </c>
      <c r="D67" s="2" t="s">
        <v>138</v>
      </c>
    </row>
    <row r="68" spans="1:4" x14ac:dyDescent="0.2">
      <c r="A68" t="s">
        <v>8</v>
      </c>
      <c r="B68" s="1">
        <v>0.62242140642610411</v>
      </c>
      <c r="C68" s="2" t="s">
        <v>99</v>
      </c>
      <c r="D68" s="2" t="s">
        <v>109</v>
      </c>
    </row>
    <row r="69" spans="1:4" x14ac:dyDescent="0.2">
      <c r="A69" t="s">
        <v>20</v>
      </c>
      <c r="B69" s="1">
        <v>0.61834320572315227</v>
      </c>
      <c r="C69" s="2" t="s">
        <v>99</v>
      </c>
      <c r="D69" s="2" t="s">
        <v>109</v>
      </c>
    </row>
    <row r="70" spans="1:4" x14ac:dyDescent="0.2">
      <c r="A70" t="s">
        <v>32</v>
      </c>
      <c r="B70" s="1">
        <v>0.62598069885734064</v>
      </c>
      <c r="C70" s="2" t="s">
        <v>99</v>
      </c>
      <c r="D70" s="2" t="s">
        <v>119</v>
      </c>
    </row>
    <row r="71" spans="1:4" x14ac:dyDescent="0.2">
      <c r="A71" t="s">
        <v>44</v>
      </c>
      <c r="B71" s="1">
        <v>0.73908024507384751</v>
      </c>
      <c r="C71" s="2" t="s">
        <v>99</v>
      </c>
      <c r="D71" s="2" t="s">
        <v>119</v>
      </c>
    </row>
    <row r="72" spans="1:4" x14ac:dyDescent="0.2">
      <c r="A72" t="s">
        <v>56</v>
      </c>
      <c r="B72" s="1">
        <v>0.52682743518916819</v>
      </c>
      <c r="C72" s="2" t="s">
        <v>99</v>
      </c>
      <c r="D72" s="2" t="s">
        <v>129</v>
      </c>
    </row>
    <row r="73" spans="1:4" x14ac:dyDescent="0.2">
      <c r="A73" t="s">
        <v>68</v>
      </c>
      <c r="B73" s="1">
        <v>0.47225227769552819</v>
      </c>
      <c r="C73" s="2" t="s">
        <v>99</v>
      </c>
      <c r="D73" s="2" t="s">
        <v>129</v>
      </c>
    </row>
    <row r="74" spans="1:4" x14ac:dyDescent="0.2">
      <c r="A74" t="s">
        <v>80</v>
      </c>
      <c r="B74" s="1">
        <v>0.45726806128556419</v>
      </c>
      <c r="C74" s="2" t="s">
        <v>99</v>
      </c>
      <c r="D74" s="2" t="s">
        <v>139</v>
      </c>
    </row>
    <row r="75" spans="1:4" x14ac:dyDescent="0.2">
      <c r="A75" t="s">
        <v>92</v>
      </c>
      <c r="B75" s="1">
        <v>0.39623682727446591</v>
      </c>
      <c r="C75" s="2" t="s">
        <v>99</v>
      </c>
      <c r="D75" s="2" t="s">
        <v>139</v>
      </c>
    </row>
    <row r="76" spans="1:4" x14ac:dyDescent="0.2">
      <c r="A76" t="s">
        <v>9</v>
      </c>
      <c r="B76" s="1">
        <v>0.62683679429743944</v>
      </c>
      <c r="C76" s="2" t="s">
        <v>99</v>
      </c>
      <c r="D76" s="2" t="s">
        <v>110</v>
      </c>
    </row>
    <row r="77" spans="1:4" x14ac:dyDescent="0.2">
      <c r="A77" t="s">
        <v>21</v>
      </c>
      <c r="B77" s="1">
        <v>0.57523525985837776</v>
      </c>
      <c r="C77" s="2" t="s">
        <v>99</v>
      </c>
      <c r="D77" s="2" t="s">
        <v>110</v>
      </c>
    </row>
    <row r="78" spans="1:4" x14ac:dyDescent="0.2">
      <c r="A78" t="s">
        <v>33</v>
      </c>
      <c r="B78" s="1">
        <v>0.70423977060877441</v>
      </c>
      <c r="C78" s="2" t="s">
        <v>99</v>
      </c>
      <c r="D78" s="2" t="s">
        <v>120</v>
      </c>
    </row>
    <row r="79" spans="1:4" x14ac:dyDescent="0.2">
      <c r="A79" t="s">
        <v>45</v>
      </c>
      <c r="B79" s="1">
        <v>0.70757630810481975</v>
      </c>
      <c r="C79" s="2" t="s">
        <v>99</v>
      </c>
      <c r="D79" s="2" t="s">
        <v>120</v>
      </c>
    </row>
    <row r="80" spans="1:4" x14ac:dyDescent="0.2">
      <c r="A80" t="s">
        <v>57</v>
      </c>
      <c r="B80" s="1">
        <v>0.50059448128720219</v>
      </c>
      <c r="C80" s="2" t="s">
        <v>99</v>
      </c>
      <c r="D80" s="2" t="s">
        <v>130</v>
      </c>
    </row>
    <row r="81" spans="1:4" x14ac:dyDescent="0.2">
      <c r="A81" t="s">
        <v>69</v>
      </c>
      <c r="B81" s="1">
        <v>0.52130385004778024</v>
      </c>
      <c r="C81" s="2" t="s">
        <v>99</v>
      </c>
      <c r="D81" s="2" t="s">
        <v>130</v>
      </c>
    </row>
    <row r="82" spans="1:4" x14ac:dyDescent="0.2">
      <c r="A82" t="s">
        <v>81</v>
      </c>
      <c r="B82" s="1">
        <v>0.41027758191771313</v>
      </c>
      <c r="C82" s="2" t="s">
        <v>99</v>
      </c>
      <c r="D82" s="2" t="s">
        <v>140</v>
      </c>
    </row>
    <row r="83" spans="1:4" x14ac:dyDescent="0.2">
      <c r="A83" t="s">
        <v>93</v>
      </c>
      <c r="B83" s="1">
        <v>0.51851252952855109</v>
      </c>
      <c r="C83" s="2" t="s">
        <v>99</v>
      </c>
      <c r="D83" s="2" t="s">
        <v>140</v>
      </c>
    </row>
    <row r="84" spans="1:4" x14ac:dyDescent="0.2">
      <c r="A84" t="s">
        <v>48</v>
      </c>
      <c r="B84" s="1">
        <v>0.28806563169640581</v>
      </c>
      <c r="C84" s="2" t="s">
        <v>101</v>
      </c>
      <c r="D84" s="2" t="s">
        <v>121</v>
      </c>
    </row>
    <row r="85" spans="1:4" x14ac:dyDescent="0.2">
      <c r="A85" t="s">
        <v>60</v>
      </c>
      <c r="B85" s="1">
        <v>0.23965659203918993</v>
      </c>
      <c r="C85" s="2" t="s">
        <v>101</v>
      </c>
      <c r="D85" s="2" t="s">
        <v>121</v>
      </c>
    </row>
    <row r="86" spans="1:4" x14ac:dyDescent="0.2">
      <c r="A86" t="s">
        <v>72</v>
      </c>
      <c r="B86" s="1">
        <v>0.33624968518365955</v>
      </c>
      <c r="C86" s="2" t="s">
        <v>101</v>
      </c>
      <c r="D86" s="2" t="s">
        <v>131</v>
      </c>
    </row>
    <row r="87" spans="1:4" x14ac:dyDescent="0.2">
      <c r="A87" t="s">
        <v>84</v>
      </c>
      <c r="B87" s="1">
        <v>0.30846450164203937</v>
      </c>
      <c r="C87" s="2" t="s">
        <v>101</v>
      </c>
      <c r="D87" s="2" t="s">
        <v>131</v>
      </c>
    </row>
    <row r="88" spans="1:4" x14ac:dyDescent="0.2">
      <c r="A88" t="s">
        <v>1</v>
      </c>
      <c r="B88" s="1">
        <v>0.56563896516501067</v>
      </c>
      <c r="C88" s="2" t="s">
        <v>101</v>
      </c>
      <c r="D88" s="2" t="s">
        <v>102</v>
      </c>
    </row>
    <row r="89" spans="1:4" x14ac:dyDescent="0.2">
      <c r="A89" t="s">
        <v>13</v>
      </c>
      <c r="B89" s="1">
        <v>0.43914279778020937</v>
      </c>
      <c r="C89" s="2" t="s">
        <v>101</v>
      </c>
      <c r="D89" s="2" t="s">
        <v>102</v>
      </c>
    </row>
    <row r="90" spans="1:4" x14ac:dyDescent="0.2">
      <c r="A90" t="s">
        <v>25</v>
      </c>
      <c r="B90" s="1">
        <v>0.95738915432137006</v>
      </c>
      <c r="C90" s="2" t="s">
        <v>101</v>
      </c>
      <c r="D90" s="2" t="s">
        <v>113</v>
      </c>
    </row>
    <row r="91" spans="1:4" x14ac:dyDescent="0.2">
      <c r="A91" t="s">
        <v>37</v>
      </c>
      <c r="B91" s="1">
        <v>0.69437822230460122</v>
      </c>
      <c r="C91" s="2" t="s">
        <v>101</v>
      </c>
      <c r="D91" s="2" t="s">
        <v>113</v>
      </c>
    </row>
    <row r="92" spans="1:4" x14ac:dyDescent="0.2">
      <c r="A92" t="s">
        <v>49</v>
      </c>
      <c r="B92" s="1">
        <v>1.8085946967179261</v>
      </c>
      <c r="C92" s="2" t="s">
        <v>101</v>
      </c>
      <c r="D92" s="2" t="s">
        <v>122</v>
      </c>
    </row>
    <row r="93" spans="1:4" x14ac:dyDescent="0.2">
      <c r="A93" t="s">
        <v>61</v>
      </c>
      <c r="B93" s="1">
        <v>1.6796003616680992</v>
      </c>
      <c r="C93" s="2" t="s">
        <v>101</v>
      </c>
      <c r="D93" s="2" t="s">
        <v>122</v>
      </c>
    </row>
    <row r="94" spans="1:4" x14ac:dyDescent="0.2">
      <c r="A94" t="s">
        <v>24</v>
      </c>
      <c r="B94" s="1">
        <v>0.20576683532148179</v>
      </c>
      <c r="C94" s="2" t="s">
        <v>101</v>
      </c>
      <c r="D94" s="2" t="s">
        <v>112</v>
      </c>
    </row>
    <row r="95" spans="1:4" x14ac:dyDescent="0.2">
      <c r="A95" t="s">
        <v>36</v>
      </c>
      <c r="B95" s="1">
        <v>0.24242742798370648</v>
      </c>
      <c r="C95" s="2" t="s">
        <v>101</v>
      </c>
      <c r="D95" s="2" t="s">
        <v>112</v>
      </c>
    </row>
    <row r="96" spans="1:4" x14ac:dyDescent="0.2">
      <c r="A96" t="s">
        <v>73</v>
      </c>
      <c r="B96" s="1">
        <v>2.1479265804451986</v>
      </c>
      <c r="C96" s="2" t="s">
        <v>101</v>
      </c>
      <c r="D96" s="2" t="s">
        <v>132</v>
      </c>
    </row>
    <row r="97" spans="1:4" x14ac:dyDescent="0.2">
      <c r="A97" t="s">
        <v>85</v>
      </c>
      <c r="B97" s="1">
        <v>2.0791855384433524</v>
      </c>
      <c r="C97" s="2" t="s">
        <v>101</v>
      </c>
      <c r="D97" s="2" t="s">
        <v>132</v>
      </c>
    </row>
  </sheetData>
  <sortState ref="A2:D97">
    <sortCondition ref="C2:C97"/>
    <sortCondition ref="D2:D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87F0-EFEC-0245-A219-60B848B3FF32}">
  <dimension ref="A1:L15"/>
  <sheetViews>
    <sheetView topLeftCell="F18" zoomScale="135" workbookViewId="0">
      <selection activeCell="M9" sqref="M9"/>
    </sheetView>
  </sheetViews>
  <sheetFormatPr baseColWidth="10" defaultRowHeight="16" x14ac:dyDescent="0.2"/>
  <sheetData>
    <row r="1" spans="1:12" x14ac:dyDescent="0.2">
      <c r="B1" t="s">
        <v>96</v>
      </c>
      <c r="C1" t="s">
        <v>97</v>
      </c>
      <c r="D1" s="2" t="s">
        <v>98</v>
      </c>
      <c r="E1" s="2" t="s">
        <v>99</v>
      </c>
      <c r="K1" t="s">
        <v>142</v>
      </c>
      <c r="L1" t="s">
        <v>143</v>
      </c>
    </row>
    <row r="2" spans="1:12" x14ac:dyDescent="0.2">
      <c r="A2">
        <v>0</v>
      </c>
      <c r="B2" t="s">
        <v>24</v>
      </c>
      <c r="C2" s="1">
        <v>0.20576683532148179</v>
      </c>
      <c r="D2" s="2" t="s">
        <v>101</v>
      </c>
      <c r="E2" s="2" t="s">
        <v>112</v>
      </c>
      <c r="I2">
        <v>0</v>
      </c>
      <c r="J2" s="2" t="s">
        <v>112</v>
      </c>
      <c r="K2" s="1">
        <f>AVERAGE(C2:C3)</f>
        <v>0.22409713165259415</v>
      </c>
      <c r="L2">
        <f>STDEV(C2:C3)</f>
        <v>2.5922953673776856E-2</v>
      </c>
    </row>
    <row r="3" spans="1:12" x14ac:dyDescent="0.2">
      <c r="A3">
        <v>0</v>
      </c>
      <c r="B3" t="s">
        <v>36</v>
      </c>
      <c r="C3" s="1">
        <v>0.24242742798370648</v>
      </c>
      <c r="D3" s="2" t="s">
        <v>101</v>
      </c>
      <c r="E3" s="2" t="s">
        <v>112</v>
      </c>
      <c r="I3">
        <v>0.1</v>
      </c>
      <c r="J3" s="2" t="s">
        <v>121</v>
      </c>
      <c r="K3" s="1">
        <f>AVERAGE(C4:C5)</f>
        <v>0.26386111186779787</v>
      </c>
      <c r="L3">
        <f>STDEV(C4:C5)</f>
        <v>3.4230360212345851E-2</v>
      </c>
    </row>
    <row r="4" spans="1:12" x14ac:dyDescent="0.2">
      <c r="A4">
        <v>0.1</v>
      </c>
      <c r="B4" t="s">
        <v>48</v>
      </c>
      <c r="C4" s="1">
        <v>0.28806563169640581</v>
      </c>
      <c r="D4" s="2" t="s">
        <v>101</v>
      </c>
      <c r="E4" s="2" t="s">
        <v>121</v>
      </c>
      <c r="I4">
        <v>0.2</v>
      </c>
      <c r="J4" s="2" t="s">
        <v>131</v>
      </c>
      <c r="K4" s="1">
        <f>AVERAGE(C6:C7)</f>
        <v>0.32235709341284946</v>
      </c>
      <c r="L4">
        <f>STDEV(C6:C7)</f>
        <v>1.9647091698792484E-2</v>
      </c>
    </row>
    <row r="5" spans="1:12" x14ac:dyDescent="0.2">
      <c r="A5">
        <v>0.1</v>
      </c>
      <c r="B5" t="s">
        <v>60</v>
      </c>
      <c r="C5" s="1">
        <v>0.23965659203918993</v>
      </c>
      <c r="D5" s="2" t="s">
        <v>101</v>
      </c>
      <c r="E5" s="2" t="s">
        <v>121</v>
      </c>
      <c r="I5">
        <v>0.5</v>
      </c>
      <c r="J5" s="2" t="s">
        <v>102</v>
      </c>
      <c r="K5" s="1">
        <f>AVERAGE(C8:C9)</f>
        <v>0.50239088147261002</v>
      </c>
      <c r="L5">
        <f>STDEV(C8:C9)</f>
        <v>8.9446297751901396E-2</v>
      </c>
    </row>
    <row r="6" spans="1:12" x14ac:dyDescent="0.2">
      <c r="A6">
        <v>0.2</v>
      </c>
      <c r="B6" t="s">
        <v>72</v>
      </c>
      <c r="C6" s="1">
        <v>0.33624968518365955</v>
      </c>
      <c r="D6" s="2" t="s">
        <v>101</v>
      </c>
      <c r="E6" s="2" t="s">
        <v>131</v>
      </c>
      <c r="I6">
        <v>1</v>
      </c>
      <c r="J6" s="2" t="s">
        <v>113</v>
      </c>
      <c r="K6" s="1">
        <f>AVERAGE(C10:C11)</f>
        <v>0.82588368831298564</v>
      </c>
      <c r="L6">
        <f>STDEV(C10:C11)</f>
        <v>0.18597681355525111</v>
      </c>
    </row>
    <row r="7" spans="1:12" x14ac:dyDescent="0.2">
      <c r="A7">
        <v>0.2</v>
      </c>
      <c r="B7" t="s">
        <v>84</v>
      </c>
      <c r="C7" s="1">
        <v>0.30846450164203937</v>
      </c>
      <c r="D7" s="2" t="s">
        <v>101</v>
      </c>
      <c r="E7" s="2" t="s">
        <v>131</v>
      </c>
      <c r="I7">
        <v>5</v>
      </c>
      <c r="J7" s="2" t="s">
        <v>122</v>
      </c>
      <c r="K7" s="1">
        <f>AVERAGE(C12:C13)</f>
        <v>1.7440975291930125</v>
      </c>
      <c r="L7">
        <f>STDEV(C12:C13)</f>
        <v>9.1212769048382089E-2</v>
      </c>
    </row>
    <row r="8" spans="1:12" x14ac:dyDescent="0.2">
      <c r="A8">
        <v>0.5</v>
      </c>
      <c r="B8" t="s">
        <v>1</v>
      </c>
      <c r="C8" s="1">
        <v>0.56563896516501067</v>
      </c>
      <c r="D8" s="2" t="s">
        <v>101</v>
      </c>
      <c r="E8" s="2" t="s">
        <v>102</v>
      </c>
      <c r="I8">
        <v>10</v>
      </c>
      <c r="J8" s="2" t="s">
        <v>132</v>
      </c>
      <c r="K8" s="1">
        <f>AVERAGE(C14:C15)</f>
        <v>2.1135560594442753</v>
      </c>
      <c r="L8">
        <f>STDEV(C14:C15)</f>
        <v>4.8607256945334708E-2</v>
      </c>
    </row>
    <row r="9" spans="1:12" x14ac:dyDescent="0.2">
      <c r="A9">
        <v>0.5</v>
      </c>
      <c r="B9" t="s">
        <v>13</v>
      </c>
      <c r="C9" s="1">
        <v>0.43914279778020937</v>
      </c>
      <c r="D9" s="2" t="s">
        <v>101</v>
      </c>
      <c r="E9" s="2" t="s">
        <v>102</v>
      </c>
    </row>
    <row r="10" spans="1:12" x14ac:dyDescent="0.2">
      <c r="A10">
        <v>1</v>
      </c>
      <c r="B10" t="s">
        <v>25</v>
      </c>
      <c r="C10" s="1">
        <v>0.95738915432137006</v>
      </c>
      <c r="D10" s="2" t="s">
        <v>101</v>
      </c>
      <c r="E10" s="2" t="s">
        <v>113</v>
      </c>
    </row>
    <row r="11" spans="1:12" x14ac:dyDescent="0.2">
      <c r="A11">
        <v>1</v>
      </c>
      <c r="B11" t="s">
        <v>37</v>
      </c>
      <c r="C11" s="1">
        <v>0.69437822230460122</v>
      </c>
      <c r="D11" s="2" t="s">
        <v>101</v>
      </c>
      <c r="E11" s="2" t="s">
        <v>113</v>
      </c>
    </row>
    <row r="12" spans="1:12" x14ac:dyDescent="0.2">
      <c r="A12">
        <v>5</v>
      </c>
      <c r="B12" t="s">
        <v>49</v>
      </c>
      <c r="C12" s="1">
        <v>1.8085946967179261</v>
      </c>
      <c r="D12" s="2" t="s">
        <v>101</v>
      </c>
      <c r="E12" s="2" t="s">
        <v>122</v>
      </c>
    </row>
    <row r="13" spans="1:12" x14ac:dyDescent="0.2">
      <c r="A13">
        <v>5</v>
      </c>
      <c r="B13" t="s">
        <v>61</v>
      </c>
      <c r="C13" s="1">
        <v>1.6796003616680992</v>
      </c>
      <c r="D13" s="2" t="s">
        <v>101</v>
      </c>
      <c r="E13" s="2" t="s">
        <v>122</v>
      </c>
    </row>
    <row r="14" spans="1:12" x14ac:dyDescent="0.2">
      <c r="A14">
        <v>10</v>
      </c>
      <c r="B14" t="s">
        <v>73</v>
      </c>
      <c r="C14" s="1">
        <v>2.1479265804451986</v>
      </c>
      <c r="D14" s="2" t="s">
        <v>101</v>
      </c>
      <c r="E14" s="2" t="s">
        <v>132</v>
      </c>
    </row>
    <row r="15" spans="1:12" x14ac:dyDescent="0.2">
      <c r="A15">
        <v>10</v>
      </c>
      <c r="B15" t="s">
        <v>85</v>
      </c>
      <c r="C15" s="1">
        <v>2.0791855384433524</v>
      </c>
      <c r="D15" s="2" t="s">
        <v>101</v>
      </c>
      <c r="E15" s="2" t="s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17D6-9399-DA4F-8EE9-E835A71DECEA}">
  <dimension ref="A1:AC71"/>
  <sheetViews>
    <sheetView workbookViewId="0">
      <selection sqref="A1:E63"/>
    </sheetView>
  </sheetViews>
  <sheetFormatPr baseColWidth="10" defaultRowHeight="16" x14ac:dyDescent="0.2"/>
  <sheetData>
    <row r="1" spans="1:29" x14ac:dyDescent="0.2">
      <c r="A1" t="s">
        <v>96</v>
      </c>
      <c r="B1" t="s">
        <v>97</v>
      </c>
      <c r="C1" s="2" t="s">
        <v>98</v>
      </c>
      <c r="D1" s="2" t="s">
        <v>99</v>
      </c>
      <c r="E1" s="2" t="s">
        <v>142</v>
      </c>
      <c r="F1" s="2" t="s">
        <v>143</v>
      </c>
      <c r="G1" t="s">
        <v>200</v>
      </c>
      <c r="H1" s="2" t="s">
        <v>207</v>
      </c>
      <c r="I1" s="2" t="s">
        <v>208</v>
      </c>
      <c r="J1" s="2" t="s">
        <v>144</v>
      </c>
      <c r="K1" t="s">
        <v>145</v>
      </c>
      <c r="L1" t="s">
        <v>149</v>
      </c>
      <c r="O1" t="s">
        <v>198</v>
      </c>
      <c r="P1">
        <v>-7.51E-2</v>
      </c>
      <c r="W1" t="s">
        <v>99</v>
      </c>
      <c r="X1" t="s">
        <v>142</v>
      </c>
      <c r="Y1" t="s">
        <v>143</v>
      </c>
      <c r="Z1" t="s">
        <v>200</v>
      </c>
      <c r="AA1" t="s">
        <v>144</v>
      </c>
      <c r="AB1" t="s">
        <v>145</v>
      </c>
      <c r="AC1" t="s">
        <v>149</v>
      </c>
    </row>
    <row r="2" spans="1:29" x14ac:dyDescent="0.2">
      <c r="A2" t="s">
        <v>0</v>
      </c>
      <c r="B2" s="1">
        <v>0.41961147098593227</v>
      </c>
      <c r="C2" s="2" t="s">
        <v>99</v>
      </c>
      <c r="D2" s="2" t="s">
        <v>100</v>
      </c>
      <c r="E2" s="4">
        <f>AVERAGE(B2:B3)</f>
        <v>0.39811302156801831</v>
      </c>
      <c r="F2" s="2">
        <f>STDEV(B2:B3)</f>
        <v>3.0403398736805927E-2</v>
      </c>
      <c r="G2" s="1">
        <f>E2-0.224</f>
        <v>0.17411302156801831</v>
      </c>
      <c r="H2" s="1">
        <f>G2*4*$P$1</f>
        <v>-5.2303551679032702E-2</v>
      </c>
      <c r="I2" s="1">
        <f>SQRT($P$3+H2)</f>
        <v>0.64516408635398115</v>
      </c>
      <c r="J2" s="1">
        <f>I2-$P$2</f>
        <v>-3.933591364601885E-2</v>
      </c>
      <c r="K2">
        <f>2*$P$1</f>
        <v>-0.1502</v>
      </c>
      <c r="L2">
        <f>(J2/K2)/25*100</f>
        <v>1.0475609492947764</v>
      </c>
      <c r="O2" t="s">
        <v>199</v>
      </c>
      <c r="P2">
        <v>0.6845</v>
      </c>
      <c r="W2" t="s">
        <v>100</v>
      </c>
      <c r="X2">
        <v>0.39811302156801831</v>
      </c>
      <c r="Y2">
        <v>3.0403398736805927E-2</v>
      </c>
      <c r="Z2">
        <v>0.17411302156801831</v>
      </c>
      <c r="AA2">
        <v>3.7195089133238213E-2</v>
      </c>
      <c r="AB2">
        <v>0.1502</v>
      </c>
      <c r="AC2">
        <v>0.99054831246972608</v>
      </c>
    </row>
    <row r="3" spans="1:29" x14ac:dyDescent="0.2">
      <c r="A3" t="s">
        <v>12</v>
      </c>
      <c r="B3" s="1">
        <v>0.3766145721501043</v>
      </c>
      <c r="C3" s="2" t="s">
        <v>99</v>
      </c>
      <c r="D3" s="2" t="s">
        <v>100</v>
      </c>
      <c r="E3" s="2"/>
      <c r="F3" s="2"/>
      <c r="G3" s="1"/>
      <c r="H3" s="1">
        <f t="shared" ref="H3:H66" si="0">G3*4*$P$1</f>
        <v>0</v>
      </c>
      <c r="I3" s="1">
        <f t="shared" ref="I3:I66" si="1">SQRT($P$3+H3)</f>
        <v>0.6845</v>
      </c>
      <c r="J3" s="1">
        <f t="shared" ref="J3:J66" si="2">I3-$P$2</f>
        <v>0</v>
      </c>
      <c r="K3">
        <f t="shared" ref="K3:K66" si="3">2*$P$1</f>
        <v>-0.1502</v>
      </c>
      <c r="L3">
        <f t="shared" ref="L3:L17" si="4">(J3/K3)/25*100</f>
        <v>0</v>
      </c>
      <c r="O3" t="s">
        <v>206</v>
      </c>
      <c r="P3">
        <f>P2^2</f>
        <v>0.46854024999999999</v>
      </c>
      <c r="W3" t="s">
        <v>150</v>
      </c>
      <c r="X3">
        <v>0.77596092686381402</v>
      </c>
      <c r="Z3">
        <v>0.55196092686381404</v>
      </c>
      <c r="AA3">
        <v>0.11196049018761112</v>
      </c>
      <c r="AB3">
        <v>0.1502</v>
      </c>
      <c r="AC3">
        <v>2.9816375549297236</v>
      </c>
    </row>
    <row r="4" spans="1:29" x14ac:dyDescent="0.2">
      <c r="A4" t="s">
        <v>38</v>
      </c>
      <c r="B4" s="1">
        <v>0.77596092686381402</v>
      </c>
      <c r="C4" s="2" t="s">
        <v>99</v>
      </c>
      <c r="D4" s="2" t="s">
        <v>150</v>
      </c>
      <c r="E4" s="4">
        <f>B4</f>
        <v>0.77596092686381402</v>
      </c>
      <c r="F4" s="4"/>
      <c r="G4" s="1">
        <f t="shared" ref="G4:G15" si="5">E4-0.224</f>
        <v>0.55196092686381404</v>
      </c>
      <c r="H4" s="1">
        <f t="shared" si="0"/>
        <v>-0.16580906242988974</v>
      </c>
      <c r="I4" s="1">
        <f t="shared" si="1"/>
        <v>0.55021013037757693</v>
      </c>
      <c r="J4" s="1">
        <f t="shared" si="2"/>
        <v>-0.13428986962242306</v>
      </c>
      <c r="K4">
        <f t="shared" si="3"/>
        <v>-0.1502</v>
      </c>
      <c r="L4">
        <f t="shared" si="4"/>
        <v>3.5762947968687895</v>
      </c>
      <c r="W4" t="s">
        <v>123</v>
      </c>
      <c r="X4">
        <v>0.38524803223913595</v>
      </c>
      <c r="Y4">
        <v>4.0047329355035841E-2</v>
      </c>
      <c r="Z4">
        <v>0.16124803223913595</v>
      </c>
      <c r="AA4">
        <v>3.4512627764378245E-2</v>
      </c>
      <c r="AB4">
        <v>0.1502</v>
      </c>
      <c r="AC4">
        <v>0.91911125870514621</v>
      </c>
    </row>
    <row r="5" spans="1:29" x14ac:dyDescent="0.2">
      <c r="A5" t="s">
        <v>50</v>
      </c>
      <c r="B5" s="1">
        <v>0.41356577039449288</v>
      </c>
      <c r="C5" s="2" t="s">
        <v>99</v>
      </c>
      <c r="D5" s="2" t="s">
        <v>123</v>
      </c>
      <c r="E5" s="4">
        <f>AVERAGE(B5:B6)</f>
        <v>0.38524803223913595</v>
      </c>
      <c r="F5" s="2">
        <f>STDEV(B5:B6)</f>
        <v>4.0047329355035841E-2</v>
      </c>
      <c r="G5" s="1">
        <f t="shared" si="5"/>
        <v>0.16124803223913595</v>
      </c>
      <c r="H5" s="1">
        <f t="shared" si="0"/>
        <v>-4.8438908884636436E-2</v>
      </c>
      <c r="I5" s="1">
        <f t="shared" si="1"/>
        <v>0.64815225149293709</v>
      </c>
      <c r="J5" s="1">
        <f t="shared" si="2"/>
        <v>-3.6347748507062905E-2</v>
      </c>
      <c r="K5">
        <f t="shared" si="3"/>
        <v>-0.1502</v>
      </c>
      <c r="L5">
        <f t="shared" si="4"/>
        <v>0.9679826499883597</v>
      </c>
      <c r="W5" t="s">
        <v>133</v>
      </c>
      <c r="X5">
        <v>0.51054815086963501</v>
      </c>
      <c r="Y5">
        <v>6.8823214152475415E-2</v>
      </c>
      <c r="Z5">
        <v>0.28654815086963503</v>
      </c>
      <c r="AA5">
        <v>6.0227678095314485E-2</v>
      </c>
      <c r="AB5">
        <v>0.1502</v>
      </c>
      <c r="AC5">
        <v>1.6039328387567104</v>
      </c>
    </row>
    <row r="6" spans="1:29" x14ac:dyDescent="0.2">
      <c r="A6" t="s">
        <v>62</v>
      </c>
      <c r="B6" s="1">
        <v>0.35693029408377902</v>
      </c>
      <c r="C6" s="2" t="s">
        <v>99</v>
      </c>
      <c r="D6" s="2" t="s">
        <v>123</v>
      </c>
      <c r="E6" s="2"/>
      <c r="F6" s="2"/>
      <c r="G6" s="1"/>
      <c r="H6" s="1">
        <f t="shared" si="0"/>
        <v>0</v>
      </c>
      <c r="I6" s="1">
        <f t="shared" si="1"/>
        <v>0.6845</v>
      </c>
      <c r="J6" s="1">
        <f t="shared" si="2"/>
        <v>0</v>
      </c>
      <c r="K6">
        <f t="shared" si="3"/>
        <v>-0.1502</v>
      </c>
      <c r="L6">
        <f t="shared" si="4"/>
        <v>0</v>
      </c>
      <c r="W6" t="s">
        <v>104</v>
      </c>
      <c r="X6">
        <v>0.48459553097479063</v>
      </c>
      <c r="Y6">
        <v>6.6047943566925546E-3</v>
      </c>
      <c r="Z6">
        <v>0.2605955309747906</v>
      </c>
      <c r="AA6">
        <v>5.4974913370850698E-2</v>
      </c>
      <c r="AB6">
        <v>0.1502</v>
      </c>
      <c r="AC6">
        <v>1.4640456290506179</v>
      </c>
    </row>
    <row r="7" spans="1:29" x14ac:dyDescent="0.2">
      <c r="A7" t="s">
        <v>74</v>
      </c>
      <c r="B7" s="1">
        <v>0.46188278943936567</v>
      </c>
      <c r="C7" s="2" t="s">
        <v>99</v>
      </c>
      <c r="D7" s="2" t="s">
        <v>133</v>
      </c>
      <c r="E7" s="4">
        <f>AVERAGE(B7:B8)</f>
        <v>0.51054815086963501</v>
      </c>
      <c r="F7" s="2">
        <f>STDEV(B7:B8)</f>
        <v>6.8823214152475415E-2</v>
      </c>
      <c r="G7" s="1">
        <f t="shared" si="5"/>
        <v>0.28654815086963503</v>
      </c>
      <c r="H7" s="1">
        <f t="shared" si="0"/>
        <v>-8.6079064521238369E-2</v>
      </c>
      <c r="I7" s="1">
        <f t="shared" si="1"/>
        <v>0.61843446336597507</v>
      </c>
      <c r="J7" s="1">
        <f t="shared" si="2"/>
        <v>-6.6065536634024924E-2</v>
      </c>
      <c r="K7">
        <f t="shared" si="3"/>
        <v>-0.1502</v>
      </c>
      <c r="L7">
        <f t="shared" si="4"/>
        <v>1.7594017745412762</v>
      </c>
      <c r="W7" t="s">
        <v>114</v>
      </c>
      <c r="X7">
        <v>0.40650728048252627</v>
      </c>
      <c r="Y7">
        <v>1.3792110144396783E-2</v>
      </c>
      <c r="Z7">
        <v>0.18250728048252626</v>
      </c>
      <c r="AA7">
        <v>3.894000238924511E-2</v>
      </c>
      <c r="AB7">
        <v>0.1502</v>
      </c>
      <c r="AC7">
        <v>1.0370173738813611</v>
      </c>
    </row>
    <row r="8" spans="1:29" x14ac:dyDescent="0.2">
      <c r="A8" t="s">
        <v>86</v>
      </c>
      <c r="B8" s="1">
        <v>0.55921351229990435</v>
      </c>
      <c r="C8" s="2" t="s">
        <v>99</v>
      </c>
      <c r="D8" s="2" t="s">
        <v>133</v>
      </c>
      <c r="E8" s="2"/>
      <c r="F8" s="2"/>
      <c r="G8" s="1"/>
      <c r="H8" s="1">
        <f t="shared" si="0"/>
        <v>0</v>
      </c>
      <c r="I8" s="1">
        <f t="shared" si="1"/>
        <v>0.6845</v>
      </c>
      <c r="J8" s="1">
        <f t="shared" si="2"/>
        <v>0</v>
      </c>
      <c r="K8">
        <f t="shared" si="3"/>
        <v>-0.1502</v>
      </c>
      <c r="L8">
        <f t="shared" si="4"/>
        <v>0</v>
      </c>
      <c r="W8" t="s">
        <v>124</v>
      </c>
      <c r="X8">
        <v>0.32326700580971007</v>
      </c>
      <c r="Y8">
        <v>1.4492203550377067E-2</v>
      </c>
      <c r="Z8">
        <v>9.9267005809710068E-2</v>
      </c>
      <c r="AA8">
        <v>2.1446215051286299E-2</v>
      </c>
      <c r="AB8">
        <v>0.1502</v>
      </c>
      <c r="AC8">
        <v>0.57113755129923571</v>
      </c>
    </row>
    <row r="9" spans="1:29" x14ac:dyDescent="0.2">
      <c r="A9" t="s">
        <v>3</v>
      </c>
      <c r="B9" s="1">
        <v>0.48926582585275058</v>
      </c>
      <c r="C9" s="2" t="s">
        <v>99</v>
      </c>
      <c r="D9" s="2" t="s">
        <v>104</v>
      </c>
      <c r="E9" s="4">
        <f>AVERAGE(B9:B10)</f>
        <v>0.48459553097479063</v>
      </c>
      <c r="F9" s="2">
        <f>STDEV(B9:B10)</f>
        <v>6.6047943566925546E-3</v>
      </c>
      <c r="G9" s="1">
        <f t="shared" si="5"/>
        <v>0.2605955309747906</v>
      </c>
      <c r="H9" s="1">
        <f t="shared" si="0"/>
        <v>-7.8282897504827101E-2</v>
      </c>
      <c r="I9" s="1">
        <f t="shared" si="1"/>
        <v>0.6247058127592322</v>
      </c>
      <c r="J9" s="1">
        <f t="shared" si="2"/>
        <v>-5.9794187240767793E-2</v>
      </c>
      <c r="K9">
        <f t="shared" si="3"/>
        <v>-0.1502</v>
      </c>
      <c r="L9">
        <f t="shared" si="4"/>
        <v>1.5923884751203141</v>
      </c>
      <c r="W9" t="s">
        <v>134</v>
      </c>
      <c r="X9">
        <v>0.58077417355620531</v>
      </c>
      <c r="Y9">
        <v>4.5891660349632414E-2</v>
      </c>
      <c r="Z9">
        <v>0.35677417355620533</v>
      </c>
      <c r="AA9">
        <v>7.4258994501076092E-2</v>
      </c>
      <c r="AB9">
        <v>0.1502</v>
      </c>
      <c r="AC9">
        <v>1.9776030492963008</v>
      </c>
    </row>
    <row r="10" spans="1:29" x14ac:dyDescent="0.2">
      <c r="A10" t="s">
        <v>15</v>
      </c>
      <c r="B10" s="1">
        <v>0.47992523609683069</v>
      </c>
      <c r="C10" s="2" t="s">
        <v>99</v>
      </c>
      <c r="D10" s="2" t="s">
        <v>104</v>
      </c>
      <c r="E10" s="2"/>
      <c r="F10" s="2"/>
      <c r="G10" s="1"/>
      <c r="H10" s="1">
        <f t="shared" si="0"/>
        <v>0</v>
      </c>
      <c r="I10" s="1">
        <f t="shared" si="1"/>
        <v>0.6845</v>
      </c>
      <c r="J10" s="1">
        <f t="shared" si="2"/>
        <v>0</v>
      </c>
      <c r="K10">
        <f t="shared" si="3"/>
        <v>-0.1502</v>
      </c>
      <c r="L10">
        <f t="shared" si="4"/>
        <v>0</v>
      </c>
      <c r="W10" t="s">
        <v>105</v>
      </c>
      <c r="X10">
        <v>0.67983670864347623</v>
      </c>
      <c r="Y10">
        <v>4.4435159475616701E-2</v>
      </c>
      <c r="Z10">
        <v>0.45583670864347625</v>
      </c>
      <c r="AA10">
        <v>9.3621839609003832E-2</v>
      </c>
      <c r="AB10">
        <v>0.1502</v>
      </c>
      <c r="AC10">
        <v>2.4932580455127518</v>
      </c>
    </row>
    <row r="11" spans="1:29" x14ac:dyDescent="0.2">
      <c r="A11" t="s">
        <v>27</v>
      </c>
      <c r="B11" s="1">
        <v>0.39675478587255153</v>
      </c>
      <c r="C11" s="2" t="s">
        <v>99</v>
      </c>
      <c r="D11" s="2" t="s">
        <v>114</v>
      </c>
      <c r="E11" s="4">
        <f>AVERAGE(B11:B12)</f>
        <v>0.40650728048252627</v>
      </c>
      <c r="F11" s="2">
        <f>STDEV(B11:B12)</f>
        <v>1.3792110144396783E-2</v>
      </c>
      <c r="G11" s="1">
        <f t="shared" si="5"/>
        <v>0.18250728048252626</v>
      </c>
      <c r="H11" s="1">
        <f t="shared" si="0"/>
        <v>-5.4825187056950893E-2</v>
      </c>
      <c r="I11" s="1">
        <f t="shared" si="1"/>
        <v>0.64320685859453419</v>
      </c>
      <c r="J11" s="1">
        <f t="shared" si="2"/>
        <v>-4.1293141405465805E-2</v>
      </c>
      <c r="K11">
        <f t="shared" si="3"/>
        <v>-0.1502</v>
      </c>
      <c r="L11">
        <f t="shared" si="4"/>
        <v>1.0996841918899016</v>
      </c>
      <c r="W11" t="s">
        <v>115</v>
      </c>
      <c r="X11">
        <v>0.77250354140041844</v>
      </c>
      <c r="Y11">
        <v>6.0375585491559296E-2</v>
      </c>
      <c r="Z11">
        <v>0.54850354140041846</v>
      </c>
      <c r="AA11">
        <v>0.11130821423046755</v>
      </c>
      <c r="AB11">
        <v>0.1502</v>
      </c>
      <c r="AC11">
        <v>2.9642666905583903</v>
      </c>
    </row>
    <row r="12" spans="1:29" x14ac:dyDescent="0.2">
      <c r="A12" t="s">
        <v>39</v>
      </c>
      <c r="B12" s="1">
        <v>0.41625977509250101</v>
      </c>
      <c r="C12" s="2" t="s">
        <v>99</v>
      </c>
      <c r="D12" s="2" t="s">
        <v>114</v>
      </c>
      <c r="E12" s="2"/>
      <c r="F12" s="2"/>
      <c r="G12" s="1"/>
      <c r="H12" s="1">
        <f t="shared" si="0"/>
        <v>0</v>
      </c>
      <c r="I12" s="1">
        <f t="shared" si="1"/>
        <v>0.6845</v>
      </c>
      <c r="J12" s="1">
        <f t="shared" si="2"/>
        <v>0</v>
      </c>
      <c r="K12">
        <f t="shared" si="3"/>
        <v>-0.1502</v>
      </c>
      <c r="L12">
        <f t="shared" si="4"/>
        <v>0</v>
      </c>
      <c r="W12" t="s">
        <v>125</v>
      </c>
      <c r="X12">
        <v>0.89053325235126546</v>
      </c>
      <c r="Y12">
        <v>1.2231951153289258E-2</v>
      </c>
      <c r="Z12">
        <v>0.66653325235126548</v>
      </c>
      <c r="AA12">
        <v>0.13328165729387709</v>
      </c>
      <c r="AB12">
        <v>0.1502</v>
      </c>
      <c r="AC12">
        <v>3.5494449345906016</v>
      </c>
    </row>
    <row r="13" spans="1:29" x14ac:dyDescent="0.2">
      <c r="A13" t="s">
        <v>51</v>
      </c>
      <c r="B13" s="1">
        <v>0.33351454121451746</v>
      </c>
      <c r="C13" s="2" t="s">
        <v>99</v>
      </c>
      <c r="D13" s="2" t="s">
        <v>124</v>
      </c>
      <c r="E13" s="4">
        <f>AVERAGE(B13:B14)</f>
        <v>0.32326700580971007</v>
      </c>
      <c r="F13" s="2">
        <f>STDEV(B13:B14)</f>
        <v>1.4492203550377067E-2</v>
      </c>
      <c r="G13" s="1">
        <f t="shared" si="5"/>
        <v>9.9267005809710068E-2</v>
      </c>
      <c r="H13" s="1">
        <f t="shared" si="0"/>
        <v>-2.9819808545236904E-2</v>
      </c>
      <c r="I13" s="1">
        <f t="shared" si="1"/>
        <v>0.662359752290825</v>
      </c>
      <c r="J13" s="1">
        <f t="shared" si="2"/>
        <v>-2.2140247709174998E-2</v>
      </c>
      <c r="K13">
        <f t="shared" si="3"/>
        <v>-0.1502</v>
      </c>
      <c r="L13">
        <f t="shared" si="4"/>
        <v>0.58962044498468702</v>
      </c>
      <c r="W13" t="s">
        <v>135</v>
      </c>
      <c r="X13">
        <v>1.018435950815396</v>
      </c>
      <c r="Y13">
        <v>9.9315815009950986E-2</v>
      </c>
      <c r="Z13">
        <v>0.79443595081539597</v>
      </c>
      <c r="AA13">
        <v>0.15644518824055642</v>
      </c>
      <c r="AB13">
        <v>0.1502</v>
      </c>
      <c r="AC13">
        <v>4.1663165976180139</v>
      </c>
    </row>
    <row r="14" spans="1:29" x14ac:dyDescent="0.2">
      <c r="A14" t="s">
        <v>63</v>
      </c>
      <c r="B14" s="1">
        <v>0.31301947040490269</v>
      </c>
      <c r="C14" s="2" t="s">
        <v>99</v>
      </c>
      <c r="D14" s="2" t="s">
        <v>124</v>
      </c>
      <c r="E14" s="2"/>
      <c r="F14" s="2"/>
      <c r="G14" s="1"/>
      <c r="H14" s="1">
        <f t="shared" si="0"/>
        <v>0</v>
      </c>
      <c r="I14" s="1">
        <f t="shared" si="1"/>
        <v>0.6845</v>
      </c>
      <c r="J14" s="1">
        <f t="shared" si="2"/>
        <v>0</v>
      </c>
      <c r="K14">
        <f t="shared" si="3"/>
        <v>-0.1502</v>
      </c>
      <c r="L14">
        <f t="shared" si="4"/>
        <v>0</v>
      </c>
      <c r="W14" t="s">
        <v>106</v>
      </c>
      <c r="X14">
        <v>1.0204678153539062</v>
      </c>
      <c r="Y14">
        <v>3.9284587305588474E-2</v>
      </c>
      <c r="Z14">
        <v>0.79646781535390621</v>
      </c>
      <c r="AA14">
        <v>0.15680801834542946</v>
      </c>
      <c r="AB14">
        <v>0.1502</v>
      </c>
      <c r="AC14">
        <v>4.1759791836332747</v>
      </c>
    </row>
    <row r="15" spans="1:29" x14ac:dyDescent="0.2">
      <c r="A15" t="s">
        <v>75</v>
      </c>
      <c r="B15" s="1">
        <v>0.54832386932307042</v>
      </c>
      <c r="C15" s="2" t="s">
        <v>99</v>
      </c>
      <c r="D15" s="2" t="s">
        <v>134</v>
      </c>
      <c r="E15" s="4">
        <f>AVERAGE(B15:B16)</f>
        <v>0.58077417355620531</v>
      </c>
      <c r="F15" s="2">
        <f>STDEV(B15:B16)</f>
        <v>4.5891660349632414E-2</v>
      </c>
      <c r="G15" s="1">
        <f t="shared" si="5"/>
        <v>0.35677417355620533</v>
      </c>
      <c r="H15" s="1">
        <f t="shared" si="0"/>
        <v>-0.10717496173628409</v>
      </c>
      <c r="I15" s="1">
        <f t="shared" si="1"/>
        <v>0.60113666354974216</v>
      </c>
      <c r="J15" s="1">
        <f t="shared" si="2"/>
        <v>-8.3363336450257841E-2</v>
      </c>
      <c r="K15">
        <f t="shared" si="3"/>
        <v>-0.1502</v>
      </c>
      <c r="L15">
        <f t="shared" si="4"/>
        <v>2.2200622223770399</v>
      </c>
      <c r="W15" t="s">
        <v>116</v>
      </c>
      <c r="X15">
        <v>1.2858906029084665</v>
      </c>
      <c r="Y15">
        <v>0.18594806210883993</v>
      </c>
      <c r="Z15">
        <v>1.0618906029084665</v>
      </c>
      <c r="AA15">
        <v>0.20293010266369904</v>
      </c>
      <c r="AB15">
        <v>0.1502</v>
      </c>
      <c r="AC15">
        <v>5.4042637194060994</v>
      </c>
    </row>
    <row r="16" spans="1:29" x14ac:dyDescent="0.2">
      <c r="A16" t="s">
        <v>87</v>
      </c>
      <c r="B16" s="1">
        <v>0.61322447778934019</v>
      </c>
      <c r="C16" s="2" t="s">
        <v>99</v>
      </c>
      <c r="D16" s="2" t="s">
        <v>134</v>
      </c>
      <c r="E16" s="2"/>
      <c r="F16" s="2"/>
      <c r="G16" s="1"/>
      <c r="H16" s="1">
        <f t="shared" si="0"/>
        <v>0</v>
      </c>
      <c r="I16" s="1">
        <f t="shared" si="1"/>
        <v>0.6845</v>
      </c>
      <c r="J16" s="1">
        <f t="shared" si="2"/>
        <v>0</v>
      </c>
      <c r="K16">
        <f t="shared" si="3"/>
        <v>-0.1502</v>
      </c>
      <c r="L16">
        <f t="shared" si="4"/>
        <v>0</v>
      </c>
      <c r="W16" t="s">
        <v>126</v>
      </c>
      <c r="X16">
        <v>0.5729585113053437</v>
      </c>
      <c r="Y16">
        <v>7.5413672533158407E-2</v>
      </c>
      <c r="Z16">
        <v>0.34895851130534372</v>
      </c>
      <c r="AA16">
        <v>7.2710265907776295E-2</v>
      </c>
      <c r="AB16">
        <v>0.1502</v>
      </c>
      <c r="AC16">
        <v>1.9363586127237362</v>
      </c>
    </row>
    <row r="17" spans="1:29" x14ac:dyDescent="0.2">
      <c r="A17" t="s">
        <v>4</v>
      </c>
      <c r="B17" s="1">
        <v>0.71125711123179047</v>
      </c>
      <c r="C17" s="2" t="s">
        <v>99</v>
      </c>
      <c r="D17" s="2" t="s">
        <v>105</v>
      </c>
      <c r="E17" s="4">
        <f>AVERAGE(B17:B18)</f>
        <v>0.67983670864347623</v>
      </c>
      <c r="F17" s="2">
        <f>STDEV(B17:B18)</f>
        <v>4.4435159475616701E-2</v>
      </c>
      <c r="G17" s="1">
        <f t="shared" ref="G17" si="6">E17-0.224</f>
        <v>0.45583670864347625</v>
      </c>
      <c r="H17" s="1">
        <f t="shared" si="0"/>
        <v>-0.13693334727650028</v>
      </c>
      <c r="I17" s="1">
        <f t="shared" si="1"/>
        <v>0.57585319546174241</v>
      </c>
      <c r="J17" s="1">
        <f t="shared" si="2"/>
        <v>-0.10864680453825759</v>
      </c>
      <c r="K17">
        <f t="shared" si="3"/>
        <v>-0.1502</v>
      </c>
      <c r="L17">
        <f t="shared" si="4"/>
        <v>2.8933902673304286</v>
      </c>
      <c r="W17" t="s">
        <v>136</v>
      </c>
      <c r="X17">
        <v>0.45893702459903496</v>
      </c>
      <c r="Y17">
        <v>4.8921716509149879E-2</v>
      </c>
      <c r="Z17">
        <v>0.23493702459903495</v>
      </c>
      <c r="AA17">
        <v>4.9744735895021708E-2</v>
      </c>
      <c r="AB17">
        <v>0.1502</v>
      </c>
      <c r="AC17">
        <v>1.3247599439419895</v>
      </c>
    </row>
    <row r="18" spans="1:29" x14ac:dyDescent="0.2">
      <c r="A18" t="s">
        <v>16</v>
      </c>
      <c r="B18" s="1">
        <v>0.64841630605516198</v>
      </c>
      <c r="C18" s="2" t="s">
        <v>99</v>
      </c>
      <c r="D18" s="2" t="s">
        <v>105</v>
      </c>
      <c r="E18" s="2"/>
      <c r="F18" s="2"/>
      <c r="G18" s="1"/>
      <c r="H18" s="1">
        <f>G18*4*$P$1</f>
        <v>0</v>
      </c>
      <c r="I18" s="1">
        <f>SQRT($P$3+H18)</f>
        <v>0.6845</v>
      </c>
      <c r="J18" s="1">
        <f>I18-$P$2</f>
        <v>0</v>
      </c>
      <c r="K18">
        <f>2*$P$1</f>
        <v>-0.1502</v>
      </c>
      <c r="L18">
        <f>(J18/K18)/25*100</f>
        <v>0</v>
      </c>
      <c r="W18" t="s">
        <v>107</v>
      </c>
      <c r="X18">
        <v>0.49264094589204782</v>
      </c>
      <c r="Y18">
        <v>4.9482773887706777E-2</v>
      </c>
      <c r="Z18">
        <v>0.26864094589204779</v>
      </c>
      <c r="AA18">
        <v>5.6607273035402805E-2</v>
      </c>
      <c r="AB18">
        <v>0.1502</v>
      </c>
      <c r="AC18">
        <v>1.5075172579334968</v>
      </c>
    </row>
    <row r="19" spans="1:29" x14ac:dyDescent="0.2">
      <c r="A19" t="s">
        <v>28</v>
      </c>
      <c r="B19" s="1">
        <v>0.8151955273196082</v>
      </c>
      <c r="C19" s="2" t="s">
        <v>99</v>
      </c>
      <c r="D19" s="2" t="s">
        <v>115</v>
      </c>
      <c r="E19" s="4">
        <f>AVERAGE(B19:B20)</f>
        <v>0.77250354140041844</v>
      </c>
      <c r="F19" s="2">
        <f>STDEV(B19:B20)</f>
        <v>6.0375585491559296E-2</v>
      </c>
      <c r="G19" s="1">
        <f t="shared" ref="G19" si="7">E19-0.224</f>
        <v>0.54850354140041846</v>
      </c>
      <c r="H19" s="1">
        <f t="shared" si="0"/>
        <v>-0.1647704638366857</v>
      </c>
      <c r="I19" s="1">
        <f t="shared" si="1"/>
        <v>0.5511531422057887</v>
      </c>
      <c r="J19" s="1">
        <f t="shared" si="2"/>
        <v>-0.13334685779421129</v>
      </c>
      <c r="K19">
        <f t="shared" si="3"/>
        <v>-0.1502</v>
      </c>
      <c r="L19">
        <f t="shared" ref="L19:L30" si="8">(J19/K19)/25*100</f>
        <v>3.5511812994463732</v>
      </c>
      <c r="W19" t="s">
        <v>117</v>
      </c>
      <c r="X19">
        <v>0.37519398448040864</v>
      </c>
      <c r="Y19">
        <v>4.1296957416304493E-2</v>
      </c>
      <c r="Z19">
        <v>0.15119398448040863</v>
      </c>
      <c r="AA19">
        <v>3.2409285013044631E-2</v>
      </c>
      <c r="AB19">
        <v>0.1502</v>
      </c>
      <c r="AC19">
        <v>0.86309680460837901</v>
      </c>
    </row>
    <row r="20" spans="1:29" x14ac:dyDescent="0.2">
      <c r="A20" t="s">
        <v>40</v>
      </c>
      <c r="B20" s="1">
        <v>0.72981155548122878</v>
      </c>
      <c r="C20" s="2" t="s">
        <v>99</v>
      </c>
      <c r="D20" s="2" t="s">
        <v>115</v>
      </c>
      <c r="E20" s="2"/>
      <c r="F20" s="2"/>
      <c r="G20" s="1"/>
      <c r="H20" s="1">
        <f t="shared" si="0"/>
        <v>0</v>
      </c>
      <c r="I20" s="1">
        <f t="shared" si="1"/>
        <v>0.6845</v>
      </c>
      <c r="J20" s="1">
        <f t="shared" si="2"/>
        <v>0</v>
      </c>
      <c r="K20">
        <f t="shared" si="3"/>
        <v>-0.1502</v>
      </c>
      <c r="L20">
        <f t="shared" si="8"/>
        <v>0</v>
      </c>
      <c r="W20" t="s">
        <v>127</v>
      </c>
      <c r="X20">
        <v>0.36194059751126423</v>
      </c>
      <c r="Y20">
        <v>0.10301375788902169</v>
      </c>
      <c r="Z20">
        <v>0.13794059751126422</v>
      </c>
      <c r="AA20">
        <v>2.9627163390655409E-2</v>
      </c>
      <c r="AB20">
        <v>0.1502</v>
      </c>
      <c r="AC20">
        <v>0.7890056828403571</v>
      </c>
    </row>
    <row r="21" spans="1:29" x14ac:dyDescent="0.2">
      <c r="A21" t="s">
        <v>52</v>
      </c>
      <c r="B21" s="1">
        <v>0.89918254795889896</v>
      </c>
      <c r="C21" s="2" t="s">
        <v>99</v>
      </c>
      <c r="D21" s="2" t="s">
        <v>125</v>
      </c>
      <c r="E21" s="4">
        <f>AVERAGE(B21:B22)</f>
        <v>0.89053325235126546</v>
      </c>
      <c r="F21" s="2">
        <f>STDEV(B21:B22)</f>
        <v>1.2231951153289258E-2</v>
      </c>
      <c r="G21" s="1">
        <f t="shared" ref="G21" si="9">E21-0.224</f>
        <v>0.66653325235126548</v>
      </c>
      <c r="H21" s="1">
        <f t="shared" si="0"/>
        <v>-0.20022658900632015</v>
      </c>
      <c r="I21" s="1">
        <f t="shared" si="1"/>
        <v>0.51799002016803353</v>
      </c>
      <c r="J21" s="1">
        <f t="shared" si="2"/>
        <v>-0.16650997983196647</v>
      </c>
      <c r="K21">
        <f t="shared" si="3"/>
        <v>-0.1502</v>
      </c>
      <c r="L21">
        <f t="shared" si="8"/>
        <v>4.4343536573093605</v>
      </c>
      <c r="W21" t="s">
        <v>137</v>
      </c>
      <c r="X21">
        <v>0.74097861143736354</v>
      </c>
      <c r="Y21">
        <v>0.19718600660641047</v>
      </c>
      <c r="Z21">
        <v>0.51697861143736357</v>
      </c>
      <c r="AA21">
        <v>0.10533582146911014</v>
      </c>
      <c r="AB21">
        <v>0.1502</v>
      </c>
      <c r="AC21">
        <v>2.80521495257284</v>
      </c>
    </row>
    <row r="22" spans="1:29" x14ac:dyDescent="0.2">
      <c r="A22" t="s">
        <v>64</v>
      </c>
      <c r="B22" s="1">
        <v>0.88188395674363207</v>
      </c>
      <c r="C22" s="2" t="s">
        <v>99</v>
      </c>
      <c r="D22" s="2" t="s">
        <v>125</v>
      </c>
      <c r="E22" s="2"/>
      <c r="F22" s="2"/>
      <c r="G22" s="1"/>
      <c r="H22" s="1">
        <f t="shared" si="0"/>
        <v>0</v>
      </c>
      <c r="I22" s="1">
        <f t="shared" si="1"/>
        <v>0.6845</v>
      </c>
      <c r="J22" s="1">
        <f t="shared" si="2"/>
        <v>0</v>
      </c>
      <c r="K22">
        <f t="shared" si="3"/>
        <v>-0.1502</v>
      </c>
      <c r="L22">
        <f t="shared" si="8"/>
        <v>0</v>
      </c>
      <c r="W22" t="s">
        <v>108</v>
      </c>
      <c r="X22">
        <v>0.50990131636838887</v>
      </c>
      <c r="Y22">
        <v>1.6237954753447678E-2</v>
      </c>
      <c r="Z22">
        <v>0.28590131636838889</v>
      </c>
      <c r="AA22">
        <v>6.0097210199624662E-2</v>
      </c>
      <c r="AB22">
        <v>0.1502</v>
      </c>
      <c r="AC22">
        <v>1.6004583275532533</v>
      </c>
    </row>
    <row r="23" spans="1:29" x14ac:dyDescent="0.2">
      <c r="A23" t="s">
        <v>76</v>
      </c>
      <c r="B23" s="1">
        <v>0.94820906454279086</v>
      </c>
      <c r="C23" s="2" t="s">
        <v>99</v>
      </c>
      <c r="D23" s="2" t="s">
        <v>135</v>
      </c>
      <c r="E23" s="4">
        <f>AVERAGE(B23:B24)</f>
        <v>1.018435950815396</v>
      </c>
      <c r="F23" s="2">
        <f>STDEV(B23:B24)</f>
        <v>9.9315815009950986E-2</v>
      </c>
      <c r="G23" s="1">
        <f t="shared" ref="G23" si="10">E23-0.224</f>
        <v>0.79443595081539597</v>
      </c>
      <c r="H23" s="1">
        <f t="shared" si="0"/>
        <v>-0.23864855962494494</v>
      </c>
      <c r="I23" s="1">
        <f t="shared" si="1"/>
        <v>0.47947021844433158</v>
      </c>
      <c r="J23" s="1">
        <f t="shared" si="2"/>
        <v>-0.20502978155566842</v>
      </c>
      <c r="K23">
        <f t="shared" si="3"/>
        <v>-0.1502</v>
      </c>
      <c r="L23">
        <f t="shared" si="8"/>
        <v>5.4601806006835796</v>
      </c>
      <c r="W23" t="s">
        <v>118</v>
      </c>
      <c r="X23">
        <v>0.45193880398117059</v>
      </c>
      <c r="Y23">
        <v>2.4972851117948773E-2</v>
      </c>
      <c r="Z23">
        <v>0.22793880398117058</v>
      </c>
      <c r="AA23">
        <v>4.8311753942268276E-2</v>
      </c>
      <c r="AB23">
        <v>0.1502</v>
      </c>
      <c r="AC23">
        <v>1.2865979744944946</v>
      </c>
    </row>
    <row r="24" spans="1:29" x14ac:dyDescent="0.2">
      <c r="A24" t="s">
        <v>88</v>
      </c>
      <c r="B24" s="1">
        <v>1.0886628370880009</v>
      </c>
      <c r="C24" s="2" t="s">
        <v>99</v>
      </c>
      <c r="D24" s="2" t="s">
        <v>135</v>
      </c>
      <c r="E24" s="2"/>
      <c r="F24" s="2"/>
      <c r="G24" s="1"/>
      <c r="H24" s="1">
        <f t="shared" si="0"/>
        <v>0</v>
      </c>
      <c r="I24" s="1">
        <f t="shared" si="1"/>
        <v>0.6845</v>
      </c>
      <c r="J24" s="1">
        <f t="shared" si="2"/>
        <v>0</v>
      </c>
      <c r="K24">
        <f t="shared" si="3"/>
        <v>-0.1502</v>
      </c>
      <c r="L24">
        <f t="shared" si="8"/>
        <v>0</v>
      </c>
      <c r="W24" t="s">
        <v>128</v>
      </c>
      <c r="X24">
        <v>0.56196655910945903</v>
      </c>
      <c r="Y24">
        <v>5.1020045614409336E-2</v>
      </c>
      <c r="Z24">
        <v>0.33796655910945905</v>
      </c>
      <c r="AA24">
        <v>7.052675737783054E-2</v>
      </c>
      <c r="AB24">
        <v>0.1502</v>
      </c>
      <c r="AC24">
        <v>1.8782092510740489</v>
      </c>
    </row>
    <row r="25" spans="1:29" x14ac:dyDescent="0.2">
      <c r="A25" t="s">
        <v>5</v>
      </c>
      <c r="B25" s="1">
        <v>0.9926894172740095</v>
      </c>
      <c r="C25" s="2" t="s">
        <v>99</v>
      </c>
      <c r="D25" s="2" t="s">
        <v>106</v>
      </c>
      <c r="E25" s="4">
        <f>AVERAGE(B25:B26)</f>
        <v>1.0204678153539062</v>
      </c>
      <c r="F25" s="2">
        <f>STDEV(B25:B26)</f>
        <v>3.9284587305588474E-2</v>
      </c>
      <c r="G25" s="1">
        <f>E25-0.224</f>
        <v>0.79646781535390621</v>
      </c>
      <c r="H25" s="1">
        <f t="shared" si="0"/>
        <v>-0.23925893173231341</v>
      </c>
      <c r="I25" s="1">
        <f t="shared" si="1"/>
        <v>0.47883328859602753</v>
      </c>
      <c r="J25" s="1">
        <f t="shared" si="2"/>
        <v>-0.20566671140397247</v>
      </c>
      <c r="K25">
        <f t="shared" si="3"/>
        <v>-0.1502</v>
      </c>
      <c r="L25">
        <f t="shared" si="8"/>
        <v>5.4771427803987338</v>
      </c>
      <c r="W25" t="s">
        <v>138</v>
      </c>
      <c r="X25">
        <v>0.34978221446223495</v>
      </c>
      <c r="Z25">
        <v>0.12578221446223495</v>
      </c>
      <c r="AA25">
        <v>2.7065335878902586E-2</v>
      </c>
      <c r="AB25">
        <v>0.1502</v>
      </c>
      <c r="AC25">
        <v>0.72078124843948299</v>
      </c>
    </row>
    <row r="26" spans="1:29" x14ac:dyDescent="0.2">
      <c r="A26" t="s">
        <v>17</v>
      </c>
      <c r="B26" s="1">
        <v>1.0482462134338026</v>
      </c>
      <c r="C26" s="2" t="s">
        <v>99</v>
      </c>
      <c r="D26" s="2" t="s">
        <v>106</v>
      </c>
      <c r="E26" s="2"/>
      <c r="F26" s="2"/>
      <c r="G26" s="1"/>
      <c r="H26" s="1">
        <f t="shared" si="0"/>
        <v>0</v>
      </c>
      <c r="I26" s="1">
        <f t="shared" si="1"/>
        <v>0.6845</v>
      </c>
      <c r="J26" s="1">
        <f t="shared" si="2"/>
        <v>0</v>
      </c>
      <c r="K26">
        <f t="shared" si="3"/>
        <v>-0.1502</v>
      </c>
      <c r="L26">
        <f t="shared" si="8"/>
        <v>0</v>
      </c>
      <c r="W26" t="s">
        <v>109</v>
      </c>
      <c r="X26">
        <v>0.62038230607462819</v>
      </c>
      <c r="Y26">
        <v>2.8837233720969907E-3</v>
      </c>
      <c r="Z26">
        <v>0.39638230607462821</v>
      </c>
      <c r="AA26">
        <v>8.2059518070722426E-2</v>
      </c>
      <c r="AB26">
        <v>0.1502</v>
      </c>
      <c r="AC26">
        <v>2.1853400285145788</v>
      </c>
    </row>
    <row r="27" spans="1:29" x14ac:dyDescent="0.2">
      <c r="A27" t="s">
        <v>29</v>
      </c>
      <c r="B27" s="1">
        <v>1.1544054672428081</v>
      </c>
      <c r="C27" s="2" t="s">
        <v>99</v>
      </c>
      <c r="D27" s="2" t="s">
        <v>116</v>
      </c>
      <c r="E27" s="4">
        <f>AVERAGE(B27:B28)</f>
        <v>1.2858906029084665</v>
      </c>
      <c r="F27" s="2">
        <f>STDEV(B27:B28)</f>
        <v>0.18594806210883993</v>
      </c>
      <c r="G27" s="1">
        <f>E27-0.224</f>
        <v>1.0618906029084665</v>
      </c>
      <c r="H27" s="1">
        <f t="shared" si="0"/>
        <v>-0.31899193711370333</v>
      </c>
      <c r="I27" s="1">
        <f t="shared" si="1"/>
        <v>0.38671476941836169</v>
      </c>
      <c r="J27" s="1">
        <f t="shared" si="2"/>
        <v>-0.2977852305816383</v>
      </c>
      <c r="K27">
        <f t="shared" si="3"/>
        <v>-0.1502</v>
      </c>
      <c r="L27">
        <f t="shared" si="8"/>
        <v>7.9303656612952942</v>
      </c>
      <c r="W27" t="s">
        <v>119</v>
      </c>
      <c r="X27">
        <v>0.68253047196559402</v>
      </c>
      <c r="Y27">
        <v>7.9973456078813343E-2</v>
      </c>
      <c r="Z27">
        <v>0.45853047196559404</v>
      </c>
      <c r="AA27">
        <v>9.4141640151915063E-2</v>
      </c>
      <c r="AB27">
        <v>0.1502</v>
      </c>
      <c r="AC27">
        <v>2.50710093613622</v>
      </c>
    </row>
    <row r="28" spans="1:29" x14ac:dyDescent="0.2">
      <c r="A28" t="s">
        <v>41</v>
      </c>
      <c r="B28" s="1">
        <v>1.4173757385741246</v>
      </c>
      <c r="C28" s="2" t="s">
        <v>99</v>
      </c>
      <c r="D28" s="2" t="s">
        <v>116</v>
      </c>
      <c r="E28" s="2"/>
      <c r="F28" s="2"/>
      <c r="G28" s="1"/>
      <c r="H28" s="1">
        <f t="shared" si="0"/>
        <v>0</v>
      </c>
      <c r="I28" s="1">
        <f t="shared" si="1"/>
        <v>0.6845</v>
      </c>
      <c r="J28" s="1">
        <f t="shared" si="2"/>
        <v>0</v>
      </c>
      <c r="K28">
        <f t="shared" si="3"/>
        <v>-0.1502</v>
      </c>
      <c r="L28">
        <f t="shared" si="8"/>
        <v>0</v>
      </c>
      <c r="W28" t="s">
        <v>129</v>
      </c>
      <c r="X28">
        <v>0.49953985644234822</v>
      </c>
      <c r="Y28">
        <v>3.8590463948076671E-2</v>
      </c>
      <c r="Z28">
        <v>0.27553985644234824</v>
      </c>
      <c r="AA28">
        <v>5.8004156806735541E-2</v>
      </c>
      <c r="AB28">
        <v>0.1502</v>
      </c>
      <c r="AC28">
        <v>1.5447178909916255</v>
      </c>
    </row>
    <row r="29" spans="1:29" x14ac:dyDescent="0.2">
      <c r="A29" t="s">
        <v>53</v>
      </c>
      <c r="B29" s="1">
        <v>0.51963299206296565</v>
      </c>
      <c r="C29" s="2" t="s">
        <v>99</v>
      </c>
      <c r="D29" s="2" t="s">
        <v>126</v>
      </c>
      <c r="E29" s="4">
        <f>AVERAGE(B29:B30)</f>
        <v>0.5729585113053437</v>
      </c>
      <c r="F29" s="2">
        <f>STDEV(B29:B30)</f>
        <v>7.5413672533158407E-2</v>
      </c>
      <c r="G29" s="1">
        <f t="shared" ref="G29" si="11">E29-0.224</f>
        <v>0.34895851130534372</v>
      </c>
      <c r="H29" s="1">
        <f t="shared" si="0"/>
        <v>-0.10482713679612525</v>
      </c>
      <c r="I29" s="1">
        <f t="shared" si="1"/>
        <v>0.60308632317759847</v>
      </c>
      <c r="J29" s="1">
        <f t="shared" si="2"/>
        <v>-8.1413676822401526E-2</v>
      </c>
      <c r="K29">
        <f t="shared" si="3"/>
        <v>-0.1502</v>
      </c>
      <c r="L29">
        <f t="shared" si="8"/>
        <v>2.1681405278935162</v>
      </c>
      <c r="W29" t="s">
        <v>139</v>
      </c>
      <c r="X29">
        <v>0.42675244428001502</v>
      </c>
      <c r="Y29">
        <v>4.3155599433430648E-2</v>
      </c>
      <c r="Z29">
        <v>0.20275244428001502</v>
      </c>
      <c r="AA29">
        <v>4.3131145747429156E-2</v>
      </c>
      <c r="AB29">
        <v>0.1502</v>
      </c>
      <c r="AC29">
        <v>1.1486323767624276</v>
      </c>
    </row>
    <row r="30" spans="1:29" x14ac:dyDescent="0.2">
      <c r="A30" t="s">
        <v>65</v>
      </c>
      <c r="B30" s="1">
        <v>0.62628403054772164</v>
      </c>
      <c r="C30" s="2" t="s">
        <v>99</v>
      </c>
      <c r="D30" s="2" t="s">
        <v>126</v>
      </c>
      <c r="E30" s="2"/>
      <c r="F30" s="2"/>
      <c r="G30" s="1"/>
      <c r="H30" s="1">
        <f t="shared" si="0"/>
        <v>0</v>
      </c>
      <c r="I30" s="1">
        <f t="shared" si="1"/>
        <v>0.6845</v>
      </c>
      <c r="J30" s="1">
        <f t="shared" si="2"/>
        <v>0</v>
      </c>
      <c r="K30">
        <f t="shared" si="3"/>
        <v>-0.1502</v>
      </c>
      <c r="L30">
        <f t="shared" si="8"/>
        <v>0</v>
      </c>
      <c r="W30" t="s">
        <v>110</v>
      </c>
      <c r="X30">
        <v>0.6010360270779086</v>
      </c>
      <c r="Y30">
        <v>3.6487794921491686E-2</v>
      </c>
      <c r="Z30">
        <v>0.37703602707790862</v>
      </c>
      <c r="AA30">
        <v>7.8259380495712905E-2</v>
      </c>
      <c r="AB30">
        <v>0.1502</v>
      </c>
      <c r="AC30">
        <v>2.0841379626022078</v>
      </c>
    </row>
    <row r="31" spans="1:29" x14ac:dyDescent="0.2">
      <c r="A31" t="s">
        <v>77</v>
      </c>
      <c r="B31" s="1">
        <v>0.42434414710812918</v>
      </c>
      <c r="C31" s="2" t="s">
        <v>99</v>
      </c>
      <c r="D31" s="2" t="s">
        <v>136</v>
      </c>
      <c r="E31" s="4">
        <f>AVERAGE(B31:B32)</f>
        <v>0.45893702459903496</v>
      </c>
      <c r="F31" s="2">
        <f>STDEV(B31:B32)</f>
        <v>4.8921716509149879E-2</v>
      </c>
      <c r="G31" s="1">
        <f t="shared" ref="G31" si="12">E31-0.224</f>
        <v>0.23493702459903495</v>
      </c>
      <c r="H31" s="1">
        <f>G31*4*$P$1</f>
        <v>-7.0575082189550095E-2</v>
      </c>
      <c r="I31" s="1">
        <f>SQRT($P$3+H31)</f>
        <v>0.63084480485334105</v>
      </c>
      <c r="J31" s="1">
        <f>I31-$P$2</f>
        <v>-5.3655195146658952E-2</v>
      </c>
      <c r="K31">
        <f>2*$P$1</f>
        <v>-0.1502</v>
      </c>
      <c r="L31">
        <f>(J31/K31)/25*100</f>
        <v>1.4289000039056978</v>
      </c>
      <c r="W31" t="s">
        <v>120</v>
      </c>
      <c r="X31">
        <v>0.70590803935679713</v>
      </c>
      <c r="Y31">
        <v>2.3592882891368466E-3</v>
      </c>
      <c r="Z31">
        <v>0.48190803935679716</v>
      </c>
      <c r="AA31">
        <v>9.8638190246639557E-2</v>
      </c>
      <c r="AB31">
        <v>0.1502</v>
      </c>
      <c r="AC31">
        <v>2.6268492742114398</v>
      </c>
    </row>
    <row r="32" spans="1:29" x14ac:dyDescent="0.2">
      <c r="A32" t="s">
        <v>89</v>
      </c>
      <c r="B32" s="1">
        <v>0.49352990208994069</v>
      </c>
      <c r="C32" s="2" t="s">
        <v>99</v>
      </c>
      <c r="D32" s="2" t="s">
        <v>136</v>
      </c>
      <c r="E32" s="2"/>
      <c r="F32" s="2"/>
      <c r="G32" s="1"/>
      <c r="H32" s="1">
        <f t="shared" si="0"/>
        <v>0</v>
      </c>
      <c r="I32" s="1">
        <f t="shared" si="1"/>
        <v>0.6845</v>
      </c>
      <c r="J32" s="1">
        <f t="shared" si="2"/>
        <v>0</v>
      </c>
      <c r="K32">
        <f t="shared" si="3"/>
        <v>-0.1502</v>
      </c>
      <c r="L32">
        <f t="shared" ref="L32:L41" si="13">(J32/K32)/25*100</f>
        <v>0</v>
      </c>
      <c r="W32" t="s">
        <v>130</v>
      </c>
      <c r="X32">
        <v>0.51094916566749116</v>
      </c>
      <c r="Y32">
        <v>1.4643735084697587E-2</v>
      </c>
      <c r="Z32">
        <v>0.28694916566749118</v>
      </c>
      <c r="AA32">
        <v>6.0308552157206541E-2</v>
      </c>
      <c r="AB32">
        <v>0.1502</v>
      </c>
      <c r="AC32">
        <v>1.6060866087138894</v>
      </c>
    </row>
    <row r="33" spans="1:29" x14ac:dyDescent="0.2">
      <c r="A33" t="s">
        <v>6</v>
      </c>
      <c r="B33" s="1">
        <v>0.52763055085996591</v>
      </c>
      <c r="C33" s="2" t="s">
        <v>99</v>
      </c>
      <c r="D33" s="2" t="s">
        <v>107</v>
      </c>
      <c r="E33" s="4">
        <f>AVERAGE(B33:B34)</f>
        <v>0.49264094589204782</v>
      </c>
      <c r="F33" s="2">
        <f>STDEV(B33:B34)</f>
        <v>4.9482773887706777E-2</v>
      </c>
      <c r="G33" s="1">
        <f t="shared" ref="G33" si="14">E33-0.224</f>
        <v>0.26864094589204779</v>
      </c>
      <c r="H33" s="1">
        <f t="shared" si="0"/>
        <v>-8.0699740145971158E-2</v>
      </c>
      <c r="I33" s="1">
        <f t="shared" si="1"/>
        <v>0.62276842393784615</v>
      </c>
      <c r="J33" s="1">
        <f t="shared" si="2"/>
        <v>-6.1731576062153848E-2</v>
      </c>
      <c r="K33">
        <f t="shared" si="3"/>
        <v>-0.1502</v>
      </c>
      <c r="L33">
        <f t="shared" si="13"/>
        <v>1.6439833838123525</v>
      </c>
      <c r="W33" t="s">
        <v>140</v>
      </c>
      <c r="X33">
        <v>0.46439505572313211</v>
      </c>
      <c r="Y33">
        <v>7.6533665416994398E-2</v>
      </c>
      <c r="Z33">
        <v>0.24039505572313211</v>
      </c>
      <c r="AA33">
        <v>5.086040465830699E-2</v>
      </c>
      <c r="AB33">
        <v>0.1502</v>
      </c>
      <c r="AC33">
        <v>1.354471495560772</v>
      </c>
    </row>
    <row r="34" spans="1:29" x14ac:dyDescent="0.2">
      <c r="A34" t="s">
        <v>18</v>
      </c>
      <c r="B34" s="1">
        <v>0.45765134092412973</v>
      </c>
      <c r="C34" s="2" t="s">
        <v>99</v>
      </c>
      <c r="D34" s="2" t="s">
        <v>107</v>
      </c>
      <c r="E34" s="2"/>
      <c r="F34" s="2"/>
      <c r="G34" s="1"/>
      <c r="H34" s="1">
        <f t="shared" si="0"/>
        <v>0</v>
      </c>
      <c r="I34" s="1">
        <f t="shared" si="1"/>
        <v>0.6845</v>
      </c>
      <c r="J34" s="1">
        <f t="shared" si="2"/>
        <v>0</v>
      </c>
      <c r="K34">
        <f t="shared" si="3"/>
        <v>-0.1502</v>
      </c>
      <c r="L34">
        <f t="shared" si="13"/>
        <v>0</v>
      </c>
    </row>
    <row r="35" spans="1:29" x14ac:dyDescent="0.2">
      <c r="A35" t="s">
        <v>30</v>
      </c>
      <c r="B35" s="1">
        <v>0.34599262584896767</v>
      </c>
      <c r="C35" s="2" t="s">
        <v>99</v>
      </c>
      <c r="D35" s="2" t="s">
        <v>117</v>
      </c>
      <c r="E35" s="4">
        <f>AVERAGE(B35:B36)</f>
        <v>0.37519398448040864</v>
      </c>
      <c r="F35" s="2">
        <f>STDEV(B35:B36)</f>
        <v>4.1296957416304493E-2</v>
      </c>
      <c r="G35" s="1">
        <f t="shared" ref="G35" si="15">E35-0.224</f>
        <v>0.15119398448040863</v>
      </c>
      <c r="H35" s="1">
        <f t="shared" si="0"/>
        <v>-4.5418672937914753E-2</v>
      </c>
      <c r="I35" s="1">
        <f t="shared" si="1"/>
        <v>0.65047796047374673</v>
      </c>
      <c r="J35" s="1">
        <f t="shared" si="2"/>
        <v>-3.4022039526253267E-2</v>
      </c>
      <c r="K35">
        <f t="shared" si="3"/>
        <v>-0.1502</v>
      </c>
      <c r="L35">
        <f t="shared" si="13"/>
        <v>0.9060463255992881</v>
      </c>
    </row>
    <row r="36" spans="1:29" x14ac:dyDescent="0.2">
      <c r="A36" t="s">
        <v>42</v>
      </c>
      <c r="B36" s="1">
        <v>0.40439534311184966</v>
      </c>
      <c r="C36" s="2" t="s">
        <v>99</v>
      </c>
      <c r="D36" s="2" t="s">
        <v>117</v>
      </c>
      <c r="E36" s="2"/>
      <c r="F36" s="2"/>
      <c r="G36" s="1"/>
      <c r="H36" s="1">
        <f t="shared" si="0"/>
        <v>0</v>
      </c>
      <c r="I36" s="1">
        <f t="shared" si="1"/>
        <v>0.6845</v>
      </c>
      <c r="J36" s="1">
        <f t="shared" si="2"/>
        <v>0</v>
      </c>
      <c r="K36">
        <f t="shared" si="3"/>
        <v>-0.1502</v>
      </c>
      <c r="L36">
        <f t="shared" si="13"/>
        <v>0</v>
      </c>
    </row>
    <row r="37" spans="1:29" x14ac:dyDescent="0.2">
      <c r="A37" t="s">
        <v>54</v>
      </c>
      <c r="B37" s="1">
        <v>0.43478232427010066</v>
      </c>
      <c r="C37" s="2" t="s">
        <v>99</v>
      </c>
      <c r="D37" s="2" t="s">
        <v>127</v>
      </c>
      <c r="E37" s="4">
        <f>AVERAGE(B37:B38)</f>
        <v>0.36194059751126423</v>
      </c>
      <c r="F37" s="2">
        <f>STDEV(B37:B38)</f>
        <v>0.10301375788902169</v>
      </c>
      <c r="G37" s="1">
        <f t="shared" ref="G37" si="16">E37-0.224</f>
        <v>0.13794059751126422</v>
      </c>
      <c r="H37" s="1">
        <f t="shared" si="0"/>
        <v>-4.1437355492383775E-2</v>
      </c>
      <c r="I37" s="1">
        <f t="shared" si="1"/>
        <v>0.6535310968176008</v>
      </c>
      <c r="J37" s="1">
        <f t="shared" si="2"/>
        <v>-3.0968903182399199E-2</v>
      </c>
      <c r="K37">
        <f t="shared" si="3"/>
        <v>-0.1502</v>
      </c>
      <c r="L37">
        <f t="shared" si="13"/>
        <v>0.82473776784019159</v>
      </c>
    </row>
    <row r="38" spans="1:29" x14ac:dyDescent="0.2">
      <c r="A38" t="s">
        <v>66</v>
      </c>
      <c r="B38" s="1">
        <v>0.28909887075242779</v>
      </c>
      <c r="C38" s="2" t="s">
        <v>99</v>
      </c>
      <c r="D38" s="2" t="s">
        <v>127</v>
      </c>
      <c r="E38" s="2"/>
      <c r="F38" s="2"/>
      <c r="G38" s="1"/>
      <c r="H38" s="1">
        <f t="shared" si="0"/>
        <v>0</v>
      </c>
      <c r="I38" s="1">
        <f t="shared" si="1"/>
        <v>0.6845</v>
      </c>
      <c r="J38" s="1">
        <f t="shared" si="2"/>
        <v>0</v>
      </c>
      <c r="K38">
        <f t="shared" si="3"/>
        <v>-0.1502</v>
      </c>
      <c r="L38">
        <f t="shared" si="13"/>
        <v>0</v>
      </c>
    </row>
    <row r="39" spans="1:29" x14ac:dyDescent="0.2">
      <c r="A39" t="s">
        <v>78</v>
      </c>
      <c r="B39" s="1">
        <v>0.60154704901087508</v>
      </c>
      <c r="C39" s="2" t="s">
        <v>99</v>
      </c>
      <c r="D39" s="2" t="s">
        <v>137</v>
      </c>
      <c r="E39" s="4">
        <f>AVERAGE(B39:B40)</f>
        <v>0.74097861143736354</v>
      </c>
      <c r="F39" s="2">
        <f>STDEV(B39:B40)</f>
        <v>0.19718600660641047</v>
      </c>
      <c r="G39" s="1">
        <f>E39-0.224</f>
        <v>0.51697861143736357</v>
      </c>
      <c r="H39" s="1">
        <f t="shared" si="0"/>
        <v>-0.15530037487578402</v>
      </c>
      <c r="I39" s="1">
        <f t="shared" si="1"/>
        <v>0.55967836756856704</v>
      </c>
      <c r="J39" s="1">
        <f t="shared" si="2"/>
        <v>-0.12482163243143296</v>
      </c>
      <c r="K39">
        <f t="shared" si="3"/>
        <v>-0.1502</v>
      </c>
      <c r="L39">
        <f t="shared" si="13"/>
        <v>3.3241446719422889</v>
      </c>
    </row>
    <row r="40" spans="1:29" x14ac:dyDescent="0.2">
      <c r="A40" t="s">
        <v>90</v>
      </c>
      <c r="B40" s="1">
        <v>0.88041017386385201</v>
      </c>
      <c r="C40" s="2" t="s">
        <v>99</v>
      </c>
      <c r="D40" s="2" t="s">
        <v>137</v>
      </c>
      <c r="E40" s="2"/>
      <c r="F40" s="2"/>
      <c r="G40" s="1"/>
      <c r="H40" s="1">
        <f t="shared" si="0"/>
        <v>0</v>
      </c>
      <c r="I40" s="1">
        <f t="shared" si="1"/>
        <v>0.6845</v>
      </c>
      <c r="J40" s="1">
        <f t="shared" si="2"/>
        <v>0</v>
      </c>
      <c r="K40">
        <f t="shared" si="3"/>
        <v>-0.1502</v>
      </c>
      <c r="L40">
        <f t="shared" si="13"/>
        <v>0</v>
      </c>
    </row>
    <row r="41" spans="1:29" x14ac:dyDescent="0.2">
      <c r="A41" t="s">
        <v>7</v>
      </c>
      <c r="B41" s="1">
        <v>0.52138328428715208</v>
      </c>
      <c r="C41" s="2" t="s">
        <v>99</v>
      </c>
      <c r="D41" s="2" t="s">
        <v>108</v>
      </c>
      <c r="E41" s="4">
        <f>AVERAGE(B41:B42)</f>
        <v>0.50990131636838887</v>
      </c>
      <c r="F41" s="2">
        <f>STDEV(B41:B42)</f>
        <v>1.6237954753447678E-2</v>
      </c>
      <c r="G41" s="1">
        <f t="shared" ref="G41" si="17">E41-0.224</f>
        <v>0.28590131636838889</v>
      </c>
      <c r="H41" s="1">
        <f t="shared" si="0"/>
        <v>-8.5884755437064017E-2</v>
      </c>
      <c r="I41" s="1">
        <f t="shared" si="1"/>
        <v>0.61859154097266478</v>
      </c>
      <c r="J41" s="1">
        <f t="shared" si="2"/>
        <v>-6.590845902733522E-2</v>
      </c>
      <c r="K41">
        <f t="shared" si="3"/>
        <v>-0.1502</v>
      </c>
      <c r="L41">
        <f t="shared" si="13"/>
        <v>1.755218615907729</v>
      </c>
    </row>
    <row r="42" spans="1:29" x14ac:dyDescent="0.2">
      <c r="A42" t="s">
        <v>19</v>
      </c>
      <c r="B42" s="1">
        <v>0.49841934844962571</v>
      </c>
      <c r="C42" s="2" t="s">
        <v>99</v>
      </c>
      <c r="D42" s="2" t="s">
        <v>108</v>
      </c>
      <c r="E42" s="2"/>
      <c r="F42" s="2"/>
      <c r="G42" s="1"/>
      <c r="H42" s="1">
        <f>G42*4*$P$1</f>
        <v>0</v>
      </c>
      <c r="I42" s="1">
        <f>SQRT($P$3+H42)</f>
        <v>0.6845</v>
      </c>
      <c r="J42" s="1">
        <f>I42-$P$2</f>
        <v>0</v>
      </c>
      <c r="K42">
        <f>2*$P$1</f>
        <v>-0.1502</v>
      </c>
      <c r="L42">
        <f>(J42/K42)/25*100</f>
        <v>0</v>
      </c>
    </row>
    <row r="43" spans="1:29" x14ac:dyDescent="0.2">
      <c r="A43" t="s">
        <v>31</v>
      </c>
      <c r="B43" s="1">
        <v>0.43428033161010693</v>
      </c>
      <c r="C43" s="2" t="s">
        <v>99</v>
      </c>
      <c r="D43" s="2" t="s">
        <v>118</v>
      </c>
      <c r="E43" s="4">
        <f>AVERAGE(B43:B44)</f>
        <v>0.45193880398117059</v>
      </c>
      <c r="F43" s="2">
        <f>STDEV(B43:B44)</f>
        <v>2.4972851117948773E-2</v>
      </c>
      <c r="G43" s="1">
        <f t="shared" ref="G43" si="18">E43-0.224</f>
        <v>0.22793880398117058</v>
      </c>
      <c r="H43" s="1">
        <f t="shared" si="0"/>
        <v>-6.8472816715943643E-2</v>
      </c>
      <c r="I43" s="1">
        <f t="shared" si="1"/>
        <v>0.63250884047897415</v>
      </c>
      <c r="J43" s="1">
        <f t="shared" si="2"/>
        <v>-5.1991159521025843E-2</v>
      </c>
      <c r="K43">
        <f t="shared" si="3"/>
        <v>-0.1502</v>
      </c>
      <c r="L43">
        <f t="shared" ref="L43:L55" si="19">(J43/K43)/25*100</f>
        <v>1.3845848074840437</v>
      </c>
    </row>
    <row r="44" spans="1:29" x14ac:dyDescent="0.2">
      <c r="A44" t="s">
        <v>43</v>
      </c>
      <c r="B44" s="1">
        <v>0.46959727635223419</v>
      </c>
      <c r="C44" s="2" t="s">
        <v>99</v>
      </c>
      <c r="D44" s="2" t="s">
        <v>118</v>
      </c>
      <c r="E44" s="2"/>
      <c r="F44" s="2"/>
      <c r="G44" s="1"/>
      <c r="H44" s="1">
        <f t="shared" si="0"/>
        <v>0</v>
      </c>
      <c r="I44" s="1">
        <f t="shared" si="1"/>
        <v>0.6845</v>
      </c>
      <c r="J44" s="1">
        <f t="shared" si="2"/>
        <v>0</v>
      </c>
      <c r="K44">
        <f t="shared" si="3"/>
        <v>-0.1502</v>
      </c>
      <c r="L44">
        <f t="shared" si="19"/>
        <v>0</v>
      </c>
    </row>
    <row r="45" spans="1:29" x14ac:dyDescent="0.2">
      <c r="A45" t="s">
        <v>55</v>
      </c>
      <c r="B45" s="1">
        <v>0.59804317933985485</v>
      </c>
      <c r="C45" s="2" t="s">
        <v>99</v>
      </c>
      <c r="D45" s="2" t="s">
        <v>128</v>
      </c>
      <c r="E45" s="4">
        <f>AVERAGE(B45:B46)</f>
        <v>0.56196655910945903</v>
      </c>
      <c r="F45" s="2">
        <f>STDEV(B45:B46)</f>
        <v>5.1020045614409336E-2</v>
      </c>
      <c r="G45" s="1">
        <f>E45-0.224</f>
        <v>0.33796655910945905</v>
      </c>
      <c r="H45" s="1">
        <f t="shared" si="0"/>
        <v>-0.1015251543564815</v>
      </c>
      <c r="I45" s="1">
        <f t="shared" si="1"/>
        <v>0.60581770826174974</v>
      </c>
      <c r="J45" s="1">
        <f t="shared" si="2"/>
        <v>-7.8682291738250254E-2</v>
      </c>
      <c r="K45">
        <f t="shared" si="3"/>
        <v>-0.1502</v>
      </c>
      <c r="L45">
        <f t="shared" si="19"/>
        <v>2.0954005789147869</v>
      </c>
    </row>
    <row r="46" spans="1:29" x14ac:dyDescent="0.2">
      <c r="A46" t="s">
        <v>67</v>
      </c>
      <c r="B46" s="1">
        <v>0.52588993887906321</v>
      </c>
      <c r="C46" s="2" t="s">
        <v>99</v>
      </c>
      <c r="D46" s="2" t="s">
        <v>128</v>
      </c>
      <c r="E46" s="2"/>
      <c r="F46" s="2"/>
      <c r="G46" s="1"/>
      <c r="H46" s="1">
        <f t="shared" si="0"/>
        <v>0</v>
      </c>
      <c r="I46" s="1">
        <f t="shared" si="1"/>
        <v>0.6845</v>
      </c>
      <c r="J46" s="1">
        <f t="shared" si="2"/>
        <v>0</v>
      </c>
      <c r="K46">
        <f t="shared" si="3"/>
        <v>-0.1502</v>
      </c>
      <c r="L46">
        <f t="shared" si="19"/>
        <v>0</v>
      </c>
    </row>
    <row r="47" spans="1:29" x14ac:dyDescent="0.2">
      <c r="A47" t="s">
        <v>79</v>
      </c>
      <c r="B47" s="1">
        <v>0.34978221446223495</v>
      </c>
      <c r="C47" s="2" t="s">
        <v>99</v>
      </c>
      <c r="D47" s="2" t="s">
        <v>138</v>
      </c>
      <c r="E47" s="4">
        <f>B47</f>
        <v>0.34978221446223495</v>
      </c>
      <c r="F47" s="4"/>
      <c r="G47" s="1">
        <f>E47-0.224</f>
        <v>0.12578221446223495</v>
      </c>
      <c r="H47" s="1">
        <f t="shared" si="0"/>
        <v>-3.7784977224455375E-2</v>
      </c>
      <c r="I47" s="1">
        <f t="shared" si="1"/>
        <v>0.656319489864155</v>
      </c>
      <c r="J47" s="1">
        <f t="shared" si="2"/>
        <v>-2.8180510135844994E-2</v>
      </c>
      <c r="K47">
        <f t="shared" si="3"/>
        <v>-0.1502</v>
      </c>
      <c r="L47">
        <f t="shared" si="19"/>
        <v>0.75047963078149116</v>
      </c>
    </row>
    <row r="48" spans="1:29" x14ac:dyDescent="0.2">
      <c r="A48" t="s">
        <v>8</v>
      </c>
      <c r="B48" s="1">
        <v>0.62242140642610411</v>
      </c>
      <c r="C48" s="2" t="s">
        <v>99</v>
      </c>
      <c r="D48" s="2" t="s">
        <v>109</v>
      </c>
      <c r="E48" s="4">
        <f>AVERAGE(B48:B49)</f>
        <v>0.62038230607462819</v>
      </c>
      <c r="F48" s="2">
        <f>STDEV(B48:B49)</f>
        <v>2.8837233720969907E-3</v>
      </c>
      <c r="G48" s="1">
        <f>E48-0.224</f>
        <v>0.39638230607462821</v>
      </c>
      <c r="H48" s="1">
        <f t="shared" si="0"/>
        <v>-0.11907324474481831</v>
      </c>
      <c r="I48" s="1">
        <f t="shared" si="1"/>
        <v>0.59115734390700225</v>
      </c>
      <c r="J48" s="1">
        <f t="shared" si="2"/>
        <v>-9.3342656092997744E-2</v>
      </c>
      <c r="K48">
        <f t="shared" si="3"/>
        <v>-0.1502</v>
      </c>
      <c r="L48">
        <f t="shared" si="19"/>
        <v>2.4858230650598601</v>
      </c>
    </row>
    <row r="49" spans="1:12" x14ac:dyDescent="0.2">
      <c r="A49" t="s">
        <v>20</v>
      </c>
      <c r="B49" s="1">
        <v>0.61834320572315227</v>
      </c>
      <c r="C49" s="2" t="s">
        <v>99</v>
      </c>
      <c r="D49" s="2" t="s">
        <v>109</v>
      </c>
      <c r="E49" s="2"/>
      <c r="F49" s="2"/>
      <c r="G49" s="1"/>
      <c r="H49" s="1">
        <f t="shared" si="0"/>
        <v>0</v>
      </c>
      <c r="I49" s="1">
        <f t="shared" si="1"/>
        <v>0.6845</v>
      </c>
      <c r="J49" s="1">
        <f t="shared" si="2"/>
        <v>0</v>
      </c>
      <c r="K49">
        <f t="shared" si="3"/>
        <v>-0.1502</v>
      </c>
      <c r="L49">
        <f t="shared" si="19"/>
        <v>0</v>
      </c>
    </row>
    <row r="50" spans="1:12" x14ac:dyDescent="0.2">
      <c r="A50" t="s">
        <v>32</v>
      </c>
      <c r="B50" s="1">
        <v>0.62598069885734064</v>
      </c>
      <c r="C50" s="2" t="s">
        <v>99</v>
      </c>
      <c r="D50" s="2" t="s">
        <v>119</v>
      </c>
      <c r="E50" s="4">
        <f>AVERAGE(B50:B51)</f>
        <v>0.68253047196559402</v>
      </c>
      <c r="F50" s="2">
        <f>STDEV(B50:B51)</f>
        <v>7.9973456078813343E-2</v>
      </c>
      <c r="G50" s="1">
        <f>E50-0.224</f>
        <v>0.45853047196559404</v>
      </c>
      <c r="H50" s="1">
        <f t="shared" si="0"/>
        <v>-0.13774255377846445</v>
      </c>
      <c r="I50" s="1">
        <f t="shared" si="1"/>
        <v>0.57515015102278777</v>
      </c>
      <c r="J50" s="1">
        <f t="shared" si="2"/>
        <v>-0.10934984897721223</v>
      </c>
      <c r="K50">
        <f t="shared" si="3"/>
        <v>-0.1502</v>
      </c>
      <c r="L50">
        <f t="shared" si="19"/>
        <v>2.9121131551854122</v>
      </c>
    </row>
    <row r="51" spans="1:12" x14ac:dyDescent="0.2">
      <c r="A51" t="s">
        <v>44</v>
      </c>
      <c r="B51" s="1">
        <v>0.73908024507384751</v>
      </c>
      <c r="C51" s="2" t="s">
        <v>99</v>
      </c>
      <c r="D51" s="2" t="s">
        <v>119</v>
      </c>
      <c r="E51" s="2"/>
      <c r="F51" s="2"/>
      <c r="G51" s="1"/>
      <c r="H51" s="1">
        <f t="shared" si="0"/>
        <v>0</v>
      </c>
      <c r="I51" s="1">
        <f t="shared" si="1"/>
        <v>0.6845</v>
      </c>
      <c r="J51" s="1">
        <f t="shared" si="2"/>
        <v>0</v>
      </c>
      <c r="K51">
        <f t="shared" si="3"/>
        <v>-0.1502</v>
      </c>
      <c r="L51">
        <f t="shared" si="19"/>
        <v>0</v>
      </c>
    </row>
    <row r="52" spans="1:12" x14ac:dyDescent="0.2">
      <c r="A52" t="s">
        <v>56</v>
      </c>
      <c r="B52" s="1">
        <v>0.52682743518916819</v>
      </c>
      <c r="C52" s="2" t="s">
        <v>99</v>
      </c>
      <c r="D52" s="2" t="s">
        <v>129</v>
      </c>
      <c r="E52" s="4">
        <f>AVERAGE(B52:B53)</f>
        <v>0.49953985644234822</v>
      </c>
      <c r="F52" s="2">
        <f>STDEV(B52:B53)</f>
        <v>3.8590463948076671E-2</v>
      </c>
      <c r="G52" s="1">
        <f>E52-0.224</f>
        <v>0.27553985644234824</v>
      </c>
      <c r="H52" s="1">
        <f t="shared" si="0"/>
        <v>-8.2772172875281408E-2</v>
      </c>
      <c r="I52" s="1">
        <f t="shared" si="1"/>
        <v>0.62110230809804479</v>
      </c>
      <c r="J52" s="1">
        <f t="shared" si="2"/>
        <v>-6.3397691901955211E-2</v>
      </c>
      <c r="K52">
        <f t="shared" si="3"/>
        <v>-0.1502</v>
      </c>
      <c r="L52">
        <f t="shared" si="19"/>
        <v>1.6883539787471429</v>
      </c>
    </row>
    <row r="53" spans="1:12" x14ac:dyDescent="0.2">
      <c r="A53" t="s">
        <v>68</v>
      </c>
      <c r="B53" s="1">
        <v>0.47225227769552819</v>
      </c>
      <c r="C53" s="2" t="s">
        <v>99</v>
      </c>
      <c r="D53" s="2" t="s">
        <v>129</v>
      </c>
      <c r="E53" s="2"/>
      <c r="F53" s="2"/>
      <c r="G53" s="1"/>
      <c r="H53" s="1">
        <f t="shared" si="0"/>
        <v>0</v>
      </c>
      <c r="I53" s="1">
        <f t="shared" si="1"/>
        <v>0.6845</v>
      </c>
      <c r="J53" s="1">
        <f t="shared" si="2"/>
        <v>0</v>
      </c>
      <c r="K53">
        <f t="shared" si="3"/>
        <v>-0.1502</v>
      </c>
      <c r="L53">
        <f t="shared" si="19"/>
        <v>0</v>
      </c>
    </row>
    <row r="54" spans="1:12" x14ac:dyDescent="0.2">
      <c r="A54" t="s">
        <v>80</v>
      </c>
      <c r="B54" s="1">
        <v>0.45726806128556419</v>
      </c>
      <c r="C54" s="2" t="s">
        <v>99</v>
      </c>
      <c r="D54" s="2" t="s">
        <v>139</v>
      </c>
      <c r="E54" s="4">
        <f>AVERAGE(B54:B55)</f>
        <v>0.42675244428001502</v>
      </c>
      <c r="F54" s="2">
        <f>STDEV(B54:B55)</f>
        <v>4.3155599433430648E-2</v>
      </c>
      <c r="G54" s="1">
        <f>E54-0.224</f>
        <v>0.20275244428001502</v>
      </c>
      <c r="H54" s="1">
        <f t="shared" si="0"/>
        <v>-6.090683426171651E-2</v>
      </c>
      <c r="I54" s="1">
        <f t="shared" si="1"/>
        <v>0.63846175745950795</v>
      </c>
      <c r="J54" s="1">
        <f t="shared" si="2"/>
        <v>-4.6038242540492047E-2</v>
      </c>
      <c r="K54">
        <f t="shared" si="3"/>
        <v>-0.1502</v>
      </c>
      <c r="L54">
        <f t="shared" si="19"/>
        <v>1.2260517321036497</v>
      </c>
    </row>
    <row r="55" spans="1:12" x14ac:dyDescent="0.2">
      <c r="A55" t="s">
        <v>92</v>
      </c>
      <c r="B55" s="1">
        <v>0.39623682727446591</v>
      </c>
      <c r="C55" s="2" t="s">
        <v>99</v>
      </c>
      <c r="D55" s="2" t="s">
        <v>139</v>
      </c>
      <c r="E55" s="2"/>
      <c r="F55" s="2"/>
      <c r="G55" s="1"/>
      <c r="H55" s="1">
        <f t="shared" si="0"/>
        <v>0</v>
      </c>
      <c r="I55" s="1">
        <f t="shared" si="1"/>
        <v>0.6845</v>
      </c>
      <c r="J55" s="1">
        <f t="shared" si="2"/>
        <v>0</v>
      </c>
      <c r="K55">
        <f t="shared" si="3"/>
        <v>-0.1502</v>
      </c>
      <c r="L55">
        <f t="shared" si="19"/>
        <v>0</v>
      </c>
    </row>
    <row r="56" spans="1:12" x14ac:dyDescent="0.2">
      <c r="A56" t="s">
        <v>9</v>
      </c>
      <c r="B56" s="1">
        <v>0.62683679429743944</v>
      </c>
      <c r="C56" s="2" t="s">
        <v>99</v>
      </c>
      <c r="D56" s="2" t="s">
        <v>110</v>
      </c>
      <c r="E56" s="4">
        <f>AVERAGE(B56:B57)</f>
        <v>0.6010360270779086</v>
      </c>
      <c r="F56" s="2">
        <f>STDEV(B56:B57)</f>
        <v>3.6487794921491686E-2</v>
      </c>
      <c r="G56" s="1">
        <f>E56-0.224</f>
        <v>0.37703602707790862</v>
      </c>
      <c r="H56" s="1">
        <f>G56*4*$P$1</f>
        <v>-0.11326162253420374</v>
      </c>
      <c r="I56" s="1">
        <f>SQRT($P$3+H56)</f>
        <v>0.59605253750470377</v>
      </c>
      <c r="J56" s="1">
        <f>I56-$P$2</f>
        <v>-8.8447462495296225E-2</v>
      </c>
      <c r="K56">
        <f>2*$P$1</f>
        <v>-0.1502</v>
      </c>
      <c r="L56">
        <f>(J56/K56)/25*100</f>
        <v>2.3554583886896463</v>
      </c>
    </row>
    <row r="57" spans="1:12" x14ac:dyDescent="0.2">
      <c r="A57" t="s">
        <v>21</v>
      </c>
      <c r="B57" s="1">
        <v>0.57523525985837776</v>
      </c>
      <c r="C57" s="2" t="s">
        <v>99</v>
      </c>
      <c r="D57" s="2" t="s">
        <v>110</v>
      </c>
      <c r="E57" s="2"/>
      <c r="F57" s="2"/>
      <c r="G57" s="1"/>
      <c r="H57" s="1">
        <f t="shared" si="0"/>
        <v>0</v>
      </c>
      <c r="I57" s="1">
        <f t="shared" si="1"/>
        <v>0.6845</v>
      </c>
      <c r="J57" s="1">
        <f t="shared" si="2"/>
        <v>0</v>
      </c>
      <c r="K57">
        <f t="shared" si="3"/>
        <v>-0.1502</v>
      </c>
      <c r="L57">
        <f t="shared" ref="L57:L71" si="20">(J57/K57)/25*100</f>
        <v>0</v>
      </c>
    </row>
    <row r="58" spans="1:12" x14ac:dyDescent="0.2">
      <c r="A58" t="s">
        <v>33</v>
      </c>
      <c r="B58" s="1">
        <v>0.70423977060877441</v>
      </c>
      <c r="C58" s="2" t="s">
        <v>99</v>
      </c>
      <c r="D58" s="2" t="s">
        <v>120</v>
      </c>
      <c r="E58" s="4">
        <f>AVERAGE(B58:B59)</f>
        <v>0.70590803935679713</v>
      </c>
      <c r="F58" s="2">
        <f>STDEV(B58:B59)</f>
        <v>2.3592882891368466E-3</v>
      </c>
      <c r="G58" s="1">
        <f>E58-0.224</f>
        <v>0.48190803935679716</v>
      </c>
      <c r="H58" s="1">
        <f t="shared" si="0"/>
        <v>-0.14476517502278186</v>
      </c>
      <c r="I58" s="1">
        <f t="shared" si="1"/>
        <v>0.56901236803536892</v>
      </c>
      <c r="J58" s="1">
        <f t="shared" si="2"/>
        <v>-0.11548763196463108</v>
      </c>
      <c r="K58">
        <f t="shared" si="3"/>
        <v>-0.1502</v>
      </c>
      <c r="L58">
        <f t="shared" si="20"/>
        <v>3.0755694264881779</v>
      </c>
    </row>
    <row r="59" spans="1:12" x14ac:dyDescent="0.2">
      <c r="A59" t="s">
        <v>45</v>
      </c>
      <c r="B59" s="1">
        <v>0.70757630810481975</v>
      </c>
      <c r="C59" s="2" t="s">
        <v>99</v>
      </c>
      <c r="D59" s="2" t="s">
        <v>120</v>
      </c>
      <c r="E59" s="2"/>
      <c r="F59" s="2"/>
      <c r="G59" s="1"/>
      <c r="H59" s="1">
        <f t="shared" si="0"/>
        <v>0</v>
      </c>
      <c r="I59" s="1">
        <f t="shared" si="1"/>
        <v>0.6845</v>
      </c>
      <c r="J59" s="1">
        <f t="shared" si="2"/>
        <v>0</v>
      </c>
      <c r="K59">
        <f t="shared" si="3"/>
        <v>-0.1502</v>
      </c>
      <c r="L59">
        <f t="shared" si="20"/>
        <v>0</v>
      </c>
    </row>
    <row r="60" spans="1:12" x14ac:dyDescent="0.2">
      <c r="A60" t="s">
        <v>57</v>
      </c>
      <c r="B60" s="1">
        <v>0.50059448128720219</v>
      </c>
      <c r="C60" s="2" t="s">
        <v>99</v>
      </c>
      <c r="D60" s="2" t="s">
        <v>130</v>
      </c>
      <c r="E60" s="4">
        <f>AVERAGE(B60:B61)</f>
        <v>0.51094916566749116</v>
      </c>
      <c r="F60" s="2">
        <f>STDEV(B60:B61)</f>
        <v>1.4643735084697587E-2</v>
      </c>
      <c r="G60" s="1">
        <f>E60-0.224</f>
        <v>0.28694916566749118</v>
      </c>
      <c r="H60" s="1">
        <f t="shared" si="0"/>
        <v>-8.6199529366514344E-2</v>
      </c>
      <c r="I60" s="1">
        <f t="shared" si="1"/>
        <v>0.61833706069868211</v>
      </c>
      <c r="J60" s="1">
        <f t="shared" si="2"/>
        <v>-6.6162939301317891E-2</v>
      </c>
      <c r="K60">
        <f t="shared" si="3"/>
        <v>-0.1502</v>
      </c>
      <c r="L60">
        <f t="shared" si="20"/>
        <v>1.7619957204079333</v>
      </c>
    </row>
    <row r="61" spans="1:12" x14ac:dyDescent="0.2">
      <c r="A61" t="s">
        <v>69</v>
      </c>
      <c r="B61" s="1">
        <v>0.52130385004778024</v>
      </c>
      <c r="C61" s="2" t="s">
        <v>99</v>
      </c>
      <c r="D61" s="2" t="s">
        <v>130</v>
      </c>
      <c r="E61" s="2"/>
      <c r="F61" s="2"/>
      <c r="G61" s="1"/>
      <c r="H61" s="1">
        <f t="shared" si="0"/>
        <v>0</v>
      </c>
      <c r="I61" s="1">
        <f t="shared" si="1"/>
        <v>0.6845</v>
      </c>
      <c r="J61" s="1">
        <f t="shared" si="2"/>
        <v>0</v>
      </c>
      <c r="K61">
        <f t="shared" si="3"/>
        <v>-0.1502</v>
      </c>
      <c r="L61">
        <f t="shared" si="20"/>
        <v>0</v>
      </c>
    </row>
    <row r="62" spans="1:12" x14ac:dyDescent="0.2">
      <c r="A62" t="s">
        <v>81</v>
      </c>
      <c r="B62" s="1">
        <v>0.41027758191771313</v>
      </c>
      <c r="C62" s="2" t="s">
        <v>99</v>
      </c>
      <c r="D62" s="2" t="s">
        <v>140</v>
      </c>
      <c r="E62" s="4">
        <f>AVERAGE(B62:B63)</f>
        <v>0.46439505572313211</v>
      </c>
      <c r="F62" s="2">
        <f>STDEV(B62:B63)</f>
        <v>7.6533665416994398E-2</v>
      </c>
      <c r="G62" s="1">
        <f>E62-0.224</f>
        <v>0.24039505572313211</v>
      </c>
      <c r="H62" s="1">
        <f t="shared" si="0"/>
        <v>-7.2214674739228879E-2</v>
      </c>
      <c r="I62" s="1">
        <f t="shared" si="1"/>
        <v>0.62954394227946564</v>
      </c>
      <c r="J62" s="1">
        <f t="shared" si="2"/>
        <v>-5.4956057720534357E-2</v>
      </c>
      <c r="K62">
        <f t="shared" si="3"/>
        <v>-0.1502</v>
      </c>
      <c r="L62">
        <f t="shared" si="20"/>
        <v>1.4635434812392638</v>
      </c>
    </row>
    <row r="63" spans="1:12" x14ac:dyDescent="0.2">
      <c r="A63" t="s">
        <v>93</v>
      </c>
      <c r="B63" s="1">
        <v>0.51851252952855109</v>
      </c>
      <c r="C63" s="2" t="s">
        <v>99</v>
      </c>
      <c r="D63" s="2" t="s">
        <v>140</v>
      </c>
      <c r="E63" s="2"/>
      <c r="F63" s="2"/>
      <c r="G63" s="1"/>
      <c r="H63" s="1">
        <f t="shared" si="0"/>
        <v>0</v>
      </c>
      <c r="I63" s="1">
        <f t="shared" si="1"/>
        <v>0.6845</v>
      </c>
      <c r="J63" s="1">
        <f t="shared" si="2"/>
        <v>0</v>
      </c>
      <c r="K63">
        <f t="shared" si="3"/>
        <v>-0.1502</v>
      </c>
      <c r="L63">
        <f t="shared" si="20"/>
        <v>0</v>
      </c>
    </row>
    <row r="64" spans="1:12" x14ac:dyDescent="0.2">
      <c r="H64" s="1">
        <f t="shared" si="0"/>
        <v>0</v>
      </c>
      <c r="I64" s="1">
        <f t="shared" si="1"/>
        <v>0.6845</v>
      </c>
      <c r="J64" s="1">
        <f t="shared" si="2"/>
        <v>0</v>
      </c>
      <c r="K64">
        <f t="shared" si="3"/>
        <v>-0.1502</v>
      </c>
      <c r="L64">
        <f t="shared" si="20"/>
        <v>0</v>
      </c>
    </row>
    <row r="65" spans="1:12" x14ac:dyDescent="0.2">
      <c r="A65">
        <v>0</v>
      </c>
      <c r="D65" t="s">
        <v>112</v>
      </c>
      <c r="E65">
        <v>0.22409713165259415</v>
      </c>
      <c r="G65" s="1">
        <f>E65-0.224</f>
        <v>9.713165259414569E-5</v>
      </c>
      <c r="H65" s="1">
        <f t="shared" si="0"/>
        <v>-2.9178348439281366E-5</v>
      </c>
      <c r="I65" s="1">
        <f t="shared" si="1"/>
        <v>0.68447868604622064</v>
      </c>
      <c r="J65" s="1">
        <f t="shared" si="2"/>
        <v>-2.1313953779356076E-5</v>
      </c>
      <c r="K65">
        <f t="shared" si="3"/>
        <v>-0.1502</v>
      </c>
      <c r="L65">
        <f t="shared" si="20"/>
        <v>5.6761528040895012E-4</v>
      </c>
    </row>
    <row r="66" spans="1:12" x14ac:dyDescent="0.2">
      <c r="A66">
        <v>0.1</v>
      </c>
      <c r="D66" t="s">
        <v>121</v>
      </c>
      <c r="E66">
        <v>0.26386111186779787</v>
      </c>
      <c r="G66" s="1">
        <f t="shared" ref="G66:G70" si="21">E66-0.224</f>
        <v>3.9861111867797866E-2</v>
      </c>
      <c r="H66" s="1">
        <f t="shared" si="0"/>
        <v>-1.197427800508648E-2</v>
      </c>
      <c r="I66" s="1">
        <f t="shared" si="1"/>
        <v>0.67569665678832058</v>
      </c>
      <c r="J66" s="1">
        <f t="shared" si="2"/>
        <v>-8.8033432116794152E-3</v>
      </c>
      <c r="K66">
        <f t="shared" si="3"/>
        <v>-0.1502</v>
      </c>
      <c r="L66">
        <f t="shared" si="20"/>
        <v>0.23444322800744116</v>
      </c>
    </row>
    <row r="67" spans="1:12" x14ac:dyDescent="0.2">
      <c r="A67">
        <v>0.2</v>
      </c>
      <c r="D67" t="s">
        <v>131</v>
      </c>
      <c r="E67">
        <v>0.32235709341284946</v>
      </c>
      <c r="G67" s="1">
        <f t="shared" si="21"/>
        <v>9.8357093412849456E-2</v>
      </c>
      <c r="H67" s="1">
        <f t="shared" ref="H67:H71" si="22">G67*4*$P$1</f>
        <v>-2.9546470861219976E-2</v>
      </c>
      <c r="I67" s="1">
        <f t="shared" ref="I67:I71" si="23">SQRT($P$3+H67)</f>
        <v>0.6625660564342094</v>
      </c>
      <c r="J67" s="1">
        <f t="shared" ref="J67:J71" si="24">I67-$P$2</f>
        <v>-2.1933943565790592E-2</v>
      </c>
      <c r="K67">
        <f t="shared" ref="K67:K71" si="25">2*$P$1</f>
        <v>-0.1502</v>
      </c>
      <c r="L67">
        <f t="shared" si="20"/>
        <v>0.58412632665221287</v>
      </c>
    </row>
    <row r="68" spans="1:12" x14ac:dyDescent="0.2">
      <c r="A68">
        <v>0.5</v>
      </c>
      <c r="D68" t="s">
        <v>102</v>
      </c>
      <c r="E68">
        <v>0.50239088147261002</v>
      </c>
      <c r="G68" s="1">
        <f t="shared" si="21"/>
        <v>0.27839088147261004</v>
      </c>
      <c r="H68" s="1">
        <f t="shared" si="22"/>
        <v>-8.3628620794372055E-2</v>
      </c>
      <c r="I68" s="1">
        <f t="shared" si="23"/>
        <v>0.62041246699726138</v>
      </c>
      <c r="J68" s="1">
        <f t="shared" si="24"/>
        <v>-6.4087533002738617E-2</v>
      </c>
      <c r="K68">
        <f t="shared" si="25"/>
        <v>-0.1502</v>
      </c>
      <c r="L68">
        <f t="shared" si="20"/>
        <v>1.7067252464111484</v>
      </c>
    </row>
    <row r="69" spans="1:12" x14ac:dyDescent="0.2">
      <c r="A69">
        <v>1</v>
      </c>
      <c r="D69" t="s">
        <v>113</v>
      </c>
      <c r="E69">
        <v>0.82588368831298564</v>
      </c>
      <c r="G69" s="1">
        <f t="shared" si="21"/>
        <v>0.60188368831298567</v>
      </c>
      <c r="H69" s="1">
        <f t="shared" si="22"/>
        <v>-0.18080585996922088</v>
      </c>
      <c r="I69" s="1">
        <f t="shared" si="23"/>
        <v>0.53640879003869713</v>
      </c>
      <c r="J69" s="1">
        <f t="shared" si="24"/>
        <v>-0.14809120996130287</v>
      </c>
      <c r="K69">
        <f t="shared" si="25"/>
        <v>-0.1502</v>
      </c>
      <c r="L69">
        <f t="shared" si="20"/>
        <v>3.9438404783303032</v>
      </c>
    </row>
    <row r="70" spans="1:12" x14ac:dyDescent="0.2">
      <c r="A70">
        <v>5</v>
      </c>
      <c r="D70" t="s">
        <v>122</v>
      </c>
      <c r="E70">
        <v>1.7440975291930125</v>
      </c>
      <c r="G70" s="1">
        <f t="shared" si="21"/>
        <v>1.5200975291930126</v>
      </c>
      <c r="H70" s="1">
        <f t="shared" si="22"/>
        <v>-0.45663729776958095</v>
      </c>
      <c r="I70" s="1">
        <f t="shared" si="23"/>
        <v>0.10910065183315378</v>
      </c>
      <c r="J70" s="1">
        <f t="shared" si="24"/>
        <v>-0.57539934816684624</v>
      </c>
      <c r="K70">
        <f t="shared" si="25"/>
        <v>-0.1502</v>
      </c>
      <c r="L70">
        <f t="shared" si="20"/>
        <v>15.323551216161018</v>
      </c>
    </row>
    <row r="71" spans="1:12" x14ac:dyDescent="0.2">
      <c r="A71">
        <v>10</v>
      </c>
      <c r="D71" t="s">
        <v>132</v>
      </c>
      <c r="E71">
        <v>2.1135560594442753</v>
      </c>
      <c r="G71" s="1">
        <f>E71-0.224</f>
        <v>1.8895560594442753</v>
      </c>
      <c r="H71" s="1">
        <f t="shared" si="22"/>
        <v>-0.56762264025706033</v>
      </c>
      <c r="I71" s="1" t="e">
        <f t="shared" si="23"/>
        <v>#NUM!</v>
      </c>
      <c r="J71" s="1" t="e">
        <f t="shared" si="24"/>
        <v>#NUM!</v>
      </c>
      <c r="K71">
        <f t="shared" si="25"/>
        <v>-0.1502</v>
      </c>
      <c r="L71" t="e">
        <f t="shared" si="20"/>
        <v>#NUM!</v>
      </c>
    </row>
  </sheetData>
  <sortState ref="U2:AC83">
    <sortCondition ref="W2:W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2D3-E32E-2E4B-B1A9-D66E01AE9966}">
  <dimension ref="A1:U140"/>
  <sheetViews>
    <sheetView topLeftCell="A24" workbookViewId="0">
      <selection activeCell="M85" sqref="M85"/>
    </sheetView>
  </sheetViews>
  <sheetFormatPr baseColWidth="10" defaultRowHeight="16" x14ac:dyDescent="0.2"/>
  <sheetData>
    <row r="1" spans="1:21" x14ac:dyDescent="0.2">
      <c r="A1" s="7" t="s">
        <v>224</v>
      </c>
      <c r="L1" s="7" t="s">
        <v>225</v>
      </c>
    </row>
    <row r="2" spans="1:21" x14ac:dyDescent="0.2">
      <c r="A2" t="s">
        <v>209</v>
      </c>
      <c r="B2">
        <v>-8.6499999999999994E-2</v>
      </c>
      <c r="C2">
        <v>-7.51E-2</v>
      </c>
      <c r="L2" t="s">
        <v>209</v>
      </c>
      <c r="M2">
        <v>-8.6499999999999994E-2</v>
      </c>
      <c r="N2">
        <v>-2.4500000000000001E-2</v>
      </c>
    </row>
    <row r="3" spans="1:21" x14ac:dyDescent="0.2">
      <c r="A3" t="s">
        <v>210</v>
      </c>
      <c r="B3">
        <v>0.63729999999999998</v>
      </c>
      <c r="C3">
        <v>0.6845</v>
      </c>
      <c r="L3" t="s">
        <v>210</v>
      </c>
      <c r="M3">
        <v>0.63729999999999998</v>
      </c>
      <c r="N3">
        <v>0.42759999999999998</v>
      </c>
    </row>
    <row r="4" spans="1:21" x14ac:dyDescent="0.2">
      <c r="A4" t="s">
        <v>211</v>
      </c>
      <c r="B4">
        <v>0.06</v>
      </c>
      <c r="C4">
        <v>0.22409713165259401</v>
      </c>
      <c r="D4" t="s">
        <v>112</v>
      </c>
      <c r="E4" t="s">
        <v>121</v>
      </c>
      <c r="F4" t="s">
        <v>131</v>
      </c>
      <c r="G4" t="s">
        <v>102</v>
      </c>
      <c r="H4" t="s">
        <v>113</v>
      </c>
      <c r="I4" t="s">
        <v>122</v>
      </c>
      <c r="J4" t="s">
        <v>132</v>
      </c>
      <c r="L4" t="s">
        <v>211</v>
      </c>
      <c r="M4">
        <v>0.06</v>
      </c>
      <c r="N4">
        <v>0.22409713165259401</v>
      </c>
      <c r="O4" t="s">
        <v>112</v>
      </c>
      <c r="P4" t="s">
        <v>121</v>
      </c>
      <c r="Q4" t="s">
        <v>131</v>
      </c>
      <c r="R4" t="s">
        <v>102</v>
      </c>
      <c r="S4" t="s">
        <v>113</v>
      </c>
      <c r="T4" t="s">
        <v>122</v>
      </c>
      <c r="U4" t="s">
        <v>132</v>
      </c>
    </row>
    <row r="5" spans="1:21" x14ac:dyDescent="0.2">
      <c r="A5" t="s">
        <v>212</v>
      </c>
      <c r="B5">
        <v>0.621</v>
      </c>
      <c r="C5">
        <v>0.72</v>
      </c>
      <c r="D5">
        <v>0.22409713165259401</v>
      </c>
      <c r="E5">
        <v>0.26386111186779787</v>
      </c>
      <c r="F5">
        <v>0.32235709341284946</v>
      </c>
      <c r="G5">
        <v>0.50239088147261002</v>
      </c>
      <c r="H5">
        <v>0.82588368831298564</v>
      </c>
      <c r="I5">
        <v>1.7440975291930125</v>
      </c>
      <c r="J5">
        <v>2.1135560594442753</v>
      </c>
      <c r="L5" t="s">
        <v>212</v>
      </c>
      <c r="M5">
        <v>0.621</v>
      </c>
      <c r="N5">
        <v>0.72</v>
      </c>
      <c r="O5">
        <v>0.22409713165259401</v>
      </c>
      <c r="P5">
        <v>0.26386111186779787</v>
      </c>
      <c r="Q5">
        <v>0.32235709341284946</v>
      </c>
      <c r="R5">
        <v>0.50239088147261002</v>
      </c>
      <c r="S5">
        <v>0.82588368831298564</v>
      </c>
      <c r="T5">
        <v>1.7440975291930125</v>
      </c>
      <c r="U5">
        <v>2.1135560594442753</v>
      </c>
    </row>
    <row r="8" spans="1:21" x14ac:dyDescent="0.2">
      <c r="A8" t="s">
        <v>206</v>
      </c>
      <c r="B8">
        <f>B3^2</f>
        <v>0.40615129</v>
      </c>
      <c r="C8">
        <f>B8</f>
        <v>0.40615129</v>
      </c>
      <c r="D8">
        <f>$C$3^2</f>
        <v>0.46854024999999999</v>
      </c>
      <c r="E8">
        <f t="shared" ref="E8:J8" si="0">$C$3^2</f>
        <v>0.46854024999999999</v>
      </c>
      <c r="F8">
        <f t="shared" si="0"/>
        <v>0.46854024999999999</v>
      </c>
      <c r="G8">
        <f t="shared" si="0"/>
        <v>0.46854024999999999</v>
      </c>
      <c r="H8">
        <f t="shared" si="0"/>
        <v>0.46854024999999999</v>
      </c>
      <c r="I8">
        <f t="shared" si="0"/>
        <v>0.46854024999999999</v>
      </c>
      <c r="J8">
        <f t="shared" si="0"/>
        <v>0.46854024999999999</v>
      </c>
      <c r="L8" t="s">
        <v>206</v>
      </c>
      <c r="M8">
        <f>M3^2</f>
        <v>0.40615129</v>
      </c>
      <c r="N8">
        <f>N3^2</f>
        <v>0.18284175999999999</v>
      </c>
      <c r="O8">
        <f>$N$8</f>
        <v>0.18284175999999999</v>
      </c>
      <c r="P8">
        <f t="shared" ref="P8:U8" si="1">$N$8</f>
        <v>0.18284175999999999</v>
      </c>
      <c r="Q8">
        <f t="shared" si="1"/>
        <v>0.18284175999999999</v>
      </c>
      <c r="R8">
        <f t="shared" si="1"/>
        <v>0.18284175999999999</v>
      </c>
      <c r="S8">
        <f t="shared" si="1"/>
        <v>0.18284175999999999</v>
      </c>
      <c r="T8">
        <f t="shared" si="1"/>
        <v>0.18284175999999999</v>
      </c>
      <c r="U8">
        <f t="shared" si="1"/>
        <v>0.18284175999999999</v>
      </c>
    </row>
    <row r="9" spans="1:21" x14ac:dyDescent="0.2">
      <c r="A9" t="s">
        <v>213</v>
      </c>
      <c r="B9">
        <f>4*B2*(B5-B4)</f>
        <v>-0.19410599999999997</v>
      </c>
      <c r="C9">
        <f>4*B2*(C5-B4)</f>
        <v>-0.22835999999999995</v>
      </c>
      <c r="D9">
        <f>4*$C$2*(D5-$C$4)</f>
        <v>0</v>
      </c>
      <c r="E9">
        <f t="shared" ref="E9:J9" si="2">4*$C$2*(E5-$C$4)</f>
        <v>-1.1945099656647239E-2</v>
      </c>
      <c r="F9">
        <f t="shared" si="2"/>
        <v>-2.9517292512780739E-2</v>
      </c>
      <c r="G9">
        <f t="shared" si="2"/>
        <v>-8.3599442445932801E-2</v>
      </c>
      <c r="H9">
        <f t="shared" si="2"/>
        <v>-0.18077668162078164</v>
      </c>
      <c r="I9">
        <f t="shared" si="2"/>
        <v>-0.45660811942114177</v>
      </c>
      <c r="J9">
        <f t="shared" si="2"/>
        <v>-0.56759346190862103</v>
      </c>
      <c r="L9" t="s">
        <v>213</v>
      </c>
      <c r="M9">
        <f>4*M2*(M5-M4)</f>
        <v>-0.19410599999999997</v>
      </c>
      <c r="O9">
        <f>4*$N$2*(O5-$N$4)</f>
        <v>0</v>
      </c>
      <c r="P9">
        <f t="shared" ref="P9:U9" si="3">4*$N$2*(P5-$N$4)</f>
        <v>-3.8968700610899783E-3</v>
      </c>
      <c r="Q9">
        <f t="shared" si="3"/>
        <v>-9.6294762525050339E-3</v>
      </c>
      <c r="R9">
        <f t="shared" si="3"/>
        <v>-2.7272787482361567E-2</v>
      </c>
      <c r="S9">
        <f t="shared" si="3"/>
        <v>-5.8975082552718376E-2</v>
      </c>
      <c r="T9">
        <f t="shared" si="3"/>
        <v>-0.14896003895896104</v>
      </c>
      <c r="U9">
        <f t="shared" si="3"/>
        <v>-0.18516697492358478</v>
      </c>
    </row>
    <row r="10" spans="1:21" x14ac:dyDescent="0.2">
      <c r="A10" t="s">
        <v>208</v>
      </c>
      <c r="B10">
        <f>(B8+B9)^0.5</f>
        <v>0.46048375649961859</v>
      </c>
      <c r="C10">
        <f>(C8+C9)^0.5</f>
        <v>0.42165304457575076</v>
      </c>
      <c r="D10">
        <f>(D8+D9)^0.5</f>
        <v>0.6845</v>
      </c>
      <c r="E10">
        <f t="shared" ref="E10:J10" si="4">(E8+E9)^0.5</f>
        <v>0.67571824775075651</v>
      </c>
      <c r="F10">
        <f t="shared" si="4"/>
        <v>0.6625880752678992</v>
      </c>
      <c r="G10">
        <f t="shared" si="4"/>
        <v>0.62043598183379656</v>
      </c>
      <c r="H10">
        <f t="shared" si="4"/>
        <v>0.53643598721489438</v>
      </c>
      <c r="I10">
        <f t="shared" si="4"/>
        <v>0.10923429213785488</v>
      </c>
      <c r="J10" t="e">
        <f t="shared" si="4"/>
        <v>#NUM!</v>
      </c>
      <c r="L10" t="s">
        <v>208</v>
      </c>
      <c r="M10">
        <f>(M8+M9)^0.5</f>
        <v>0.46048375649961859</v>
      </c>
      <c r="O10">
        <f>(O8+O9)^0.5</f>
        <v>0.42759999999999998</v>
      </c>
      <c r="P10">
        <f t="shared" ref="P10:U10" si="5">(P8+P9)^0.5</f>
        <v>0.42301878201672088</v>
      </c>
      <c r="Q10">
        <f t="shared" si="5"/>
        <v>0.41618779865283767</v>
      </c>
      <c r="R10">
        <f t="shared" si="5"/>
        <v>0.39442232761044149</v>
      </c>
      <c r="S10">
        <f t="shared" si="5"/>
        <v>0.35194698101742772</v>
      </c>
      <c r="T10">
        <f t="shared" si="5"/>
        <v>0.18406988086332579</v>
      </c>
      <c r="U10" t="e">
        <f>(U8+U9)^0.5</f>
        <v>#NUM!</v>
      </c>
    </row>
    <row r="11" spans="1:21" x14ac:dyDescent="0.2">
      <c r="A11" t="s">
        <v>214</v>
      </c>
      <c r="B11">
        <f>B10-B3</f>
        <v>-0.17681624350038139</v>
      </c>
      <c r="C11">
        <f>C10-B3</f>
        <v>-0.21564695542424922</v>
      </c>
      <c r="D11">
        <f>D10-$C$3</f>
        <v>0</v>
      </c>
      <c r="E11">
        <f t="shared" ref="E11:J11" si="6">E10-$C$3</f>
        <v>-8.7817522492434907E-3</v>
      </c>
      <c r="F11">
        <f t="shared" si="6"/>
        <v>-2.1911924732100796E-2</v>
      </c>
      <c r="G11">
        <f t="shared" si="6"/>
        <v>-6.406401816620344E-2</v>
      </c>
      <c r="H11">
        <f t="shared" si="6"/>
        <v>-0.14806401278510561</v>
      </c>
      <c r="I11">
        <f t="shared" si="6"/>
        <v>-0.57526570786214515</v>
      </c>
      <c r="J11" t="e">
        <f t="shared" si="6"/>
        <v>#NUM!</v>
      </c>
      <c r="L11" t="s">
        <v>214</v>
      </c>
      <c r="M11">
        <f>M10-M3</f>
        <v>-0.17681624350038139</v>
      </c>
      <c r="O11">
        <f>O10-$N$3</f>
        <v>0</v>
      </c>
      <c r="P11">
        <f t="shared" ref="P11:U11" si="7">P10-$N$3</f>
        <v>-4.5812179832790956E-3</v>
      </c>
      <c r="Q11">
        <f t="shared" si="7"/>
        <v>-1.141220134716231E-2</v>
      </c>
      <c r="R11">
        <f t="shared" si="7"/>
        <v>-3.3177672389558488E-2</v>
      </c>
      <c r="S11">
        <f t="shared" si="7"/>
        <v>-7.5653018982572262E-2</v>
      </c>
      <c r="T11">
        <f t="shared" si="7"/>
        <v>-0.24353011913667419</v>
      </c>
      <c r="U11" t="e">
        <f t="shared" si="7"/>
        <v>#NUM!</v>
      </c>
    </row>
    <row r="12" spans="1:21" x14ac:dyDescent="0.2">
      <c r="A12" t="s">
        <v>215</v>
      </c>
      <c r="B12">
        <f>B11/(2*B2)</f>
        <v>1.0220592109848636</v>
      </c>
      <c r="C12">
        <f>C11/(2*B2)</f>
        <v>1.2465141932037529</v>
      </c>
      <c r="D12">
        <f>D11/(2*$C$2)</f>
        <v>0</v>
      </c>
      <c r="E12">
        <f t="shared" ref="E12:J12" si="8">E11/(2*$C$2)</f>
        <v>5.8467058916401402E-2</v>
      </c>
      <c r="F12">
        <f t="shared" si="8"/>
        <v>0.14588498490080423</v>
      </c>
      <c r="G12">
        <f t="shared" si="8"/>
        <v>0.42652475476833185</v>
      </c>
      <c r="H12">
        <f t="shared" si="8"/>
        <v>0.98577904650536363</v>
      </c>
      <c r="I12">
        <f t="shared" si="8"/>
        <v>3.829998055007624</v>
      </c>
      <c r="J12" t="e">
        <f>J11/(2*$C$2)</f>
        <v>#NUM!</v>
      </c>
      <c r="L12" t="s">
        <v>215</v>
      </c>
      <c r="M12">
        <f>M11/(2*M2)</f>
        <v>1.0220592109848636</v>
      </c>
      <c r="O12">
        <f>O11/(2*$N$2)</f>
        <v>0</v>
      </c>
      <c r="P12">
        <f t="shared" ref="P12:U12" si="9">P11/(2*$N$2)</f>
        <v>9.3494244556716233E-2</v>
      </c>
      <c r="Q12">
        <f t="shared" si="9"/>
        <v>0.23290206830943488</v>
      </c>
      <c r="R12">
        <f t="shared" si="9"/>
        <v>0.67709535488894868</v>
      </c>
      <c r="S12">
        <f t="shared" si="9"/>
        <v>1.543939162909638</v>
      </c>
      <c r="T12">
        <f t="shared" si="9"/>
        <v>4.9700024313606974</v>
      </c>
      <c r="U12" t="e">
        <f t="shared" si="9"/>
        <v>#NUM!</v>
      </c>
    </row>
    <row r="13" spans="1:21" x14ac:dyDescent="0.2">
      <c r="A13" t="s">
        <v>216</v>
      </c>
      <c r="B13">
        <f>B12/100*100</f>
        <v>1.0220592109848636</v>
      </c>
      <c r="C13">
        <f>C12/100*100</f>
        <v>1.2465141932037529</v>
      </c>
      <c r="D13" s="8">
        <f>D12/25*100</f>
        <v>0</v>
      </c>
      <c r="E13" s="8">
        <f>E12/25*100</f>
        <v>0.23386823566560561</v>
      </c>
      <c r="F13" s="8">
        <f t="shared" ref="E13:J13" si="10">F12/25*100</f>
        <v>0.58353993960321693</v>
      </c>
      <c r="G13" s="8">
        <f t="shared" si="10"/>
        <v>1.7060990190733274</v>
      </c>
      <c r="H13" s="8">
        <f t="shared" si="10"/>
        <v>3.9431161860214545</v>
      </c>
      <c r="I13" s="8">
        <f t="shared" si="10"/>
        <v>15.319992220030496</v>
      </c>
      <c r="J13" t="e">
        <f t="shared" si="10"/>
        <v>#NUM!</v>
      </c>
      <c r="L13" t="s">
        <v>216</v>
      </c>
      <c r="M13">
        <f>M12/100*100</f>
        <v>1.0220592109848636</v>
      </c>
      <c r="O13">
        <f>O12/25*100</f>
        <v>0</v>
      </c>
      <c r="P13">
        <f t="shared" ref="P13:U13" si="11">P12/25*100</f>
        <v>0.37397697822686493</v>
      </c>
      <c r="Q13">
        <f t="shared" si="11"/>
        <v>0.93160827323773943</v>
      </c>
      <c r="R13">
        <f t="shared" si="11"/>
        <v>2.7083814195557947</v>
      </c>
      <c r="S13">
        <f t="shared" si="11"/>
        <v>6.1757566516385518</v>
      </c>
      <c r="T13">
        <f t="shared" si="11"/>
        <v>19.88000972544279</v>
      </c>
      <c r="U13" t="e">
        <f t="shared" si="11"/>
        <v>#NUM!</v>
      </c>
    </row>
    <row r="18" spans="1:9" x14ac:dyDescent="0.2">
      <c r="D18" s="1"/>
      <c r="E18" s="1"/>
      <c r="F18" s="1"/>
      <c r="G18" s="1"/>
    </row>
    <row r="19" spans="1:9" x14ac:dyDescent="0.2">
      <c r="A19" s="7" t="s">
        <v>226</v>
      </c>
      <c r="C19" t="s">
        <v>112</v>
      </c>
      <c r="D19" t="s">
        <v>121</v>
      </c>
      <c r="E19" t="s">
        <v>131</v>
      </c>
      <c r="F19" t="s">
        <v>102</v>
      </c>
      <c r="G19" t="s">
        <v>113</v>
      </c>
      <c r="H19" t="s">
        <v>122</v>
      </c>
      <c r="I19" t="s">
        <v>132</v>
      </c>
    </row>
    <row r="20" spans="1:9" x14ac:dyDescent="0.2">
      <c r="C20">
        <v>0.22409713165259401</v>
      </c>
      <c r="D20">
        <v>0.26386111186779787</v>
      </c>
      <c r="E20">
        <v>0.32235709341284946</v>
      </c>
      <c r="F20">
        <v>0.50239088147261002</v>
      </c>
      <c r="G20">
        <v>0.82588368831298564</v>
      </c>
      <c r="H20">
        <v>1.7440975291930125</v>
      </c>
      <c r="I20">
        <v>2.1135560594442753</v>
      </c>
    </row>
    <row r="21" spans="1:9" x14ac:dyDescent="0.2">
      <c r="A21" t="s">
        <v>217</v>
      </c>
      <c r="C21">
        <f>C20-$C$20</f>
        <v>0</v>
      </c>
      <c r="D21">
        <f t="shared" ref="D21:I21" si="12">D20-$C$20</f>
        <v>3.9763980215203859E-2</v>
      </c>
      <c r="E21">
        <f t="shared" si="12"/>
        <v>9.8259961760255449E-2</v>
      </c>
      <c r="F21">
        <f t="shared" si="12"/>
        <v>0.27829374982001598</v>
      </c>
      <c r="G21">
        <f t="shared" si="12"/>
        <v>0.6017865566603916</v>
      </c>
      <c r="H21">
        <f t="shared" si="12"/>
        <v>1.5200003975404186</v>
      </c>
      <c r="I21">
        <f t="shared" si="12"/>
        <v>1.8894589277916813</v>
      </c>
    </row>
    <row r="22" spans="1:9" x14ac:dyDescent="0.2">
      <c r="A22" t="s">
        <v>147</v>
      </c>
      <c r="B22">
        <v>0.61050000000000004</v>
      </c>
      <c r="D22" s="1"/>
      <c r="E22" s="1"/>
      <c r="F22" s="1"/>
      <c r="G22" s="1"/>
    </row>
    <row r="23" spans="1:9" x14ac:dyDescent="0.2">
      <c r="A23" t="s">
        <v>218</v>
      </c>
      <c r="B23">
        <v>25</v>
      </c>
      <c r="C23">
        <v>50</v>
      </c>
      <c r="D23" s="1"/>
      <c r="E23" s="1"/>
      <c r="F23" s="1"/>
      <c r="G23" s="1"/>
    </row>
    <row r="24" spans="1:9" x14ac:dyDescent="0.2">
      <c r="A24" t="s">
        <v>219</v>
      </c>
      <c r="B24">
        <f>B22*B23</f>
        <v>15.262500000000001</v>
      </c>
      <c r="C24">
        <f>B22*C23</f>
        <v>30.525000000000002</v>
      </c>
      <c r="D24" s="1"/>
      <c r="E24" s="1"/>
      <c r="F24" s="1"/>
      <c r="G24" s="1"/>
    </row>
    <row r="27" spans="1:9" x14ac:dyDescent="0.2">
      <c r="A27" t="s">
        <v>215</v>
      </c>
      <c r="C27">
        <f>C21/$B$24</f>
        <v>0</v>
      </c>
      <c r="D27">
        <f>D21/$B$24</f>
        <v>2.6053385890387457E-3</v>
      </c>
      <c r="E27">
        <f t="shared" ref="D27:I27" si="13">E21/$B$24</f>
        <v>6.4379991325310693E-3</v>
      </c>
      <c r="F27">
        <f t="shared" si="13"/>
        <v>1.8233824722032169E-2</v>
      </c>
      <c r="G27">
        <f t="shared" si="13"/>
        <v>3.9429094621483474E-2</v>
      </c>
      <c r="H27">
        <f t="shared" si="13"/>
        <v>9.9590525637373861E-2</v>
      </c>
      <c r="I27">
        <f>I21/$B$24</f>
        <v>0.1237974727463837</v>
      </c>
    </row>
    <row r="28" spans="1:9" x14ac:dyDescent="0.2">
      <c r="A28" t="s">
        <v>220</v>
      </c>
      <c r="C28">
        <f>C27*100</f>
        <v>0</v>
      </c>
      <c r="D28" s="8">
        <f>D27*100</f>
        <v>0.26053385890387459</v>
      </c>
      <c r="E28" s="8">
        <f t="shared" ref="D28:I28" si="14">E27*100</f>
        <v>0.64379991325310693</v>
      </c>
      <c r="F28" s="8">
        <f t="shared" si="14"/>
        <v>1.823382472203217</v>
      </c>
      <c r="G28" s="8">
        <f t="shared" si="14"/>
        <v>3.9429094621483474</v>
      </c>
      <c r="H28" s="8">
        <f t="shared" si="14"/>
        <v>9.9590525637373855</v>
      </c>
      <c r="I28" s="8">
        <f t="shared" si="14"/>
        <v>12.379747274638369</v>
      </c>
    </row>
    <row r="31" spans="1:9" x14ac:dyDescent="0.2">
      <c r="A31" t="s">
        <v>221</v>
      </c>
      <c r="C31">
        <f>C21/$B$22</f>
        <v>0</v>
      </c>
      <c r="D31" s="8">
        <f>D21/$B$22</f>
        <v>6.5133464725968648E-2</v>
      </c>
      <c r="E31" s="8">
        <f t="shared" ref="D31:I31" si="15">E21/$B$22</f>
        <v>0.16094997831327673</v>
      </c>
      <c r="F31" s="8">
        <f t="shared" si="15"/>
        <v>0.4558456180508042</v>
      </c>
      <c r="G31" s="8">
        <f t="shared" si="15"/>
        <v>0.98572736553708695</v>
      </c>
      <c r="H31" s="8">
        <f t="shared" si="15"/>
        <v>2.4897631409343464</v>
      </c>
      <c r="I31" s="8">
        <f t="shared" si="15"/>
        <v>3.0949368186595927</v>
      </c>
    </row>
    <row r="34" spans="1:9" x14ac:dyDescent="0.2">
      <c r="A34" s="7" t="s">
        <v>227</v>
      </c>
      <c r="C34" t="s">
        <v>112</v>
      </c>
      <c r="D34" t="s">
        <v>121</v>
      </c>
      <c r="E34" t="s">
        <v>131</v>
      </c>
      <c r="F34" t="s">
        <v>102</v>
      </c>
      <c r="G34" t="s">
        <v>113</v>
      </c>
      <c r="H34" t="s">
        <v>122</v>
      </c>
      <c r="I34" t="s">
        <v>132</v>
      </c>
    </row>
    <row r="35" spans="1:9" x14ac:dyDescent="0.2">
      <c r="C35">
        <v>0.22409713165259401</v>
      </c>
      <c r="D35">
        <v>0.26386111186779787</v>
      </c>
      <c r="E35">
        <v>0.32235709341284946</v>
      </c>
      <c r="F35">
        <v>0.50239088147261002</v>
      </c>
      <c r="G35">
        <v>0.82588368831298564</v>
      </c>
      <c r="H35">
        <v>1.7440975291930125</v>
      </c>
      <c r="I35">
        <v>2.1135560594442753</v>
      </c>
    </row>
    <row r="36" spans="1:9" x14ac:dyDescent="0.2">
      <c r="A36" t="s">
        <v>217</v>
      </c>
      <c r="C36">
        <f>C35-$C$20</f>
        <v>0</v>
      </c>
      <c r="D36">
        <f t="shared" ref="D36" si="16">D35-$C$20</f>
        <v>3.9763980215203859E-2</v>
      </c>
      <c r="E36">
        <f t="shared" ref="E36" si="17">E35-$C$20</f>
        <v>9.8259961760255449E-2</v>
      </c>
      <c r="F36">
        <f t="shared" ref="F36" si="18">F35-$C$20</f>
        <v>0.27829374982001598</v>
      </c>
      <c r="G36">
        <f t="shared" ref="G36" si="19">G35-$C$20</f>
        <v>0.6017865566603916</v>
      </c>
      <c r="H36">
        <f t="shared" ref="H36" si="20">H35-$C$20</f>
        <v>1.5200003975404186</v>
      </c>
      <c r="I36">
        <f t="shared" ref="I36" si="21">I35-$C$20</f>
        <v>1.8894589277916813</v>
      </c>
    </row>
    <row r="37" spans="1:9" x14ac:dyDescent="0.2">
      <c r="A37" t="s">
        <v>147</v>
      </c>
      <c r="B37">
        <v>0.18629999999999999</v>
      </c>
      <c r="D37" s="1"/>
      <c r="E37" s="1"/>
      <c r="F37" s="1"/>
      <c r="G37" s="1"/>
    </row>
    <row r="38" spans="1:9" x14ac:dyDescent="0.2">
      <c r="A38" t="s">
        <v>218</v>
      </c>
      <c r="B38">
        <v>25</v>
      </c>
      <c r="D38" s="1"/>
      <c r="E38" s="1"/>
      <c r="F38" s="1"/>
      <c r="G38" s="1"/>
    </row>
    <row r="39" spans="1:9" x14ac:dyDescent="0.2">
      <c r="A39" t="s">
        <v>219</v>
      </c>
      <c r="B39">
        <f>B37*B38</f>
        <v>4.6574999999999998</v>
      </c>
      <c r="D39" s="1"/>
      <c r="E39" s="1"/>
      <c r="F39" s="1"/>
      <c r="G39" s="1"/>
    </row>
    <row r="40" spans="1:9" x14ac:dyDescent="0.2">
      <c r="A40" t="s">
        <v>222</v>
      </c>
      <c r="B40">
        <v>0.25130000000000002</v>
      </c>
    </row>
    <row r="42" spans="1:9" x14ac:dyDescent="0.2">
      <c r="A42" t="s">
        <v>215</v>
      </c>
      <c r="C42">
        <f>C36/$B$39</f>
        <v>0</v>
      </c>
      <c r="D42">
        <f t="shared" ref="D42:I42" si="22">D36/$B$39</f>
        <v>8.5376232346116715E-3</v>
      </c>
      <c r="E42">
        <f t="shared" si="22"/>
        <v>2.1097146915782169E-2</v>
      </c>
      <c r="F42">
        <f t="shared" si="22"/>
        <v>5.9751744459477403E-2</v>
      </c>
      <c r="G42">
        <f t="shared" si="22"/>
        <v>0.12920806369519949</v>
      </c>
      <c r="H42">
        <f t="shared" si="22"/>
        <v>0.32635542620298846</v>
      </c>
      <c r="I42">
        <f>I36/$B$39</f>
        <v>0.40568092920916404</v>
      </c>
    </row>
    <row r="43" spans="1:9" x14ac:dyDescent="0.2">
      <c r="A43" t="s">
        <v>220</v>
      </c>
      <c r="C43">
        <f>C42*100</f>
        <v>0</v>
      </c>
      <c r="D43" s="8">
        <f>D42*100</f>
        <v>0.85376232346116709</v>
      </c>
      <c r="E43" s="8">
        <f t="shared" ref="E43" si="23">E42*100</f>
        <v>2.1097146915782168</v>
      </c>
      <c r="F43" s="8">
        <f t="shared" ref="F43" si="24">F42*100</f>
        <v>5.9751744459477401</v>
      </c>
      <c r="G43" s="8">
        <f t="shared" ref="G43" si="25">G42*100</f>
        <v>12.92080636951995</v>
      </c>
      <c r="H43" s="8">
        <f t="shared" ref="H43" si="26">H42*100</f>
        <v>32.63554262029885</v>
      </c>
      <c r="I43" s="8">
        <f>I42*100</f>
        <v>40.568092920916406</v>
      </c>
    </row>
    <row r="44" spans="1:9" x14ac:dyDescent="0.2">
      <c r="A44" t="s">
        <v>223</v>
      </c>
      <c r="C44">
        <f>(C35-$B$40)/$B$39</f>
        <v>-5.8406587970812694E-3</v>
      </c>
      <c r="D44">
        <f>(D35-$B$40)/$B$39*100</f>
        <v>0.26969644375304019</v>
      </c>
      <c r="E44">
        <f t="shared" ref="E44:I44" si="27">(E35-$B$40)/$B$39*100</f>
        <v>1.5256488118700899</v>
      </c>
      <c r="F44">
        <f t="shared" si="27"/>
        <v>5.3911085662396134</v>
      </c>
      <c r="G44">
        <f t="shared" si="27"/>
        <v>12.336740489811822</v>
      </c>
      <c r="H44">
        <f t="shared" si="27"/>
        <v>32.051476740590715</v>
      </c>
      <c r="I44">
        <f>(I35-$B$40)/$B$39*100</f>
        <v>39.984027041208272</v>
      </c>
    </row>
    <row r="46" spans="1:9" x14ac:dyDescent="0.2">
      <c r="A46" t="s">
        <v>221</v>
      </c>
      <c r="C46">
        <f>C36/$B$37</f>
        <v>0</v>
      </c>
      <c r="D46" s="8">
        <f t="shared" ref="D46:I46" si="28">D36/$B$37</f>
        <v>0.2134405808652918</v>
      </c>
      <c r="E46" s="8">
        <f t="shared" si="28"/>
        <v>0.5274286728945542</v>
      </c>
      <c r="F46" s="8">
        <f t="shared" si="28"/>
        <v>1.493793611486935</v>
      </c>
      <c r="G46" s="8">
        <f t="shared" si="28"/>
        <v>3.2302015923799874</v>
      </c>
      <c r="H46" s="8">
        <f t="shared" si="28"/>
        <v>8.1588856550747106</v>
      </c>
      <c r="I46" s="8">
        <f t="shared" si="28"/>
        <v>10.1420232302291</v>
      </c>
    </row>
    <row r="49" spans="1:9" x14ac:dyDescent="0.2">
      <c r="A49" s="7" t="s">
        <v>228</v>
      </c>
      <c r="C49" t="s">
        <v>112</v>
      </c>
      <c r="D49" t="s">
        <v>121</v>
      </c>
      <c r="E49" t="s">
        <v>131</v>
      </c>
      <c r="F49" t="s">
        <v>102</v>
      </c>
      <c r="G49" t="s">
        <v>113</v>
      </c>
      <c r="H49" t="s">
        <v>122</v>
      </c>
      <c r="I49" t="s">
        <v>132</v>
      </c>
    </row>
    <row r="50" spans="1:9" x14ac:dyDescent="0.2">
      <c r="C50" s="1">
        <v>0.20576683532148179</v>
      </c>
      <c r="D50" s="1">
        <f>0.24</f>
        <v>0.24</v>
      </c>
      <c r="F50" s="1">
        <f>0.439</f>
        <v>0.439</v>
      </c>
      <c r="G50" s="1">
        <f>0.694</f>
        <v>0.69399999999999995</v>
      </c>
    </row>
    <row r="51" spans="1:9" x14ac:dyDescent="0.2">
      <c r="A51" t="s">
        <v>217</v>
      </c>
      <c r="C51" s="1">
        <f>C50-$C$50</f>
        <v>0</v>
      </c>
      <c r="D51" s="1">
        <f>D50-$C$50</f>
        <v>3.4233164678518196E-2</v>
      </c>
      <c r="E51" s="1"/>
      <c r="F51" s="1">
        <f>F50-$C$50</f>
        <v>0.23323316467851821</v>
      </c>
      <c r="G51" s="1">
        <f>G50-$C$50</f>
        <v>0.48823316467851818</v>
      </c>
      <c r="H51" s="1"/>
      <c r="I51" s="1"/>
    </row>
    <row r="52" spans="1:9" x14ac:dyDescent="0.2">
      <c r="A52" t="s">
        <v>147</v>
      </c>
      <c r="B52">
        <v>0.49409999999999998</v>
      </c>
      <c r="D52" s="1"/>
      <c r="E52" s="1"/>
      <c r="F52" s="1"/>
      <c r="G52" s="1"/>
    </row>
    <row r="53" spans="1:9" x14ac:dyDescent="0.2">
      <c r="A53" t="s">
        <v>218</v>
      </c>
      <c r="B53">
        <v>25</v>
      </c>
      <c r="D53" s="1"/>
      <c r="E53" s="1"/>
      <c r="F53" s="1"/>
      <c r="G53" s="1"/>
    </row>
    <row r="54" spans="1:9" x14ac:dyDescent="0.2">
      <c r="A54" t="s">
        <v>219</v>
      </c>
      <c r="B54">
        <f>B52*B53</f>
        <v>12.352499999999999</v>
      </c>
      <c r="D54" s="1"/>
      <c r="E54" s="1"/>
      <c r="F54" s="1"/>
      <c r="G54" s="1"/>
    </row>
    <row r="55" spans="1:9" x14ac:dyDescent="0.2">
      <c r="A55" t="s">
        <v>222</v>
      </c>
    </row>
    <row r="57" spans="1:9" x14ac:dyDescent="0.2">
      <c r="A57" t="s">
        <v>215</v>
      </c>
      <c r="C57">
        <f>C51/$B$54</f>
        <v>0</v>
      </c>
      <c r="D57">
        <f>D51/$B$54</f>
        <v>2.7713551652311839E-3</v>
      </c>
      <c r="E57">
        <f t="shared" ref="D57:I57" si="29">E51/$B$54</f>
        <v>0</v>
      </c>
      <c r="F57">
        <f t="shared" si="29"/>
        <v>1.8881454335439647E-2</v>
      </c>
      <c r="G57">
        <f t="shared" si="29"/>
        <v>3.9525048749525865E-2</v>
      </c>
      <c r="H57">
        <f t="shared" si="29"/>
        <v>0</v>
      </c>
      <c r="I57">
        <f>I51/$B$54</f>
        <v>0</v>
      </c>
    </row>
    <row r="58" spans="1:9" x14ac:dyDescent="0.2">
      <c r="A58" t="s">
        <v>220</v>
      </c>
      <c r="C58">
        <f>C57*100</f>
        <v>0</v>
      </c>
      <c r="D58" s="8">
        <f>D57*100</f>
        <v>0.27713551652311841</v>
      </c>
      <c r="E58" s="8">
        <f t="shared" ref="E58" si="30">E57*100</f>
        <v>0</v>
      </c>
      <c r="F58" s="8">
        <f t="shared" ref="F58" si="31">F57*100</f>
        <v>1.8881454335439647</v>
      </c>
      <c r="G58" s="8">
        <f t="shared" ref="G58" si="32">G57*100</f>
        <v>3.9525048749525866</v>
      </c>
      <c r="H58" s="8">
        <f t="shared" ref="H58" si="33">H57*100</f>
        <v>0</v>
      </c>
      <c r="I58" s="8">
        <f t="shared" ref="I58" si="34">I57*100</f>
        <v>0</v>
      </c>
    </row>
    <row r="61" spans="1:9" x14ac:dyDescent="0.2">
      <c r="A61" t="s">
        <v>221</v>
      </c>
      <c r="C61">
        <f>C51/$B$37</f>
        <v>0</v>
      </c>
      <c r="D61" s="8">
        <f t="shared" ref="D61:I61" si="35">D51/$B$37</f>
        <v>0.18375289682511109</v>
      </c>
      <c r="E61" s="8">
        <f t="shared" si="35"/>
        <v>0</v>
      </c>
      <c r="F61" s="8">
        <f t="shared" si="35"/>
        <v>1.2519225157193679</v>
      </c>
      <c r="G61" s="8">
        <f t="shared" si="35"/>
        <v>2.6206825801316058</v>
      </c>
      <c r="H61" s="8">
        <f t="shared" si="35"/>
        <v>0</v>
      </c>
      <c r="I61" s="8">
        <f t="shared" si="35"/>
        <v>0</v>
      </c>
    </row>
    <row r="63" spans="1:9" x14ac:dyDescent="0.2">
      <c r="A63" s="7" t="s">
        <v>229</v>
      </c>
      <c r="C63" t="s">
        <v>112</v>
      </c>
      <c r="D63" t="s">
        <v>121</v>
      </c>
      <c r="E63" t="s">
        <v>131</v>
      </c>
      <c r="F63" t="s">
        <v>102</v>
      </c>
      <c r="G63" t="s">
        <v>113</v>
      </c>
      <c r="H63" t="s">
        <v>122</v>
      </c>
      <c r="I63" t="s">
        <v>132</v>
      </c>
    </row>
    <row r="64" spans="1:9" x14ac:dyDescent="0.2">
      <c r="C64" s="1">
        <v>0.20576683532148179</v>
      </c>
      <c r="D64" s="1">
        <v>0.28806563169640581</v>
      </c>
      <c r="F64" s="1">
        <v>0.56563896516501067</v>
      </c>
      <c r="G64" s="1">
        <v>0.95738915432137006</v>
      </c>
    </row>
    <row r="65" spans="1:14" x14ac:dyDescent="0.2">
      <c r="A65" t="s">
        <v>217</v>
      </c>
      <c r="C65" s="1">
        <f>C64-$C$64</f>
        <v>0</v>
      </c>
      <c r="D65" s="1">
        <f>D64-$C$64</f>
        <v>8.2298796374924016E-2</v>
      </c>
      <c r="E65" s="1"/>
      <c r="F65" s="1">
        <f>F64-$C$64</f>
        <v>0.3598721298435289</v>
      </c>
      <c r="G65" s="1">
        <f>G64-$C$64</f>
        <v>0.75162231899988829</v>
      </c>
      <c r="H65" s="1"/>
      <c r="I65" s="1"/>
    </row>
    <row r="66" spans="1:14" x14ac:dyDescent="0.2">
      <c r="A66" t="s">
        <v>147</v>
      </c>
      <c r="B66">
        <v>0.74560000000000004</v>
      </c>
      <c r="D66" s="1"/>
      <c r="E66" s="1"/>
      <c r="F66" s="1"/>
      <c r="G66" s="1"/>
    </row>
    <row r="67" spans="1:14" x14ac:dyDescent="0.2">
      <c r="A67" t="s">
        <v>218</v>
      </c>
      <c r="B67">
        <v>25</v>
      </c>
      <c r="D67" s="1"/>
      <c r="E67" s="1"/>
      <c r="F67" s="1"/>
      <c r="G67" s="1"/>
    </row>
    <row r="68" spans="1:14" x14ac:dyDescent="0.2">
      <c r="A68" t="s">
        <v>219</v>
      </c>
      <c r="B68">
        <f>B66*B67</f>
        <v>18.64</v>
      </c>
      <c r="D68" s="1"/>
      <c r="E68" s="1"/>
      <c r="F68" s="1"/>
      <c r="G68" s="1"/>
    </row>
    <row r="69" spans="1:14" x14ac:dyDescent="0.2">
      <c r="A69" t="s">
        <v>222</v>
      </c>
    </row>
    <row r="71" spans="1:14" x14ac:dyDescent="0.2">
      <c r="A71" t="s">
        <v>215</v>
      </c>
      <c r="C71">
        <f>C65/$B$68</f>
        <v>0</v>
      </c>
      <c r="D71">
        <f t="shared" ref="D71:H71" si="36">D65/$B$68</f>
        <v>4.4151714793414171E-3</v>
      </c>
      <c r="E71">
        <f t="shared" si="36"/>
        <v>0</v>
      </c>
      <c r="F71">
        <f t="shared" si="36"/>
        <v>1.9306444734094898E-2</v>
      </c>
      <c r="G71">
        <f t="shared" si="36"/>
        <v>4.0323085783255809E-2</v>
      </c>
      <c r="H71">
        <f t="shared" si="36"/>
        <v>0</v>
      </c>
      <c r="I71">
        <f t="shared" ref="E71:I71" si="37">I65/$B$54</f>
        <v>0</v>
      </c>
    </row>
    <row r="72" spans="1:14" x14ac:dyDescent="0.2">
      <c r="A72" t="s">
        <v>220</v>
      </c>
      <c r="C72">
        <f>C71*100</f>
        <v>0</v>
      </c>
      <c r="D72" s="8">
        <f t="shared" ref="D72:I72" si="38">D71*100</f>
        <v>0.44151714793414171</v>
      </c>
      <c r="E72" s="8">
        <f t="shared" si="38"/>
        <v>0</v>
      </c>
      <c r="F72" s="8">
        <f t="shared" si="38"/>
        <v>1.9306444734094899</v>
      </c>
      <c r="G72" s="8">
        <f t="shared" si="38"/>
        <v>4.0323085783255808</v>
      </c>
      <c r="H72" s="8">
        <f t="shared" si="38"/>
        <v>0</v>
      </c>
      <c r="I72" s="8">
        <f t="shared" si="38"/>
        <v>0</v>
      </c>
    </row>
    <row r="75" spans="1:14" x14ac:dyDescent="0.2">
      <c r="A75" t="s">
        <v>221</v>
      </c>
      <c r="C75">
        <f>C65/$B$66</f>
        <v>0</v>
      </c>
      <c r="D75" s="8">
        <f>D65/$B$66</f>
        <v>0.11037928698353543</v>
      </c>
      <c r="E75" s="8">
        <f t="shared" ref="D75:J75" si="39">E65/$B$66</f>
        <v>0</v>
      </c>
      <c r="F75" s="8">
        <f t="shared" si="39"/>
        <v>0.48266111835237241</v>
      </c>
      <c r="G75" s="8">
        <f>G65/$B$66</f>
        <v>1.0080771445813952</v>
      </c>
      <c r="H75" s="8">
        <f t="shared" si="39"/>
        <v>0</v>
      </c>
      <c r="I75" s="8">
        <f t="shared" si="39"/>
        <v>0</v>
      </c>
      <c r="J75">
        <f t="shared" si="39"/>
        <v>0</v>
      </c>
    </row>
    <row r="78" spans="1:14" x14ac:dyDescent="0.2">
      <c r="A78" t="s">
        <v>96</v>
      </c>
      <c r="B78" t="s">
        <v>97</v>
      </c>
      <c r="C78" s="2" t="s">
        <v>98</v>
      </c>
      <c r="D78" s="2" t="s">
        <v>99</v>
      </c>
      <c r="E78" s="2" t="s">
        <v>142</v>
      </c>
      <c r="F78" s="2" t="s">
        <v>230</v>
      </c>
      <c r="G78" s="2" t="s">
        <v>231</v>
      </c>
      <c r="H78" s="2" t="s">
        <v>232</v>
      </c>
      <c r="L78" t="s">
        <v>99</v>
      </c>
      <c r="M78" t="s">
        <v>233</v>
      </c>
      <c r="N78" t="s">
        <v>192</v>
      </c>
    </row>
    <row r="79" spans="1:14" x14ac:dyDescent="0.2">
      <c r="A79" t="s">
        <v>0</v>
      </c>
      <c r="B79" s="1">
        <v>0.41961147098593227</v>
      </c>
      <c r="C79" s="2" t="s">
        <v>99</v>
      </c>
      <c r="D79" s="2" t="s">
        <v>100</v>
      </c>
      <c r="E79" s="4">
        <f>AVERAGE(B79:B80)</f>
        <v>0.39811302156801831</v>
      </c>
      <c r="F79" s="1">
        <f>E79-$C$64</f>
        <v>0.19234618624653652</v>
      </c>
      <c r="G79">
        <f>F79/$B$66</f>
        <v>0.25797503520189979</v>
      </c>
      <c r="H79">
        <f>F79/B68*100</f>
        <v>1.0319001408075992</v>
      </c>
      <c r="I79">
        <f>AVERAGE(G79:G92)</f>
        <v>0.37199561423551186</v>
      </c>
      <c r="J79">
        <f>STDEV(G79:G92)</f>
        <v>0.19254819562674294</v>
      </c>
      <c r="L79" s="5" t="s">
        <v>193</v>
      </c>
      <c r="M79">
        <v>0.37199561423551186</v>
      </c>
      <c r="N79">
        <v>0.19254819562674294</v>
      </c>
    </row>
    <row r="80" spans="1:14" x14ac:dyDescent="0.2">
      <c r="A80" t="s">
        <v>12</v>
      </c>
      <c r="B80" s="1">
        <v>0.3766145721501043</v>
      </c>
      <c r="C80" s="2" t="s">
        <v>99</v>
      </c>
      <c r="D80" s="2" t="s">
        <v>100</v>
      </c>
      <c r="E80" s="2"/>
      <c r="F80" s="1"/>
      <c r="L80" s="5" t="s">
        <v>194</v>
      </c>
      <c r="M80">
        <v>0.84720841014039916</v>
      </c>
      <c r="N80">
        <v>0.36288865777793455</v>
      </c>
    </row>
    <row r="81" spans="1:14" x14ac:dyDescent="0.2">
      <c r="A81" t="s">
        <v>38</v>
      </c>
      <c r="B81" s="1">
        <v>0.77596092686381402</v>
      </c>
      <c r="C81" s="2" t="s">
        <v>99</v>
      </c>
      <c r="D81" s="2" t="s">
        <v>150</v>
      </c>
      <c r="E81" s="4">
        <f>B81</f>
        <v>0.77596092686381402</v>
      </c>
      <c r="F81" s="1">
        <f t="shared" ref="F80:F140" si="40">E81-$C$64</f>
        <v>0.57019409154233225</v>
      </c>
      <c r="G81">
        <f t="shared" ref="G80:G140" si="41">F81/$B$66</f>
        <v>0.76474529445055284</v>
      </c>
      <c r="L81" s="5" t="s">
        <v>195</v>
      </c>
      <c r="M81">
        <v>0.3685301017084367</v>
      </c>
      <c r="N81">
        <v>0.17453763519642915</v>
      </c>
    </row>
    <row r="82" spans="1:14" x14ac:dyDescent="0.2">
      <c r="A82" t="s">
        <v>50</v>
      </c>
      <c r="B82" s="1">
        <v>0.41356577039449288</v>
      </c>
      <c r="C82" s="2" t="s">
        <v>99</v>
      </c>
      <c r="D82" s="2" t="s">
        <v>123</v>
      </c>
      <c r="E82" s="4">
        <f>AVERAGE(B82:B83)</f>
        <v>0.38524803223913595</v>
      </c>
      <c r="F82" s="1">
        <f t="shared" si="40"/>
        <v>0.17948119691765416</v>
      </c>
      <c r="G82">
        <f t="shared" si="41"/>
        <v>0.24072048942818422</v>
      </c>
      <c r="L82" s="5" t="s">
        <v>196</v>
      </c>
      <c r="M82">
        <v>0.48037799825913025</v>
      </c>
      <c r="N82">
        <v>0.13833199506615934</v>
      </c>
    </row>
    <row r="83" spans="1:14" x14ac:dyDescent="0.2">
      <c r="A83" t="s">
        <v>62</v>
      </c>
      <c r="B83" s="1">
        <v>0.35693029408377902</v>
      </c>
      <c r="C83" s="2" t="s">
        <v>99</v>
      </c>
      <c r="D83" s="2" t="s">
        <v>123</v>
      </c>
      <c r="E83" s="2"/>
      <c r="F83" s="1"/>
    </row>
    <row r="84" spans="1:14" x14ac:dyDescent="0.2">
      <c r="A84" t="s">
        <v>74</v>
      </c>
      <c r="B84" s="1">
        <v>0.46188278943936567</v>
      </c>
      <c r="C84" s="2" t="s">
        <v>99</v>
      </c>
      <c r="D84" s="2" t="s">
        <v>133</v>
      </c>
      <c r="E84" s="4">
        <f>AVERAGE(B84:B85)</f>
        <v>0.51054815086963501</v>
      </c>
      <c r="F84" s="1">
        <f t="shared" si="40"/>
        <v>0.30478131554815324</v>
      </c>
      <c r="G84">
        <f t="shared" si="41"/>
        <v>0.40877322364290936</v>
      </c>
    </row>
    <row r="85" spans="1:14" x14ac:dyDescent="0.2">
      <c r="A85" t="s">
        <v>86</v>
      </c>
      <c r="B85" s="1">
        <v>0.55921351229990435</v>
      </c>
      <c r="C85" s="2" t="s">
        <v>99</v>
      </c>
      <c r="D85" s="2" t="s">
        <v>133</v>
      </c>
      <c r="E85" s="2"/>
      <c r="F85" s="1"/>
    </row>
    <row r="86" spans="1:14" x14ac:dyDescent="0.2">
      <c r="A86" t="s">
        <v>3</v>
      </c>
      <c r="B86" s="1">
        <v>0.48926582585275058</v>
      </c>
      <c r="C86" s="2" t="s">
        <v>99</v>
      </c>
      <c r="D86" s="2" t="s">
        <v>104</v>
      </c>
      <c r="E86" s="4">
        <f>AVERAGE(B86:B87)</f>
        <v>0.48459553097479063</v>
      </c>
      <c r="F86" s="1">
        <f t="shared" si="40"/>
        <v>0.27882869565330881</v>
      </c>
      <c r="G86">
        <f t="shared" si="41"/>
        <v>0.37396552528609012</v>
      </c>
    </row>
    <row r="87" spans="1:14" x14ac:dyDescent="0.2">
      <c r="A87" t="s">
        <v>15</v>
      </c>
      <c r="B87" s="1">
        <v>0.47992523609683069</v>
      </c>
      <c r="C87" s="2" t="s">
        <v>99</v>
      </c>
      <c r="D87" s="2" t="s">
        <v>104</v>
      </c>
      <c r="E87" s="2"/>
      <c r="F87" s="1"/>
    </row>
    <row r="88" spans="1:14" x14ac:dyDescent="0.2">
      <c r="A88" t="s">
        <v>27</v>
      </c>
      <c r="B88" s="1">
        <v>0.39675478587255153</v>
      </c>
      <c r="C88" s="2" t="s">
        <v>99</v>
      </c>
      <c r="D88" s="2" t="s">
        <v>114</v>
      </c>
      <c r="E88" s="4">
        <f>AVERAGE(B88:B89)</f>
        <v>0.40650728048252627</v>
      </c>
      <c r="F88" s="1">
        <f t="shared" si="40"/>
        <v>0.20074044516104447</v>
      </c>
      <c r="G88">
        <f t="shared" si="41"/>
        <v>0.26923342966878283</v>
      </c>
    </row>
    <row r="89" spans="1:14" x14ac:dyDescent="0.2">
      <c r="A89" t="s">
        <v>39</v>
      </c>
      <c r="B89" s="1">
        <v>0.41625977509250101</v>
      </c>
      <c r="C89" s="2" t="s">
        <v>99</v>
      </c>
      <c r="D89" s="2" t="s">
        <v>114</v>
      </c>
      <c r="E89" s="2"/>
      <c r="F89" s="1"/>
    </row>
    <row r="90" spans="1:14" x14ac:dyDescent="0.2">
      <c r="A90" t="s">
        <v>51</v>
      </c>
      <c r="B90" s="1">
        <v>0.33351454121451746</v>
      </c>
      <c r="C90" s="2" t="s">
        <v>99</v>
      </c>
      <c r="D90" s="2" t="s">
        <v>124</v>
      </c>
      <c r="E90" s="4">
        <f>AVERAGE(B90:B91)</f>
        <v>0.32326700580971007</v>
      </c>
      <c r="F90" s="1">
        <f t="shared" si="40"/>
        <v>0.11750017048822828</v>
      </c>
      <c r="G90">
        <f t="shared" si="41"/>
        <v>0.15759143037584264</v>
      </c>
    </row>
    <row r="91" spans="1:14" x14ac:dyDescent="0.2">
      <c r="A91" t="s">
        <v>63</v>
      </c>
      <c r="B91" s="1">
        <v>0.31301947040490269</v>
      </c>
      <c r="C91" s="2" t="s">
        <v>99</v>
      </c>
      <c r="D91" s="2" t="s">
        <v>124</v>
      </c>
      <c r="E91" s="2"/>
      <c r="F91" s="1"/>
    </row>
    <row r="92" spans="1:14" x14ac:dyDescent="0.2">
      <c r="A92" t="s">
        <v>75</v>
      </c>
      <c r="B92" s="1">
        <v>0.54832386932307042</v>
      </c>
      <c r="C92" s="2" t="s">
        <v>99</v>
      </c>
      <c r="D92" s="2" t="s">
        <v>134</v>
      </c>
      <c r="E92" s="4">
        <f>AVERAGE(B92:B93)</f>
        <v>0.58077417355620531</v>
      </c>
      <c r="F92" s="1">
        <f t="shared" si="40"/>
        <v>0.37500733823472354</v>
      </c>
      <c r="G92">
        <f t="shared" si="41"/>
        <v>0.5029604858298331</v>
      </c>
    </row>
    <row r="93" spans="1:14" x14ac:dyDescent="0.2">
      <c r="A93" t="s">
        <v>87</v>
      </c>
      <c r="B93" s="1">
        <v>0.61322447778934019</v>
      </c>
      <c r="C93" s="2" t="s">
        <v>99</v>
      </c>
      <c r="D93" s="2" t="s">
        <v>134</v>
      </c>
      <c r="E93" s="2"/>
      <c r="F93" s="1"/>
    </row>
    <row r="94" spans="1:14" x14ac:dyDescent="0.2">
      <c r="A94" t="s">
        <v>4</v>
      </c>
      <c r="B94" s="1">
        <v>0.71125711123179047</v>
      </c>
      <c r="C94" s="2" t="s">
        <v>99</v>
      </c>
      <c r="D94" s="2" t="s">
        <v>105</v>
      </c>
      <c r="E94" s="4">
        <f>AVERAGE(B94:B95)</f>
        <v>0.67983670864347623</v>
      </c>
      <c r="F94" s="1">
        <f t="shared" si="40"/>
        <v>0.47406987332199446</v>
      </c>
      <c r="G94">
        <f t="shared" si="41"/>
        <v>0.63582332795331875</v>
      </c>
      <c r="I94">
        <f>AVERAGE(G94:G109)</f>
        <v>0.84720841014039916</v>
      </c>
      <c r="J94">
        <f>STDEV(G94:G109)</f>
        <v>0.36288865777793455</v>
      </c>
    </row>
    <row r="95" spans="1:14" x14ac:dyDescent="0.2">
      <c r="A95" t="s">
        <v>16</v>
      </c>
      <c r="B95" s="1">
        <v>0.64841630605516198</v>
      </c>
      <c r="C95" s="2" t="s">
        <v>99</v>
      </c>
      <c r="D95" s="2" t="s">
        <v>105</v>
      </c>
      <c r="E95" s="2"/>
      <c r="F95" s="1"/>
    </row>
    <row r="96" spans="1:14" x14ac:dyDescent="0.2">
      <c r="A96" t="s">
        <v>28</v>
      </c>
      <c r="B96" s="1">
        <v>0.8151955273196082</v>
      </c>
      <c r="C96" s="2" t="s">
        <v>99</v>
      </c>
      <c r="D96" s="2" t="s">
        <v>115</v>
      </c>
      <c r="E96" s="4">
        <f>AVERAGE(B96:B97)</f>
        <v>0.77250354140041844</v>
      </c>
      <c r="F96" s="1">
        <f t="shared" si="40"/>
        <v>0.56673670607893667</v>
      </c>
      <c r="G96">
        <f t="shared" si="41"/>
        <v>0.76010824313162106</v>
      </c>
    </row>
    <row r="97" spans="1:10" x14ac:dyDescent="0.2">
      <c r="A97" t="s">
        <v>40</v>
      </c>
      <c r="B97" s="1">
        <v>0.72981155548122878</v>
      </c>
      <c r="C97" s="2" t="s">
        <v>99</v>
      </c>
      <c r="D97" s="2" t="s">
        <v>115</v>
      </c>
      <c r="E97" s="2"/>
      <c r="F97" s="1"/>
    </row>
    <row r="98" spans="1:10" x14ac:dyDescent="0.2">
      <c r="A98" t="s">
        <v>52</v>
      </c>
      <c r="B98" s="1">
        <v>0.89918254795889896</v>
      </c>
      <c r="C98" s="2" t="s">
        <v>99</v>
      </c>
      <c r="D98" s="2" t="s">
        <v>125</v>
      </c>
      <c r="E98" s="4">
        <f>AVERAGE(B98:B99)</f>
        <v>0.89053325235126546</v>
      </c>
      <c r="F98" s="1">
        <f t="shared" si="40"/>
        <v>0.68476641702978369</v>
      </c>
      <c r="G98">
        <f t="shared" si="41"/>
        <v>0.91840989408501028</v>
      </c>
    </row>
    <row r="99" spans="1:10" x14ac:dyDescent="0.2">
      <c r="A99" t="s">
        <v>64</v>
      </c>
      <c r="B99" s="1">
        <v>0.88188395674363207</v>
      </c>
      <c r="C99" s="2" t="s">
        <v>99</v>
      </c>
      <c r="D99" s="2" t="s">
        <v>125</v>
      </c>
      <c r="E99" s="2"/>
      <c r="F99" s="1"/>
    </row>
    <row r="100" spans="1:10" x14ac:dyDescent="0.2">
      <c r="A100" t="s">
        <v>76</v>
      </c>
      <c r="B100" s="1">
        <v>0.94820906454279086</v>
      </c>
      <c r="C100" s="2" t="s">
        <v>99</v>
      </c>
      <c r="D100" s="2" t="s">
        <v>135</v>
      </c>
      <c r="E100" s="4">
        <f>AVERAGE(B100:B101)</f>
        <v>1.018435950815396</v>
      </c>
      <c r="F100" s="1">
        <f t="shared" si="40"/>
        <v>0.81266911549391418</v>
      </c>
      <c r="G100">
        <f t="shared" si="41"/>
        <v>1.08995321284055</v>
      </c>
    </row>
    <row r="101" spans="1:10" x14ac:dyDescent="0.2">
      <c r="A101" t="s">
        <v>88</v>
      </c>
      <c r="B101" s="1">
        <v>1.0886628370880009</v>
      </c>
      <c r="C101" s="2" t="s">
        <v>99</v>
      </c>
      <c r="D101" s="2" t="s">
        <v>135</v>
      </c>
      <c r="E101" s="2"/>
      <c r="F101" s="1"/>
    </row>
    <row r="102" spans="1:10" x14ac:dyDescent="0.2">
      <c r="A102" t="s">
        <v>5</v>
      </c>
      <c r="B102" s="1">
        <v>0.9926894172740095</v>
      </c>
      <c r="C102" s="2" t="s">
        <v>99</v>
      </c>
      <c r="D102" s="2" t="s">
        <v>106</v>
      </c>
      <c r="E102" s="4">
        <f>AVERAGE(B102:B103)</f>
        <v>1.0204678153539062</v>
      </c>
      <c r="F102" s="1">
        <f t="shared" si="40"/>
        <v>0.81470098003242442</v>
      </c>
      <c r="G102">
        <f t="shared" si="41"/>
        <v>1.0926783530477795</v>
      </c>
    </row>
    <row r="103" spans="1:10" x14ac:dyDescent="0.2">
      <c r="A103" t="s">
        <v>17</v>
      </c>
      <c r="B103" s="1">
        <v>1.0482462134338026</v>
      </c>
      <c r="C103" s="2" t="s">
        <v>99</v>
      </c>
      <c r="D103" s="2" t="s">
        <v>106</v>
      </c>
      <c r="E103" s="2"/>
      <c r="F103" s="1"/>
    </row>
    <row r="104" spans="1:10" x14ac:dyDescent="0.2">
      <c r="A104" t="s">
        <v>29</v>
      </c>
      <c r="B104" s="1">
        <v>1.1544054672428081</v>
      </c>
      <c r="C104" s="2" t="s">
        <v>99</v>
      </c>
      <c r="D104" s="2" t="s">
        <v>116</v>
      </c>
      <c r="E104" s="4">
        <f>AVERAGE(B104:B105)</f>
        <v>1.2858906029084665</v>
      </c>
      <c r="F104" s="1">
        <f t="shared" si="40"/>
        <v>1.0801237675869846</v>
      </c>
      <c r="G104">
        <f t="shared" si="41"/>
        <v>1.4486638513773935</v>
      </c>
    </row>
    <row r="105" spans="1:10" x14ac:dyDescent="0.2">
      <c r="A105" t="s">
        <v>41</v>
      </c>
      <c r="B105" s="1">
        <v>1.4173757385741246</v>
      </c>
      <c r="C105" s="2" t="s">
        <v>99</v>
      </c>
      <c r="D105" s="2" t="s">
        <v>116</v>
      </c>
      <c r="E105" s="2"/>
      <c r="F105" s="1"/>
    </row>
    <row r="106" spans="1:10" x14ac:dyDescent="0.2">
      <c r="A106" t="s">
        <v>53</v>
      </c>
      <c r="B106" s="1">
        <v>0.51963299206296565</v>
      </c>
      <c r="C106" s="2" t="s">
        <v>99</v>
      </c>
      <c r="D106" s="2" t="s">
        <v>126</v>
      </c>
      <c r="E106" s="4">
        <f>AVERAGE(B106:B107)</f>
        <v>0.5729585113053437</v>
      </c>
      <c r="F106" s="1">
        <f t="shared" si="40"/>
        <v>0.36719167598386193</v>
      </c>
      <c r="G106">
        <f t="shared" si="41"/>
        <v>0.49247810620153154</v>
      </c>
    </row>
    <row r="107" spans="1:10" x14ac:dyDescent="0.2">
      <c r="A107" t="s">
        <v>65</v>
      </c>
      <c r="B107" s="1">
        <v>0.62628403054772164</v>
      </c>
      <c r="C107" s="2" t="s">
        <v>99</v>
      </c>
      <c r="D107" s="2" t="s">
        <v>126</v>
      </c>
      <c r="E107" s="2"/>
      <c r="F107" s="1"/>
    </row>
    <row r="108" spans="1:10" x14ac:dyDescent="0.2">
      <c r="A108" t="s">
        <v>77</v>
      </c>
      <c r="B108" s="1">
        <v>0.42434414710812918</v>
      </c>
      <c r="C108" s="2" t="s">
        <v>99</v>
      </c>
      <c r="D108" s="2" t="s">
        <v>136</v>
      </c>
      <c r="E108" s="4">
        <f>AVERAGE(B108:B109)</f>
        <v>0.45893702459903496</v>
      </c>
      <c r="F108" s="1">
        <f t="shared" si="40"/>
        <v>0.25317018927755319</v>
      </c>
      <c r="G108">
        <f t="shared" si="41"/>
        <v>0.33955229248598873</v>
      </c>
    </row>
    <row r="109" spans="1:10" x14ac:dyDescent="0.2">
      <c r="A109" t="s">
        <v>89</v>
      </c>
      <c r="B109" s="1">
        <v>0.49352990208994069</v>
      </c>
      <c r="C109" s="2" t="s">
        <v>99</v>
      </c>
      <c r="D109" s="2" t="s">
        <v>136</v>
      </c>
      <c r="E109" s="2"/>
      <c r="F109" s="1"/>
    </row>
    <row r="110" spans="1:10" x14ac:dyDescent="0.2">
      <c r="A110" t="s">
        <v>6</v>
      </c>
      <c r="B110" s="1">
        <v>0.52763055085996591</v>
      </c>
      <c r="C110" s="2" t="s">
        <v>99</v>
      </c>
      <c r="D110" s="2" t="s">
        <v>107</v>
      </c>
      <c r="E110" s="4">
        <f>AVERAGE(B110:B111)</f>
        <v>0.49264094589204782</v>
      </c>
      <c r="F110" s="1">
        <f t="shared" si="40"/>
        <v>0.286874110570566</v>
      </c>
      <c r="G110">
        <f t="shared" si="41"/>
        <v>0.38475604958498655</v>
      </c>
      <c r="I110">
        <f>AVERAGE(G110:G124)</f>
        <v>0.3685301017084367</v>
      </c>
      <c r="J110">
        <f>STDEV(G110:G124)</f>
        <v>0.17453763519642915</v>
      </c>
    </row>
    <row r="111" spans="1:10" x14ac:dyDescent="0.2">
      <c r="A111" t="s">
        <v>18</v>
      </c>
      <c r="B111" s="1">
        <v>0.45765134092412973</v>
      </c>
      <c r="C111" s="2" t="s">
        <v>99</v>
      </c>
      <c r="D111" s="2" t="s">
        <v>107</v>
      </c>
      <c r="E111" s="2"/>
      <c r="F111" s="1"/>
    </row>
    <row r="112" spans="1:10" x14ac:dyDescent="0.2">
      <c r="A112" t="s">
        <v>30</v>
      </c>
      <c r="B112" s="1">
        <v>0.34599262584896767</v>
      </c>
      <c r="C112" s="2" t="s">
        <v>99</v>
      </c>
      <c r="D112" s="2" t="s">
        <v>117</v>
      </c>
      <c r="E112" s="4">
        <f>AVERAGE(B112:B113)</f>
        <v>0.37519398448040864</v>
      </c>
      <c r="F112" s="1">
        <f t="shared" si="40"/>
        <v>0.16942714915892684</v>
      </c>
      <c r="G112">
        <f t="shared" si="41"/>
        <v>0.22723598331401132</v>
      </c>
    </row>
    <row r="113" spans="1:10" x14ac:dyDescent="0.2">
      <c r="A113" t="s">
        <v>42</v>
      </c>
      <c r="B113" s="1">
        <v>0.40439534311184966</v>
      </c>
      <c r="C113" s="2" t="s">
        <v>99</v>
      </c>
      <c r="D113" s="2" t="s">
        <v>117</v>
      </c>
      <c r="E113" s="2"/>
      <c r="F113" s="1"/>
    </row>
    <row r="114" spans="1:10" x14ac:dyDescent="0.2">
      <c r="A114" t="s">
        <v>54</v>
      </c>
      <c r="B114" s="1">
        <v>0.43478232427010066</v>
      </c>
      <c r="C114" s="2" t="s">
        <v>99</v>
      </c>
      <c r="D114" s="2" t="s">
        <v>127</v>
      </c>
      <c r="E114" s="4">
        <f>AVERAGE(B114:B115)</f>
        <v>0.36194059751126423</v>
      </c>
      <c r="F114" s="1">
        <f t="shared" si="40"/>
        <v>0.15617376218978243</v>
      </c>
      <c r="G114">
        <f t="shared" si="41"/>
        <v>0.20946051795839918</v>
      </c>
    </row>
    <row r="115" spans="1:10" x14ac:dyDescent="0.2">
      <c r="A115" t="s">
        <v>66</v>
      </c>
      <c r="B115" s="1">
        <v>0.28909887075242779</v>
      </c>
      <c r="C115" s="2" t="s">
        <v>99</v>
      </c>
      <c r="D115" s="2" t="s">
        <v>127</v>
      </c>
      <c r="E115" s="2"/>
      <c r="F115" s="1"/>
    </row>
    <row r="116" spans="1:10" x14ac:dyDescent="0.2">
      <c r="A116" t="s">
        <v>78</v>
      </c>
      <c r="B116" s="1">
        <v>0.60154704901087508</v>
      </c>
      <c r="C116" s="2" t="s">
        <v>99</v>
      </c>
      <c r="D116" s="2" t="s">
        <v>137</v>
      </c>
      <c r="E116" s="4">
        <f>AVERAGE(B116:B117)</f>
        <v>0.74097861143736354</v>
      </c>
      <c r="F116" s="1">
        <f t="shared" si="40"/>
        <v>0.53521177611588178</v>
      </c>
      <c r="G116">
        <f t="shared" si="41"/>
        <v>0.71782695294512033</v>
      </c>
    </row>
    <row r="117" spans="1:10" x14ac:dyDescent="0.2">
      <c r="A117" t="s">
        <v>90</v>
      </c>
      <c r="B117" s="1">
        <v>0.88041017386385201</v>
      </c>
      <c r="C117" s="2" t="s">
        <v>99</v>
      </c>
      <c r="D117" s="2" t="s">
        <v>137</v>
      </c>
      <c r="E117" s="2"/>
      <c r="F117" s="1"/>
    </row>
    <row r="118" spans="1:10" x14ac:dyDescent="0.2">
      <c r="A118" t="s">
        <v>7</v>
      </c>
      <c r="B118" s="1">
        <v>0.52138328428715208</v>
      </c>
      <c r="C118" s="2" t="s">
        <v>99</v>
      </c>
      <c r="D118" s="2" t="s">
        <v>108</v>
      </c>
      <c r="E118" s="4">
        <f>AVERAGE(B118:B119)</f>
        <v>0.50990131636838887</v>
      </c>
      <c r="F118" s="1">
        <f t="shared" si="40"/>
        <v>0.3041344810469071</v>
      </c>
      <c r="G118">
        <f t="shared" si="41"/>
        <v>0.40790568809939254</v>
      </c>
    </row>
    <row r="119" spans="1:10" x14ac:dyDescent="0.2">
      <c r="A119" t="s">
        <v>19</v>
      </c>
      <c r="B119" s="1">
        <v>0.49841934844962571</v>
      </c>
      <c r="C119" s="2" t="s">
        <v>99</v>
      </c>
      <c r="D119" s="2" t="s">
        <v>108</v>
      </c>
      <c r="E119" s="2"/>
      <c r="F119" s="1"/>
    </row>
    <row r="120" spans="1:10" x14ac:dyDescent="0.2">
      <c r="A120" t="s">
        <v>31</v>
      </c>
      <c r="B120" s="1">
        <v>0.43428033161010693</v>
      </c>
      <c r="C120" s="2" t="s">
        <v>99</v>
      </c>
      <c r="D120" s="2" t="s">
        <v>118</v>
      </c>
      <c r="E120" s="4">
        <f>AVERAGE(B120:B121)</f>
        <v>0.45193880398117059</v>
      </c>
      <c r="F120" s="1">
        <f t="shared" si="40"/>
        <v>0.24617196865968879</v>
      </c>
      <c r="G120">
        <f t="shared" si="41"/>
        <v>0.33016626697919632</v>
      </c>
    </row>
    <row r="121" spans="1:10" x14ac:dyDescent="0.2">
      <c r="A121" t="s">
        <v>43</v>
      </c>
      <c r="B121" s="1">
        <v>0.46959727635223419</v>
      </c>
      <c r="C121" s="2" t="s">
        <v>99</v>
      </c>
      <c r="D121" s="2" t="s">
        <v>118</v>
      </c>
      <c r="E121" s="2"/>
      <c r="F121" s="1"/>
    </row>
    <row r="122" spans="1:10" x14ac:dyDescent="0.2">
      <c r="A122" t="s">
        <v>55</v>
      </c>
      <c r="B122" s="1">
        <v>0.59804317933985485</v>
      </c>
      <c r="C122" s="2" t="s">
        <v>99</v>
      </c>
      <c r="D122" s="2" t="s">
        <v>128</v>
      </c>
      <c r="E122" s="4">
        <f>AVERAGE(B122:B123)</f>
        <v>0.56196655910945903</v>
      </c>
      <c r="F122" s="1">
        <f t="shared" si="40"/>
        <v>0.35619972378797726</v>
      </c>
      <c r="G122">
        <f t="shared" si="41"/>
        <v>0.47773568104610681</v>
      </c>
    </row>
    <row r="123" spans="1:10" x14ac:dyDescent="0.2">
      <c r="A123" t="s">
        <v>67</v>
      </c>
      <c r="B123" s="1">
        <v>0.52588993887906321</v>
      </c>
      <c r="C123" s="2" t="s">
        <v>99</v>
      </c>
      <c r="D123" s="2" t="s">
        <v>128</v>
      </c>
      <c r="E123" s="2"/>
      <c r="F123" s="1"/>
    </row>
    <row r="124" spans="1:10" x14ac:dyDescent="0.2">
      <c r="A124" t="s">
        <v>79</v>
      </c>
      <c r="B124" s="1">
        <v>0.34978221446223495</v>
      </c>
      <c r="C124" s="2" t="s">
        <v>99</v>
      </c>
      <c r="D124" s="2" t="s">
        <v>138</v>
      </c>
      <c r="E124" s="4">
        <f>B124</f>
        <v>0.34978221446223495</v>
      </c>
      <c r="F124" s="1">
        <f t="shared" si="40"/>
        <v>0.14401537914075316</v>
      </c>
      <c r="G124">
        <f t="shared" si="41"/>
        <v>0.1931536737402805</v>
      </c>
    </row>
    <row r="125" spans="1:10" x14ac:dyDescent="0.2">
      <c r="A125" t="s">
        <v>8</v>
      </c>
      <c r="B125" s="1">
        <v>0.62242140642610411</v>
      </c>
      <c r="C125" s="2" t="s">
        <v>99</v>
      </c>
      <c r="D125" s="2" t="s">
        <v>109</v>
      </c>
      <c r="E125" s="4">
        <f>AVERAGE(B125:B126)</f>
        <v>0.62038230607462819</v>
      </c>
      <c r="F125" s="1">
        <f t="shared" si="40"/>
        <v>0.41461547075314642</v>
      </c>
      <c r="G125">
        <f t="shared" si="41"/>
        <v>0.55608298116033583</v>
      </c>
      <c r="I125">
        <f>AVERAGE(G125:G140)</f>
        <v>0.48037799825913025</v>
      </c>
      <c r="J125">
        <f>STDEV(G125:G140)</f>
        <v>0.13833199506615934</v>
      </c>
    </row>
    <row r="126" spans="1:10" x14ac:dyDescent="0.2">
      <c r="A126" t="s">
        <v>20</v>
      </c>
      <c r="B126" s="1">
        <v>0.61834320572315227</v>
      </c>
      <c r="C126" s="2" t="s">
        <v>99</v>
      </c>
      <c r="D126" s="2" t="s">
        <v>109</v>
      </c>
      <c r="E126" s="2"/>
      <c r="F126" s="1"/>
    </row>
    <row r="127" spans="1:10" x14ac:dyDescent="0.2">
      <c r="A127" t="s">
        <v>32</v>
      </c>
      <c r="B127" s="1">
        <v>0.62598069885734064</v>
      </c>
      <c r="C127" s="2" t="s">
        <v>99</v>
      </c>
      <c r="D127" s="2" t="s">
        <v>119</v>
      </c>
      <c r="E127" s="4">
        <f>AVERAGE(B127:B128)</f>
        <v>0.68253047196559402</v>
      </c>
      <c r="F127" s="1">
        <f t="shared" si="40"/>
        <v>0.47676363664411225</v>
      </c>
      <c r="G127">
        <f t="shared" si="41"/>
        <v>0.63943620794542944</v>
      </c>
    </row>
    <row r="128" spans="1:10" x14ac:dyDescent="0.2">
      <c r="A128" t="s">
        <v>44</v>
      </c>
      <c r="B128" s="1">
        <v>0.73908024507384751</v>
      </c>
      <c r="C128" s="2" t="s">
        <v>99</v>
      </c>
      <c r="D128" s="2" t="s">
        <v>119</v>
      </c>
      <c r="E128" s="2"/>
      <c r="F128" s="1"/>
    </row>
    <row r="129" spans="1:7" x14ac:dyDescent="0.2">
      <c r="A129" t="s">
        <v>56</v>
      </c>
      <c r="B129" s="1">
        <v>0.52682743518916819</v>
      </c>
      <c r="C129" s="2" t="s">
        <v>99</v>
      </c>
      <c r="D129" s="2" t="s">
        <v>129</v>
      </c>
      <c r="E129" s="4">
        <f>AVERAGE(B129:B130)</f>
        <v>0.49953985644234822</v>
      </c>
      <c r="F129" s="1">
        <f t="shared" si="40"/>
        <v>0.29377302112086645</v>
      </c>
      <c r="G129">
        <f t="shared" si="41"/>
        <v>0.39400888025867281</v>
      </c>
    </row>
    <row r="130" spans="1:7" x14ac:dyDescent="0.2">
      <c r="A130" t="s">
        <v>68</v>
      </c>
      <c r="B130" s="1">
        <v>0.47225227769552819</v>
      </c>
      <c r="C130" s="2" t="s">
        <v>99</v>
      </c>
      <c r="D130" s="2" t="s">
        <v>129</v>
      </c>
      <c r="E130" s="2"/>
      <c r="F130" s="1"/>
    </row>
    <row r="131" spans="1:7" x14ac:dyDescent="0.2">
      <c r="A131" t="s">
        <v>80</v>
      </c>
      <c r="B131" s="1">
        <v>0.45726806128556419</v>
      </c>
      <c r="C131" s="2" t="s">
        <v>99</v>
      </c>
      <c r="D131" s="2" t="s">
        <v>139</v>
      </c>
      <c r="E131" s="4">
        <f>AVERAGE(B131:B132)</f>
        <v>0.42675244428001502</v>
      </c>
      <c r="F131" s="1">
        <f t="shared" si="40"/>
        <v>0.22098560895853323</v>
      </c>
      <c r="G131">
        <f t="shared" si="41"/>
        <v>0.2963862781096207</v>
      </c>
    </row>
    <row r="132" spans="1:7" x14ac:dyDescent="0.2">
      <c r="A132" t="s">
        <v>92</v>
      </c>
      <c r="B132" s="1">
        <v>0.39623682727446591</v>
      </c>
      <c r="C132" s="2" t="s">
        <v>99</v>
      </c>
      <c r="D132" s="2" t="s">
        <v>139</v>
      </c>
      <c r="E132" s="2"/>
      <c r="F132" s="1"/>
    </row>
    <row r="133" spans="1:7" x14ac:dyDescent="0.2">
      <c r="A133" t="s">
        <v>9</v>
      </c>
      <c r="B133" s="1">
        <v>0.62683679429743944</v>
      </c>
      <c r="C133" s="2" t="s">
        <v>99</v>
      </c>
      <c r="D133" s="2" t="s">
        <v>110</v>
      </c>
      <c r="E133" s="4">
        <f>AVERAGE(B133:B134)</f>
        <v>0.6010360270779086</v>
      </c>
      <c r="F133" s="1">
        <f t="shared" si="40"/>
        <v>0.39526919175642683</v>
      </c>
      <c r="G133">
        <f t="shared" si="41"/>
        <v>0.53013571855743935</v>
      </c>
    </row>
    <row r="134" spans="1:7" x14ac:dyDescent="0.2">
      <c r="A134" t="s">
        <v>21</v>
      </c>
      <c r="B134" s="1">
        <v>0.57523525985837776</v>
      </c>
      <c r="C134" s="2" t="s">
        <v>99</v>
      </c>
      <c r="D134" s="2" t="s">
        <v>110</v>
      </c>
      <c r="E134" s="2"/>
      <c r="F134" s="1"/>
    </row>
    <row r="135" spans="1:7" x14ac:dyDescent="0.2">
      <c r="A135" t="s">
        <v>33</v>
      </c>
      <c r="B135" s="1">
        <v>0.70423977060877441</v>
      </c>
      <c r="C135" s="2" t="s">
        <v>99</v>
      </c>
      <c r="D135" s="2" t="s">
        <v>120</v>
      </c>
      <c r="E135" s="4">
        <f>AVERAGE(B135:B136)</f>
        <v>0.70590803935679713</v>
      </c>
      <c r="F135" s="1">
        <f t="shared" si="40"/>
        <v>0.50014120403531537</v>
      </c>
      <c r="G135">
        <f t="shared" si="41"/>
        <v>0.67079024146367405</v>
      </c>
    </row>
    <row r="136" spans="1:7" x14ac:dyDescent="0.2">
      <c r="A136" t="s">
        <v>45</v>
      </c>
      <c r="B136" s="1">
        <v>0.70757630810481975</v>
      </c>
      <c r="C136" s="2" t="s">
        <v>99</v>
      </c>
      <c r="D136" s="2" t="s">
        <v>120</v>
      </c>
      <c r="E136" s="2"/>
      <c r="F136" s="1"/>
    </row>
    <row r="137" spans="1:7" x14ac:dyDescent="0.2">
      <c r="A137" t="s">
        <v>57</v>
      </c>
      <c r="B137" s="1">
        <v>0.50059448128720219</v>
      </c>
      <c r="C137" s="2" t="s">
        <v>99</v>
      </c>
      <c r="D137" s="2" t="s">
        <v>130</v>
      </c>
      <c r="E137" s="4">
        <f>AVERAGE(B137:B138)</f>
        <v>0.51094916566749116</v>
      </c>
      <c r="F137" s="1">
        <f t="shared" si="40"/>
        <v>0.30518233034600939</v>
      </c>
      <c r="G137">
        <f t="shared" si="41"/>
        <v>0.40931106537823148</v>
      </c>
    </row>
    <row r="138" spans="1:7" x14ac:dyDescent="0.2">
      <c r="A138" t="s">
        <v>69</v>
      </c>
      <c r="B138" s="1">
        <v>0.52130385004778024</v>
      </c>
      <c r="C138" s="2" t="s">
        <v>99</v>
      </c>
      <c r="D138" s="2" t="s">
        <v>130</v>
      </c>
      <c r="E138" s="2"/>
      <c r="F138" s="1"/>
    </row>
    <row r="139" spans="1:7" x14ac:dyDescent="0.2">
      <c r="A139" t="s">
        <v>81</v>
      </c>
      <c r="B139" s="1">
        <v>0.41027758191771313</v>
      </c>
      <c r="C139" s="2" t="s">
        <v>99</v>
      </c>
      <c r="D139" s="2" t="s">
        <v>140</v>
      </c>
      <c r="E139" s="4">
        <f>AVERAGE(B139:B140)</f>
        <v>0.46439505572313211</v>
      </c>
      <c r="F139" s="1">
        <f t="shared" si="40"/>
        <v>0.25862822040165034</v>
      </c>
      <c r="G139">
        <f t="shared" si="41"/>
        <v>0.3468726131996383</v>
      </c>
    </row>
    <row r="140" spans="1:7" x14ac:dyDescent="0.2">
      <c r="A140" t="s">
        <v>93</v>
      </c>
      <c r="B140" s="1">
        <v>0.51851252952855109</v>
      </c>
      <c r="C140" s="2" t="s">
        <v>99</v>
      </c>
      <c r="D140" s="2" t="s">
        <v>140</v>
      </c>
      <c r="E140" s="2"/>
      <c r="F14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67C4-EBDA-364B-88B2-705A42E94678}">
  <dimension ref="A1:H4"/>
  <sheetViews>
    <sheetView workbookViewId="0">
      <selection activeCell="H4" sqref="H4"/>
    </sheetView>
  </sheetViews>
  <sheetFormatPr baseColWidth="10" defaultRowHeight="16" x14ac:dyDescent="0.2"/>
  <sheetData>
    <row r="1" spans="1:8" x14ac:dyDescent="0.2">
      <c r="C1" t="s">
        <v>200</v>
      </c>
      <c r="D1" s="2" t="s">
        <v>207</v>
      </c>
      <c r="E1" s="2" t="s">
        <v>208</v>
      </c>
      <c r="F1" s="2" t="s">
        <v>144</v>
      </c>
      <c r="G1" t="s">
        <v>145</v>
      </c>
      <c r="H1" t="s">
        <v>149</v>
      </c>
    </row>
    <row r="2" spans="1:8" x14ac:dyDescent="0.2">
      <c r="A2">
        <v>0.5</v>
      </c>
      <c r="B2">
        <v>0.4</v>
      </c>
      <c r="C2" s="1">
        <f>B2-0.06</f>
        <v>0.34</v>
      </c>
      <c r="D2" s="1">
        <f>-0.0865*4*C2</f>
        <v>-0.11763999999999999</v>
      </c>
      <c r="E2" s="1">
        <f>SQRT(0.6373^2+D2)</f>
        <v>0.53713246969439488</v>
      </c>
      <c r="F2" s="1">
        <f>E2-0.6373</f>
        <v>-0.1001675303056051</v>
      </c>
      <c r="G2">
        <f>2*-0.0865</f>
        <v>-0.17299999999999999</v>
      </c>
      <c r="H2">
        <f>(F2/G2)/100*100</f>
        <v>0.57900306535031854</v>
      </c>
    </row>
    <row r="3" spans="1:8" x14ac:dyDescent="0.2">
      <c r="A3">
        <v>2</v>
      </c>
      <c r="B3">
        <v>1.01</v>
      </c>
      <c r="C3" s="1">
        <f t="shared" ref="C3:C4" si="0">B3-0.06</f>
        <v>0.95</v>
      </c>
      <c r="D3" s="1">
        <f t="shared" ref="D3:D4" si="1">-0.0865*4*C3</f>
        <v>-0.32869999999999994</v>
      </c>
      <c r="E3" s="1">
        <f t="shared" ref="E3:E4" si="2">SQRT(0.6373^2+D3)</f>
        <v>0.2783007186480122</v>
      </c>
      <c r="F3" s="1">
        <f t="shared" ref="F3:F4" si="3">E3-0.6373</f>
        <v>-0.35899928135198778</v>
      </c>
      <c r="G3">
        <f t="shared" ref="G3:G4" si="4">2*-0.0865</f>
        <v>-0.17299999999999999</v>
      </c>
      <c r="H3">
        <f t="shared" ref="H3:H4" si="5">(F3/G3)/100*100</f>
        <v>2.0751403546357676</v>
      </c>
    </row>
    <row r="4" spans="1:8" x14ac:dyDescent="0.2">
      <c r="A4">
        <v>5</v>
      </c>
      <c r="B4">
        <v>1.1399999999999999</v>
      </c>
      <c r="C4" s="1">
        <f t="shared" si="0"/>
        <v>1.0799999999999998</v>
      </c>
      <c r="D4" s="1">
        <f t="shared" si="1"/>
        <v>-0.3736799999999999</v>
      </c>
      <c r="E4" s="1">
        <f t="shared" si="2"/>
        <v>0.18019791896689621</v>
      </c>
      <c r="F4" s="1">
        <f t="shared" si="3"/>
        <v>-0.45710208103310379</v>
      </c>
      <c r="G4">
        <f t="shared" si="4"/>
        <v>-0.17299999999999999</v>
      </c>
      <c r="H4">
        <f t="shared" si="5"/>
        <v>2.6422085608849932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4D81-CEC7-8247-957F-00B127180A43}">
  <dimension ref="A1:AD80"/>
  <sheetViews>
    <sheetView tabSelected="1" topLeftCell="S1" zoomScale="125" workbookViewId="0">
      <selection activeCell="X2" sqref="X2"/>
    </sheetView>
  </sheetViews>
  <sheetFormatPr baseColWidth="10" defaultRowHeight="16" x14ac:dyDescent="0.2"/>
  <cols>
    <col min="21" max="21" width="9.5" customWidth="1"/>
  </cols>
  <sheetData>
    <row r="1" spans="1:30" x14ac:dyDescent="0.2">
      <c r="A1" t="s">
        <v>96</v>
      </c>
      <c r="B1" t="s">
        <v>97</v>
      </c>
      <c r="C1" s="2" t="s">
        <v>98</v>
      </c>
      <c r="D1" s="2" t="s">
        <v>99</v>
      </c>
      <c r="E1" s="2" t="s">
        <v>142</v>
      </c>
      <c r="F1" s="2" t="s">
        <v>143</v>
      </c>
      <c r="G1" t="s">
        <v>144</v>
      </c>
      <c r="H1" t="s">
        <v>145</v>
      </c>
      <c r="I1" t="s">
        <v>149</v>
      </c>
      <c r="K1" t="s">
        <v>146</v>
      </c>
      <c r="L1">
        <v>0.224</v>
      </c>
      <c r="O1" t="s">
        <v>96</v>
      </c>
      <c r="P1" t="s">
        <v>97</v>
      </c>
      <c r="Q1" s="2" t="s">
        <v>98</v>
      </c>
      <c r="R1" s="2" t="s">
        <v>99</v>
      </c>
      <c r="S1" s="2" t="s">
        <v>142</v>
      </c>
      <c r="T1" s="2" t="s">
        <v>143</v>
      </c>
      <c r="U1" t="s">
        <v>144</v>
      </c>
      <c r="V1" t="s">
        <v>145</v>
      </c>
      <c r="W1" t="s">
        <v>149</v>
      </c>
      <c r="X1" t="s">
        <v>237</v>
      </c>
      <c r="Y1" t="s">
        <v>146</v>
      </c>
      <c r="Z1">
        <v>0.224</v>
      </c>
    </row>
    <row r="2" spans="1:30" x14ac:dyDescent="0.2">
      <c r="A2" t="s">
        <v>0</v>
      </c>
      <c r="B2" s="1">
        <v>0.41961147098593227</v>
      </c>
      <c r="C2" s="2" t="s">
        <v>99</v>
      </c>
      <c r="D2" s="2" t="s">
        <v>100</v>
      </c>
      <c r="E2" s="4">
        <f>AVERAGE(B2:B3)</f>
        <v>0.39811302156801831</v>
      </c>
      <c r="F2" s="2">
        <f>STDEV(B2:B3)</f>
        <v>3.0403398736805927E-2</v>
      </c>
      <c r="G2" s="1">
        <f>E2-0.224</f>
        <v>0.17411302156801831</v>
      </c>
      <c r="H2">
        <f>25*0.1863</f>
        <v>4.6574999999999998</v>
      </c>
      <c r="I2">
        <f>G2/H2*100</f>
        <v>3.7383364802580421</v>
      </c>
      <c r="K2" t="s">
        <v>147</v>
      </c>
      <c r="L2">
        <v>0.18629999999999999</v>
      </c>
      <c r="O2" t="s">
        <v>0</v>
      </c>
      <c r="P2" s="1">
        <v>0.41961147098593227</v>
      </c>
      <c r="Q2" s="2" t="s">
        <v>99</v>
      </c>
      <c r="R2" s="2" t="s">
        <v>100</v>
      </c>
      <c r="S2" s="4">
        <f>AVERAGE(P2:P3)</f>
        <v>0.39811302156801831</v>
      </c>
      <c r="T2" s="2">
        <f>STDEV(P2:P3)</f>
        <v>3.0403398736805927E-2</v>
      </c>
      <c r="U2" s="1">
        <f>S2-0.224</f>
        <v>0.17411302156801831</v>
      </c>
      <c r="V2">
        <f>25*0.6105</f>
        <v>15.262500000000001</v>
      </c>
      <c r="W2">
        <f>U2/V2*100</f>
        <v>1.1407896581033139</v>
      </c>
      <c r="X2">
        <f>U2/$Z$2</f>
        <v>0.28519741452582847</v>
      </c>
      <c r="Y2" t="s">
        <v>147</v>
      </c>
      <c r="Z2">
        <v>0.61050000000000004</v>
      </c>
    </row>
    <row r="3" spans="1:30" x14ac:dyDescent="0.2">
      <c r="A3" t="s">
        <v>12</v>
      </c>
      <c r="B3" s="1">
        <v>0.3766145721501043</v>
      </c>
      <c r="C3" s="2" t="s">
        <v>99</v>
      </c>
      <c r="D3" s="2" t="s">
        <v>100</v>
      </c>
      <c r="E3" s="2"/>
      <c r="F3" s="2"/>
      <c r="G3" s="1"/>
      <c r="K3" t="s">
        <v>148</v>
      </c>
      <c r="L3">
        <v>25</v>
      </c>
      <c r="O3" t="s">
        <v>12</v>
      </c>
      <c r="P3" s="1">
        <v>0.3766145721501043</v>
      </c>
      <c r="Q3" s="2" t="s">
        <v>99</v>
      </c>
      <c r="R3" s="2" t="s">
        <v>100</v>
      </c>
      <c r="S3" s="2"/>
      <c r="T3" s="2"/>
      <c r="U3" s="1"/>
      <c r="V3">
        <f t="shared" ref="V2:V61" si="0">25*0.6105</f>
        <v>15.262500000000001</v>
      </c>
      <c r="Y3" t="s">
        <v>148</v>
      </c>
      <c r="Z3">
        <v>25</v>
      </c>
    </row>
    <row r="4" spans="1:30" x14ac:dyDescent="0.2">
      <c r="A4" t="s">
        <v>38</v>
      </c>
      <c r="B4" s="1">
        <v>0.77596092686381402</v>
      </c>
      <c r="C4" s="2" t="s">
        <v>99</v>
      </c>
      <c r="D4" s="2" t="s">
        <v>150</v>
      </c>
      <c r="E4" s="4">
        <f>B4</f>
        <v>0.77596092686381402</v>
      </c>
      <c r="F4" s="4"/>
      <c r="G4" s="1">
        <f t="shared" ref="G4" si="1">E4-0.224</f>
        <v>0.55196092686381404</v>
      </c>
      <c r="H4">
        <f t="shared" ref="H4:H62" si="2">25*0.1863</f>
        <v>4.6574999999999998</v>
      </c>
      <c r="I4">
        <f t="shared" ref="I4" si="3">G4/H4*100</f>
        <v>11.851012922465145</v>
      </c>
      <c r="O4" t="s">
        <v>38</v>
      </c>
      <c r="P4" s="1">
        <v>0.77596092686381402</v>
      </c>
      <c r="Q4" s="2" t="s">
        <v>99</v>
      </c>
      <c r="R4" s="2" t="s">
        <v>150</v>
      </c>
      <c r="S4" s="4">
        <f>P4</f>
        <v>0.77596092686381402</v>
      </c>
      <c r="T4" s="4"/>
      <c r="U4" s="1">
        <f t="shared" ref="U4:U5" si="4">S4-0.224</f>
        <v>0.55196092686381404</v>
      </c>
      <c r="V4">
        <f t="shared" si="0"/>
        <v>15.262500000000001</v>
      </c>
      <c r="W4">
        <f t="shared" ref="W3:W62" si="5">U4/V4*100</f>
        <v>3.6164516092633185</v>
      </c>
      <c r="X4">
        <f t="shared" ref="X3:X62" si="6">U4/$Z$2</f>
        <v>0.90411290231582964</v>
      </c>
    </row>
    <row r="5" spans="1:30" x14ac:dyDescent="0.2">
      <c r="A5" t="s">
        <v>50</v>
      </c>
      <c r="B5" s="1">
        <v>0.41356577039449288</v>
      </c>
      <c r="C5" s="2" t="s">
        <v>99</v>
      </c>
      <c r="D5" s="2" t="s">
        <v>123</v>
      </c>
      <c r="E5" s="4">
        <f>AVERAGE(B5:B6)</f>
        <v>0.38524803223913595</v>
      </c>
      <c r="F5" s="2">
        <f>STDEV(B5:B6)</f>
        <v>4.0047329355035841E-2</v>
      </c>
      <c r="G5" s="1">
        <f t="shared" ref="G5:G15" si="7">E5-0.224</f>
        <v>0.16124803223913595</v>
      </c>
      <c r="H5">
        <f t="shared" si="2"/>
        <v>4.6574999999999998</v>
      </c>
      <c r="I5">
        <f t="shared" ref="I5:I15" si="8">G5/H5*100</f>
        <v>3.4621155606899832</v>
      </c>
      <c r="O5" t="s">
        <v>50</v>
      </c>
      <c r="P5" s="1">
        <v>0.41356577039449288</v>
      </c>
      <c r="Q5" s="2" t="s">
        <v>99</v>
      </c>
      <c r="R5" s="2" t="s">
        <v>123</v>
      </c>
      <c r="S5" s="4">
        <f>AVERAGE(P5:P6)</f>
        <v>0.38524803223913595</v>
      </c>
      <c r="T5" s="2">
        <f>STDEV(P5:P6)</f>
        <v>4.0047329355035841E-2</v>
      </c>
      <c r="U5" s="1">
        <f t="shared" si="4"/>
        <v>0.16124803223913595</v>
      </c>
      <c r="V5">
        <f t="shared" si="0"/>
        <v>15.262500000000001</v>
      </c>
      <c r="W5">
        <f t="shared" si="5"/>
        <v>1.0564981637289825</v>
      </c>
      <c r="X5">
        <f t="shared" si="6"/>
        <v>0.26412454093224558</v>
      </c>
      <c r="Y5">
        <f>AVERAGE(W2:W16)</f>
        <v>1.6978002640162453</v>
      </c>
      <c r="AB5" t="s">
        <v>234</v>
      </c>
      <c r="AC5" t="s">
        <v>235</v>
      </c>
      <c r="AD5" t="s">
        <v>236</v>
      </c>
    </row>
    <row r="6" spans="1:30" x14ac:dyDescent="0.2">
      <c r="A6" t="s">
        <v>62</v>
      </c>
      <c r="B6" s="1">
        <v>0.35693029408377902</v>
      </c>
      <c r="C6" s="2" t="s">
        <v>99</v>
      </c>
      <c r="D6" s="2" t="s">
        <v>123</v>
      </c>
      <c r="E6" s="2"/>
      <c r="F6" s="2"/>
      <c r="G6" s="1"/>
      <c r="O6" t="s">
        <v>62</v>
      </c>
      <c r="P6" s="1">
        <v>0.35693029408377902</v>
      </c>
      <c r="Q6" s="2" t="s">
        <v>99</v>
      </c>
      <c r="R6" s="2" t="s">
        <v>123</v>
      </c>
      <c r="S6" s="2"/>
      <c r="T6" s="2"/>
      <c r="U6" s="1"/>
      <c r="V6">
        <f t="shared" si="0"/>
        <v>15.262500000000001</v>
      </c>
      <c r="Y6">
        <f>STDEV(W2:W16)</f>
        <v>0.94063184051957072</v>
      </c>
      <c r="AB6" s="5" t="s">
        <v>193</v>
      </c>
      <c r="AC6">
        <v>1.6978002640162453</v>
      </c>
      <c r="AD6">
        <v>0.94063184051957072</v>
      </c>
    </row>
    <row r="7" spans="1:30" x14ac:dyDescent="0.2">
      <c r="A7" t="s">
        <v>74</v>
      </c>
      <c r="B7" s="1">
        <v>0.46188278943936567</v>
      </c>
      <c r="C7" s="2" t="s">
        <v>99</v>
      </c>
      <c r="D7" s="2" t="s">
        <v>133</v>
      </c>
      <c r="E7" s="4">
        <f>AVERAGE(B7:B8)</f>
        <v>0.51054815086963501</v>
      </c>
      <c r="F7" s="2">
        <f>STDEV(B7:B8)</f>
        <v>6.8823214152475415E-2</v>
      </c>
      <c r="G7" s="1">
        <f t="shared" si="7"/>
        <v>0.28654815086963503</v>
      </c>
      <c r="H7">
        <f t="shared" si="2"/>
        <v>4.6574999999999998</v>
      </c>
      <c r="I7">
        <f t="shared" si="8"/>
        <v>6.1524025951612469</v>
      </c>
      <c r="O7" t="s">
        <v>74</v>
      </c>
      <c r="P7" s="1">
        <v>0.46188278943936567</v>
      </c>
      <c r="Q7" s="2" t="s">
        <v>99</v>
      </c>
      <c r="R7" s="2" t="s">
        <v>133</v>
      </c>
      <c r="S7" s="4">
        <f>AVERAGE(P7:P8)</f>
        <v>0.51054815086963501</v>
      </c>
      <c r="T7" s="2">
        <f>STDEV(P7:P8)</f>
        <v>6.8823214152475415E-2</v>
      </c>
      <c r="U7" s="1">
        <f t="shared" ref="U7" si="9">S7-0.224</f>
        <v>0.28654815086963503</v>
      </c>
      <c r="V7">
        <f t="shared" si="0"/>
        <v>15.262500000000001</v>
      </c>
      <c r="W7">
        <f t="shared" si="5"/>
        <v>1.8774653619632105</v>
      </c>
      <c r="X7">
        <f t="shared" si="6"/>
        <v>0.46936634049080261</v>
      </c>
      <c r="AB7" s="5" t="s">
        <v>194</v>
      </c>
      <c r="AC7">
        <v>4.0192984499404645</v>
      </c>
      <c r="AD7">
        <v>1.7727749925584129</v>
      </c>
    </row>
    <row r="8" spans="1:30" x14ac:dyDescent="0.2">
      <c r="A8" t="s">
        <v>86</v>
      </c>
      <c r="B8" s="1">
        <v>0.55921351229990435</v>
      </c>
      <c r="C8" s="2" t="s">
        <v>99</v>
      </c>
      <c r="D8" s="2" t="s">
        <v>133</v>
      </c>
      <c r="E8" s="2"/>
      <c r="F8" s="2"/>
      <c r="G8" s="1"/>
      <c r="O8" t="s">
        <v>86</v>
      </c>
      <c r="P8" s="1">
        <v>0.55921351229990435</v>
      </c>
      <c r="Q8" s="2" t="s">
        <v>99</v>
      </c>
      <c r="R8" s="2" t="s">
        <v>133</v>
      </c>
      <c r="S8" s="2"/>
      <c r="T8" s="2"/>
      <c r="U8" s="1"/>
      <c r="V8">
        <f t="shared" si="0"/>
        <v>15.262500000000001</v>
      </c>
      <c r="AB8" s="5" t="s">
        <v>195</v>
      </c>
      <c r="AC8">
        <v>1.6808706250960994</v>
      </c>
      <c r="AD8">
        <v>0.85264708142478363</v>
      </c>
    </row>
    <row r="9" spans="1:30" x14ac:dyDescent="0.2">
      <c r="A9" t="s">
        <v>3</v>
      </c>
      <c r="B9" s="1">
        <v>0.48926582585275058</v>
      </c>
      <c r="C9" s="2" t="s">
        <v>99</v>
      </c>
      <c r="D9" s="2" t="s">
        <v>104</v>
      </c>
      <c r="E9" s="4">
        <f>AVERAGE(B9:B10)</f>
        <v>0.48459553097479063</v>
      </c>
      <c r="F9" s="2">
        <f>STDEV(B9:B10)</f>
        <v>6.6047943566925546E-3</v>
      </c>
      <c r="G9" s="1">
        <f t="shared" si="7"/>
        <v>0.2605955309747906</v>
      </c>
      <c r="H9">
        <f t="shared" si="2"/>
        <v>4.6574999999999998</v>
      </c>
      <c r="I9">
        <f t="shared" si="8"/>
        <v>5.5951804825505231</v>
      </c>
      <c r="O9" t="s">
        <v>3</v>
      </c>
      <c r="P9" s="1">
        <v>0.48926582585275058</v>
      </c>
      <c r="Q9" s="2" t="s">
        <v>99</v>
      </c>
      <c r="R9" s="2" t="s">
        <v>104</v>
      </c>
      <c r="S9" s="4">
        <f>AVERAGE(P9:P10)</f>
        <v>0.48459553097479063</v>
      </c>
      <c r="T9" s="2">
        <f>STDEV(P9:P10)</f>
        <v>6.6047943566925546E-3</v>
      </c>
      <c r="U9" s="1">
        <f t="shared" ref="U9" si="10">S9-0.224</f>
        <v>0.2605955309747906</v>
      </c>
      <c r="V9">
        <f t="shared" si="0"/>
        <v>15.262500000000001</v>
      </c>
      <c r="W9">
        <f t="shared" si="5"/>
        <v>1.7074236263704543</v>
      </c>
      <c r="X9">
        <f t="shared" si="6"/>
        <v>0.42685590659261358</v>
      </c>
      <c r="AB9" s="5" t="s">
        <v>196</v>
      </c>
      <c r="AC9">
        <v>2.2272672945027967</v>
      </c>
      <c r="AD9">
        <v>0.67577615411189651</v>
      </c>
    </row>
    <row r="10" spans="1:30" x14ac:dyDescent="0.2">
      <c r="A10" t="s">
        <v>15</v>
      </c>
      <c r="B10" s="1">
        <v>0.47992523609683069</v>
      </c>
      <c r="C10" s="2" t="s">
        <v>99</v>
      </c>
      <c r="D10" s="2" t="s">
        <v>104</v>
      </c>
      <c r="E10" s="2"/>
      <c r="F10" s="2"/>
      <c r="G10" s="1"/>
      <c r="O10" t="s">
        <v>15</v>
      </c>
      <c r="P10" s="1">
        <v>0.47992523609683069</v>
      </c>
      <c r="Q10" s="2" t="s">
        <v>99</v>
      </c>
      <c r="R10" s="2" t="s">
        <v>104</v>
      </c>
      <c r="S10" s="2"/>
      <c r="T10" s="2"/>
      <c r="U10" s="1"/>
      <c r="V10">
        <f t="shared" si="0"/>
        <v>15.262500000000001</v>
      </c>
    </row>
    <row r="11" spans="1:30" x14ac:dyDescent="0.2">
      <c r="A11" t="s">
        <v>27</v>
      </c>
      <c r="B11" s="1">
        <v>0.39675478587255153</v>
      </c>
      <c r="C11" s="2" t="s">
        <v>99</v>
      </c>
      <c r="D11" s="2" t="s">
        <v>114</v>
      </c>
      <c r="E11" s="4">
        <f>AVERAGE(B11:B12)</f>
        <v>0.40650728048252627</v>
      </c>
      <c r="F11" s="2">
        <f>STDEV(B11:B12)</f>
        <v>1.3792110144396783E-2</v>
      </c>
      <c r="G11" s="1">
        <f t="shared" si="7"/>
        <v>0.18250728048252626</v>
      </c>
      <c r="H11">
        <f t="shared" si="2"/>
        <v>4.6574999999999998</v>
      </c>
      <c r="I11">
        <f t="shared" si="8"/>
        <v>3.9185674821798444</v>
      </c>
      <c r="O11" t="s">
        <v>27</v>
      </c>
      <c r="P11" s="1">
        <v>0.39675478587255153</v>
      </c>
      <c r="Q11" s="2" t="s">
        <v>99</v>
      </c>
      <c r="R11" s="2" t="s">
        <v>114</v>
      </c>
      <c r="S11" s="4">
        <f>AVERAGE(P11:P12)</f>
        <v>0.40650728048252627</v>
      </c>
      <c r="T11" s="2">
        <f>STDEV(P11:P12)</f>
        <v>1.3792110144396783E-2</v>
      </c>
      <c r="U11" s="1">
        <f t="shared" ref="U11" si="11">S11-0.224</f>
        <v>0.18250728048252626</v>
      </c>
      <c r="V11">
        <f t="shared" si="0"/>
        <v>15.262500000000001</v>
      </c>
      <c r="W11">
        <f t="shared" si="5"/>
        <v>1.1957888975104094</v>
      </c>
      <c r="X11">
        <f t="shared" si="6"/>
        <v>0.29894722437760235</v>
      </c>
    </row>
    <row r="12" spans="1:30" x14ac:dyDescent="0.2">
      <c r="A12" t="s">
        <v>39</v>
      </c>
      <c r="B12" s="1">
        <v>0.41625977509250101</v>
      </c>
      <c r="C12" s="2" t="s">
        <v>99</v>
      </c>
      <c r="D12" s="2" t="s">
        <v>114</v>
      </c>
      <c r="E12" s="2"/>
      <c r="F12" s="2"/>
      <c r="G12" s="1"/>
      <c r="O12" t="s">
        <v>39</v>
      </c>
      <c r="P12" s="1">
        <v>0.41625977509250101</v>
      </c>
      <c r="Q12" s="2" t="s">
        <v>99</v>
      </c>
      <c r="R12" s="2" t="s">
        <v>114</v>
      </c>
      <c r="S12" s="2"/>
      <c r="T12" s="2"/>
      <c r="U12" s="1"/>
      <c r="V12">
        <f t="shared" si="0"/>
        <v>15.262500000000001</v>
      </c>
    </row>
    <row r="13" spans="1:30" x14ac:dyDescent="0.2">
      <c r="A13" t="s">
        <v>51</v>
      </c>
      <c r="B13" s="1">
        <v>0.33351454121451746</v>
      </c>
      <c r="C13" s="2" t="s">
        <v>99</v>
      </c>
      <c r="D13" s="2" t="s">
        <v>124</v>
      </c>
      <c r="E13" s="4">
        <f>AVERAGE(B13:B14)</f>
        <v>0.32326700580971007</v>
      </c>
      <c r="F13" s="2">
        <f>STDEV(B13:B14)</f>
        <v>1.4492203550377067E-2</v>
      </c>
      <c r="G13" s="1">
        <f t="shared" si="7"/>
        <v>9.9267005809710068E-2</v>
      </c>
      <c r="H13">
        <f t="shared" si="2"/>
        <v>4.6574999999999998</v>
      </c>
      <c r="I13">
        <f t="shared" si="8"/>
        <v>2.1313366786840597</v>
      </c>
      <c r="O13" t="s">
        <v>51</v>
      </c>
      <c r="P13" s="1">
        <v>0.33351454121451746</v>
      </c>
      <c r="Q13" s="2" t="s">
        <v>99</v>
      </c>
      <c r="R13" s="2" t="s">
        <v>124</v>
      </c>
      <c r="S13" s="4">
        <f>AVERAGE(P13:P14)</f>
        <v>0.32326700580971007</v>
      </c>
      <c r="T13" s="2">
        <f>STDEV(P13:P14)</f>
        <v>1.4492203550377067E-2</v>
      </c>
      <c r="U13" s="1">
        <f t="shared" ref="U13" si="12">S13-0.224</f>
        <v>9.9267005809710068E-2</v>
      </c>
      <c r="V13">
        <f t="shared" si="0"/>
        <v>15.262500000000001</v>
      </c>
      <c r="W13">
        <f t="shared" si="5"/>
        <v>0.65039807246329273</v>
      </c>
      <c r="X13">
        <f t="shared" si="6"/>
        <v>0.16259951811582318</v>
      </c>
    </row>
    <row r="14" spans="1:30" x14ac:dyDescent="0.2">
      <c r="A14" t="s">
        <v>63</v>
      </c>
      <c r="B14" s="1">
        <v>0.31301947040490269</v>
      </c>
      <c r="C14" s="2" t="s">
        <v>99</v>
      </c>
      <c r="D14" s="2" t="s">
        <v>124</v>
      </c>
      <c r="E14" s="2"/>
      <c r="F14" s="2"/>
      <c r="G14" s="1"/>
      <c r="O14" t="s">
        <v>63</v>
      </c>
      <c r="P14" s="1">
        <v>0.31301947040490269</v>
      </c>
      <c r="Q14" s="2" t="s">
        <v>99</v>
      </c>
      <c r="R14" s="2" t="s">
        <v>124</v>
      </c>
      <c r="S14" s="2"/>
      <c r="T14" s="2"/>
      <c r="U14" s="1"/>
      <c r="V14">
        <f t="shared" si="0"/>
        <v>15.262500000000001</v>
      </c>
    </row>
    <row r="15" spans="1:30" x14ac:dyDescent="0.2">
      <c r="A15" t="s">
        <v>75</v>
      </c>
      <c r="B15" s="1">
        <v>0.54832386932307042</v>
      </c>
      <c r="C15" s="2" t="s">
        <v>99</v>
      </c>
      <c r="D15" s="2" t="s">
        <v>134</v>
      </c>
      <c r="E15" s="4">
        <f>AVERAGE(B15:B16)</f>
        <v>0.58077417355620531</v>
      </c>
      <c r="F15" s="2">
        <f>STDEV(B15:B16)</f>
        <v>4.5891660349632414E-2</v>
      </c>
      <c r="G15" s="1">
        <f t="shared" si="7"/>
        <v>0.35677417355620533</v>
      </c>
      <c r="H15">
        <f t="shared" si="2"/>
        <v>4.6574999999999998</v>
      </c>
      <c r="I15">
        <f t="shared" si="8"/>
        <v>7.6602076984692511</v>
      </c>
      <c r="O15" t="s">
        <v>75</v>
      </c>
      <c r="P15" s="1">
        <v>0.54832386932307042</v>
      </c>
      <c r="Q15" s="2" t="s">
        <v>99</v>
      </c>
      <c r="R15" s="2" t="s">
        <v>134</v>
      </c>
      <c r="S15" s="4">
        <f>AVERAGE(P15:P16)</f>
        <v>0.58077417355620531</v>
      </c>
      <c r="T15" s="2">
        <f>STDEV(P15:P16)</f>
        <v>4.5891660349632414E-2</v>
      </c>
      <c r="U15" s="1">
        <f t="shared" ref="U15" si="13">S15-0.224</f>
        <v>0.35677417355620533</v>
      </c>
      <c r="V15">
        <f t="shared" si="0"/>
        <v>15.262500000000001</v>
      </c>
      <c r="W15">
        <f t="shared" si="5"/>
        <v>2.33758672272698</v>
      </c>
      <c r="X15">
        <f t="shared" si="6"/>
        <v>0.584396680681745</v>
      </c>
    </row>
    <row r="16" spans="1:30" x14ac:dyDescent="0.2">
      <c r="A16" t="s">
        <v>87</v>
      </c>
      <c r="B16" s="1">
        <v>0.61322447778934019</v>
      </c>
      <c r="C16" s="2" t="s">
        <v>99</v>
      </c>
      <c r="D16" s="2" t="s">
        <v>134</v>
      </c>
      <c r="E16" s="2"/>
      <c r="F16" s="2"/>
      <c r="G16" s="1"/>
      <c r="O16" t="s">
        <v>87</v>
      </c>
      <c r="P16" s="1">
        <v>0.61322447778934019</v>
      </c>
      <c r="Q16" s="2" t="s">
        <v>99</v>
      </c>
      <c r="R16" s="2" t="s">
        <v>134</v>
      </c>
      <c r="S16" s="2"/>
      <c r="T16" s="2"/>
      <c r="U16" s="1"/>
      <c r="V16">
        <f t="shared" si="0"/>
        <v>15.262500000000001</v>
      </c>
    </row>
    <row r="17" spans="1:25" x14ac:dyDescent="0.2">
      <c r="A17" t="s">
        <v>4</v>
      </c>
      <c r="B17" s="1">
        <v>0.71125711123179047</v>
      </c>
      <c r="C17" s="2" t="s">
        <v>99</v>
      </c>
      <c r="D17" s="2" t="s">
        <v>105</v>
      </c>
      <c r="E17" s="4">
        <f>AVERAGE(B17:B18)</f>
        <v>0.67983670864347623</v>
      </c>
      <c r="F17" s="2">
        <f>STDEV(B17:B18)</f>
        <v>4.4435159475616701E-2</v>
      </c>
      <c r="G17" s="1">
        <f t="shared" ref="G17" si="14">E17-0.224</f>
        <v>0.45583670864347625</v>
      </c>
      <c r="H17">
        <f t="shared" si="2"/>
        <v>4.6574999999999998</v>
      </c>
      <c r="I17">
        <f t="shared" ref="I17" si="15">G17/H17*100</f>
        <v>9.787154238185213</v>
      </c>
      <c r="O17" t="s">
        <v>4</v>
      </c>
      <c r="P17" s="1">
        <v>0.71125711123179047</v>
      </c>
      <c r="Q17" s="2" t="s">
        <v>99</v>
      </c>
      <c r="R17" s="2" t="s">
        <v>105</v>
      </c>
      <c r="S17" s="4">
        <f>AVERAGE(P17:P18)</f>
        <v>0.67983670864347623</v>
      </c>
      <c r="T17" s="2">
        <f>STDEV(P17:P18)</f>
        <v>4.4435159475616701E-2</v>
      </c>
      <c r="U17" s="1">
        <f t="shared" ref="U17" si="16">S17-0.224</f>
        <v>0.45583670864347625</v>
      </c>
      <c r="V17">
        <f t="shared" si="0"/>
        <v>15.262500000000001</v>
      </c>
      <c r="W17">
        <f t="shared" si="5"/>
        <v>2.986645101677158</v>
      </c>
      <c r="X17">
        <f t="shared" si="6"/>
        <v>0.74666127541928951</v>
      </c>
      <c r="Y17">
        <f>AVERAGE(W17:W32)</f>
        <v>4.0192984499404645</v>
      </c>
    </row>
    <row r="18" spans="1:25" x14ac:dyDescent="0.2">
      <c r="A18" t="s">
        <v>16</v>
      </c>
      <c r="B18" s="1">
        <v>0.64841630605516198</v>
      </c>
      <c r="C18" s="2" t="s">
        <v>99</v>
      </c>
      <c r="D18" s="2" t="s">
        <v>105</v>
      </c>
      <c r="E18" s="2"/>
      <c r="F18" s="2"/>
      <c r="G18" s="1"/>
      <c r="O18" t="s">
        <v>16</v>
      </c>
      <c r="P18" s="1">
        <v>0.64841630605516198</v>
      </c>
      <c r="Q18" s="2" t="s">
        <v>99</v>
      </c>
      <c r="R18" s="2" t="s">
        <v>105</v>
      </c>
      <c r="S18" s="2"/>
      <c r="T18" s="2"/>
      <c r="U18" s="1"/>
      <c r="V18">
        <f t="shared" si="0"/>
        <v>15.262500000000001</v>
      </c>
      <c r="Y18">
        <f>STDEV(W17:W32)</f>
        <v>1.7727749925584129</v>
      </c>
    </row>
    <row r="19" spans="1:25" x14ac:dyDescent="0.2">
      <c r="A19" t="s">
        <v>28</v>
      </c>
      <c r="B19" s="1">
        <v>0.8151955273196082</v>
      </c>
      <c r="C19" s="2" t="s">
        <v>99</v>
      </c>
      <c r="D19" s="2" t="s">
        <v>115</v>
      </c>
      <c r="E19" s="4">
        <f>AVERAGE(B19:B20)</f>
        <v>0.77250354140041844</v>
      </c>
      <c r="F19" s="2">
        <f>STDEV(B19:B20)</f>
        <v>6.0375585491559296E-2</v>
      </c>
      <c r="G19" s="1">
        <f t="shared" ref="G19" si="17">E19-0.224</f>
        <v>0.54850354140041846</v>
      </c>
      <c r="H19">
        <f t="shared" si="2"/>
        <v>4.6574999999999998</v>
      </c>
      <c r="I19">
        <f t="shared" ref="I19" si="18">G19/H19*100</f>
        <v>11.77678027698161</v>
      </c>
      <c r="O19" t="s">
        <v>28</v>
      </c>
      <c r="P19" s="1">
        <v>0.8151955273196082</v>
      </c>
      <c r="Q19" s="2" t="s">
        <v>99</v>
      </c>
      <c r="R19" s="2" t="s">
        <v>115</v>
      </c>
      <c r="S19" s="4">
        <f>AVERAGE(P19:P20)</f>
        <v>0.77250354140041844</v>
      </c>
      <c r="T19" s="2">
        <f>STDEV(P19:P20)</f>
        <v>6.0375585491559296E-2</v>
      </c>
      <c r="U19" s="1">
        <f t="shared" ref="U19" si="19">S19-0.224</f>
        <v>0.54850354140041846</v>
      </c>
      <c r="V19">
        <f t="shared" si="0"/>
        <v>15.262500000000001</v>
      </c>
      <c r="W19">
        <f t="shared" si="5"/>
        <v>3.5937987970543386</v>
      </c>
      <c r="X19">
        <f t="shared" si="6"/>
        <v>0.89844969926358464</v>
      </c>
    </row>
    <row r="20" spans="1:25" x14ac:dyDescent="0.2">
      <c r="A20" t="s">
        <v>40</v>
      </c>
      <c r="B20" s="1">
        <v>0.72981155548122878</v>
      </c>
      <c r="C20" s="2" t="s">
        <v>99</v>
      </c>
      <c r="D20" s="2" t="s">
        <v>115</v>
      </c>
      <c r="E20" s="2"/>
      <c r="F20" s="2"/>
      <c r="G20" s="1"/>
      <c r="O20" t="s">
        <v>40</v>
      </c>
      <c r="P20" s="1">
        <v>0.72981155548122878</v>
      </c>
      <c r="Q20" s="2" t="s">
        <v>99</v>
      </c>
      <c r="R20" s="2" t="s">
        <v>115</v>
      </c>
      <c r="S20" s="2"/>
      <c r="T20" s="2"/>
      <c r="U20" s="1"/>
      <c r="V20">
        <f t="shared" si="0"/>
        <v>15.262500000000001</v>
      </c>
    </row>
    <row r="21" spans="1:25" x14ac:dyDescent="0.2">
      <c r="A21" t="s">
        <v>52</v>
      </c>
      <c r="B21" s="1">
        <v>0.89918254795889896</v>
      </c>
      <c r="C21" s="2" t="s">
        <v>99</v>
      </c>
      <c r="D21" s="2" t="s">
        <v>125</v>
      </c>
      <c r="E21" s="4">
        <f>AVERAGE(B21:B22)</f>
        <v>0.89053325235126546</v>
      </c>
      <c r="F21" s="2">
        <f>STDEV(B21:B22)</f>
        <v>1.2231951153289258E-2</v>
      </c>
      <c r="G21" s="1">
        <f t="shared" ref="G21" si="20">E21-0.224</f>
        <v>0.66653325235126548</v>
      </c>
      <c r="H21">
        <f t="shared" si="2"/>
        <v>4.6574999999999998</v>
      </c>
      <c r="I21">
        <f t="shared" ref="I21" si="21">G21/H21*100</f>
        <v>14.310966234058304</v>
      </c>
      <c r="O21" t="s">
        <v>52</v>
      </c>
      <c r="P21" s="1">
        <v>0.89918254795889896</v>
      </c>
      <c r="Q21" s="2" t="s">
        <v>99</v>
      </c>
      <c r="R21" s="2" t="s">
        <v>125</v>
      </c>
      <c r="S21" s="4">
        <f>AVERAGE(P21:P22)</f>
        <v>0.89053325235126546</v>
      </c>
      <c r="T21" s="2">
        <f>STDEV(P21:P22)</f>
        <v>1.2231951153289258E-2</v>
      </c>
      <c r="U21" s="1">
        <f t="shared" ref="U21" si="22">S21-0.224</f>
        <v>0.66653325235126548</v>
      </c>
      <c r="V21">
        <f t="shared" si="0"/>
        <v>15.262500000000001</v>
      </c>
      <c r="W21">
        <f t="shared" si="5"/>
        <v>4.3671302365357274</v>
      </c>
      <c r="X21">
        <f t="shared" si="6"/>
        <v>1.0917825591339319</v>
      </c>
    </row>
    <row r="22" spans="1:25" x14ac:dyDescent="0.2">
      <c r="A22" t="s">
        <v>64</v>
      </c>
      <c r="B22" s="1">
        <v>0.88188395674363207</v>
      </c>
      <c r="C22" s="2" t="s">
        <v>99</v>
      </c>
      <c r="D22" s="2" t="s">
        <v>125</v>
      </c>
      <c r="E22" s="2"/>
      <c r="F22" s="2"/>
      <c r="G22" s="1"/>
      <c r="O22" t="s">
        <v>64</v>
      </c>
      <c r="P22" s="1">
        <v>0.88188395674363207</v>
      </c>
      <c r="Q22" s="2" t="s">
        <v>99</v>
      </c>
      <c r="R22" s="2" t="s">
        <v>125</v>
      </c>
      <c r="S22" s="2"/>
      <c r="T22" s="2"/>
      <c r="U22" s="1"/>
      <c r="V22">
        <f t="shared" si="0"/>
        <v>15.262500000000001</v>
      </c>
    </row>
    <row r="23" spans="1:25" x14ac:dyDescent="0.2">
      <c r="A23" t="s">
        <v>76</v>
      </c>
      <c r="B23" s="1">
        <v>0.94820906454279086</v>
      </c>
      <c r="C23" s="2" t="s">
        <v>99</v>
      </c>
      <c r="D23" s="2" t="s">
        <v>135</v>
      </c>
      <c r="E23" s="4">
        <f>AVERAGE(B23:B24)</f>
        <v>1.018435950815396</v>
      </c>
      <c r="F23" s="2">
        <f>STDEV(B23:B24)</f>
        <v>9.9315815009950986E-2</v>
      </c>
      <c r="G23" s="1">
        <f t="shared" ref="G23" si="23">E23-0.224</f>
        <v>0.79443595081539597</v>
      </c>
      <c r="H23">
        <f t="shared" si="2"/>
        <v>4.6574999999999998</v>
      </c>
      <c r="I23">
        <f t="shared" ref="I23" si="24">G23/H23*100</f>
        <v>17.05713259936438</v>
      </c>
      <c r="O23" t="s">
        <v>76</v>
      </c>
      <c r="P23" s="1">
        <v>0.94820906454279086</v>
      </c>
      <c r="Q23" s="2" t="s">
        <v>99</v>
      </c>
      <c r="R23" s="2" t="s">
        <v>135</v>
      </c>
      <c r="S23" s="4">
        <f>AVERAGE(P23:P24)</f>
        <v>1.018435950815396</v>
      </c>
      <c r="T23" s="2">
        <f>STDEV(P23:P24)</f>
        <v>9.9315815009950986E-2</v>
      </c>
      <c r="U23" s="1">
        <f t="shared" ref="U23" si="25">S23-0.224</f>
        <v>0.79443595081539597</v>
      </c>
      <c r="V23">
        <f t="shared" si="0"/>
        <v>15.262500000000001</v>
      </c>
      <c r="W23">
        <f t="shared" si="5"/>
        <v>5.2051495548920288</v>
      </c>
      <c r="X23">
        <f t="shared" si="6"/>
        <v>1.3012873887230072</v>
      </c>
    </row>
    <row r="24" spans="1:25" x14ac:dyDescent="0.2">
      <c r="A24" t="s">
        <v>88</v>
      </c>
      <c r="B24" s="1">
        <v>1.0886628370880009</v>
      </c>
      <c r="C24" s="2" t="s">
        <v>99</v>
      </c>
      <c r="D24" s="2" t="s">
        <v>135</v>
      </c>
      <c r="E24" s="2"/>
      <c r="F24" s="2"/>
      <c r="G24" s="1"/>
      <c r="O24" t="s">
        <v>88</v>
      </c>
      <c r="P24" s="1">
        <v>1.0886628370880009</v>
      </c>
      <c r="Q24" s="2" t="s">
        <v>99</v>
      </c>
      <c r="R24" s="2" t="s">
        <v>135</v>
      </c>
      <c r="S24" s="2"/>
      <c r="T24" s="2"/>
      <c r="U24" s="1"/>
      <c r="V24">
        <f t="shared" si="0"/>
        <v>15.262500000000001</v>
      </c>
    </row>
    <row r="25" spans="1:25" x14ac:dyDescent="0.2">
      <c r="A25" t="s">
        <v>5</v>
      </c>
      <c r="B25" s="1">
        <v>0.9926894172740095</v>
      </c>
      <c r="C25" s="2" t="s">
        <v>99</v>
      </c>
      <c r="D25" s="2" t="s">
        <v>106</v>
      </c>
      <c r="E25" s="4">
        <f>AVERAGE(B25:B26)</f>
        <v>1.0204678153539062</v>
      </c>
      <c r="F25" s="2">
        <f>STDEV(B25:B26)</f>
        <v>3.9284587305588474E-2</v>
      </c>
      <c r="G25" s="1">
        <f>E25-0.224</f>
        <v>0.79646781535390621</v>
      </c>
      <c r="H25">
        <f t="shared" si="2"/>
        <v>4.6574999999999998</v>
      </c>
      <c r="I25">
        <f>G25/H25*100</f>
        <v>17.100758246997451</v>
      </c>
      <c r="O25" t="s">
        <v>5</v>
      </c>
      <c r="P25" s="1">
        <v>0.9926894172740095</v>
      </c>
      <c r="Q25" s="2" t="s">
        <v>99</v>
      </c>
      <c r="R25" s="2" t="s">
        <v>106</v>
      </c>
      <c r="S25" s="4">
        <f>AVERAGE(P25:P26)</f>
        <v>1.0204678153539062</v>
      </c>
      <c r="T25" s="2">
        <f>STDEV(P25:P26)</f>
        <v>3.9284587305588474E-2</v>
      </c>
      <c r="U25" s="1">
        <f>S25-0.224</f>
        <v>0.79646781535390621</v>
      </c>
      <c r="V25">
        <f t="shared" si="0"/>
        <v>15.262500000000001</v>
      </c>
      <c r="W25">
        <f t="shared" si="5"/>
        <v>5.2184623446611376</v>
      </c>
      <c r="X25">
        <f t="shared" si="6"/>
        <v>1.3046155861652844</v>
      </c>
    </row>
    <row r="26" spans="1:25" x14ac:dyDescent="0.2">
      <c r="A26" t="s">
        <v>17</v>
      </c>
      <c r="B26" s="1">
        <v>1.0482462134338026</v>
      </c>
      <c r="C26" s="2" t="s">
        <v>99</v>
      </c>
      <c r="D26" s="2" t="s">
        <v>106</v>
      </c>
      <c r="E26" s="2"/>
      <c r="F26" s="2"/>
      <c r="G26" s="1"/>
      <c r="O26" t="s">
        <v>17</v>
      </c>
      <c r="P26" s="1">
        <v>1.0482462134338026</v>
      </c>
      <c r="Q26" s="2" t="s">
        <v>99</v>
      </c>
      <c r="R26" s="2" t="s">
        <v>106</v>
      </c>
      <c r="S26" s="2"/>
      <c r="T26" s="2"/>
      <c r="U26" s="1"/>
      <c r="V26">
        <f t="shared" si="0"/>
        <v>15.262500000000001</v>
      </c>
    </row>
    <row r="27" spans="1:25" x14ac:dyDescent="0.2">
      <c r="A27" t="s">
        <v>29</v>
      </c>
      <c r="B27" s="1">
        <v>1.1544054672428081</v>
      </c>
      <c r="C27" s="2" t="s">
        <v>99</v>
      </c>
      <c r="D27" s="2" t="s">
        <v>116</v>
      </c>
      <c r="E27" s="4">
        <f>AVERAGE(B27:B28)</f>
        <v>1.2858906029084665</v>
      </c>
      <c r="F27" s="2">
        <f>STDEV(B27:B28)</f>
        <v>0.18594806210883993</v>
      </c>
      <c r="G27" s="1">
        <f>E27-0.224</f>
        <v>1.0618906029084665</v>
      </c>
      <c r="H27">
        <f t="shared" si="2"/>
        <v>4.6574999999999998</v>
      </c>
      <c r="I27">
        <f>G27/H27*100</f>
        <v>22.799583529972441</v>
      </c>
      <c r="O27" t="s">
        <v>29</v>
      </c>
      <c r="P27" s="1">
        <v>1.1544054672428081</v>
      </c>
      <c r="Q27" s="2" t="s">
        <v>99</v>
      </c>
      <c r="R27" s="2" t="s">
        <v>116</v>
      </c>
      <c r="S27" s="4">
        <f>AVERAGE(P27:P28)</f>
        <v>1.2858906029084665</v>
      </c>
      <c r="T27" s="2">
        <f>STDEV(P27:P28)</f>
        <v>0.18594806210883993</v>
      </c>
      <c r="U27" s="1">
        <f>S27-0.224</f>
        <v>1.0618906029084665</v>
      </c>
      <c r="V27">
        <f t="shared" si="0"/>
        <v>15.262500000000001</v>
      </c>
      <c r="W27">
        <f t="shared" si="5"/>
        <v>6.9575141877704594</v>
      </c>
      <c r="X27">
        <f t="shared" si="6"/>
        <v>1.7393785469426148</v>
      </c>
    </row>
    <row r="28" spans="1:25" x14ac:dyDescent="0.2">
      <c r="A28" t="s">
        <v>41</v>
      </c>
      <c r="B28" s="1">
        <v>1.4173757385741246</v>
      </c>
      <c r="C28" s="2" t="s">
        <v>99</v>
      </c>
      <c r="D28" s="2" t="s">
        <v>116</v>
      </c>
      <c r="E28" s="2"/>
      <c r="F28" s="2"/>
      <c r="G28" s="1"/>
      <c r="O28" t="s">
        <v>41</v>
      </c>
      <c r="P28" s="1">
        <v>1.4173757385741246</v>
      </c>
      <c r="Q28" s="2" t="s">
        <v>99</v>
      </c>
      <c r="R28" s="2" t="s">
        <v>116</v>
      </c>
      <c r="S28" s="2"/>
      <c r="T28" s="2"/>
      <c r="U28" s="1"/>
      <c r="V28">
        <f t="shared" si="0"/>
        <v>15.262500000000001</v>
      </c>
    </row>
    <row r="29" spans="1:25" x14ac:dyDescent="0.2">
      <c r="A29" t="s">
        <v>53</v>
      </c>
      <c r="B29" s="1">
        <v>0.51963299206296565</v>
      </c>
      <c r="C29" s="2" t="s">
        <v>99</v>
      </c>
      <c r="D29" s="2" t="s">
        <v>126</v>
      </c>
      <c r="E29" s="4">
        <f>AVERAGE(B29:B30)</f>
        <v>0.5729585113053437</v>
      </c>
      <c r="F29" s="2">
        <f>STDEV(B29:B30)</f>
        <v>7.5413672533158407E-2</v>
      </c>
      <c r="G29" s="1">
        <f t="shared" ref="G29" si="26">E29-0.224</f>
        <v>0.34895851130534372</v>
      </c>
      <c r="H29">
        <f t="shared" si="2"/>
        <v>4.6574999999999998</v>
      </c>
      <c r="I29">
        <f t="shared" ref="I29" si="27">G29/H29*100</f>
        <v>7.4923995986117822</v>
      </c>
      <c r="O29" t="s">
        <v>53</v>
      </c>
      <c r="P29" s="1">
        <v>0.51963299206296565</v>
      </c>
      <c r="Q29" s="2" t="s">
        <v>99</v>
      </c>
      <c r="R29" s="2" t="s">
        <v>126</v>
      </c>
      <c r="S29" s="4">
        <f>AVERAGE(P29:P30)</f>
        <v>0.5729585113053437</v>
      </c>
      <c r="T29" s="2">
        <f>STDEV(P29:P30)</f>
        <v>7.5413672533158407E-2</v>
      </c>
      <c r="U29" s="1">
        <f t="shared" ref="U29" si="28">S29-0.224</f>
        <v>0.34895851130534372</v>
      </c>
      <c r="V29">
        <f t="shared" si="0"/>
        <v>15.262500000000001</v>
      </c>
      <c r="W29">
        <f t="shared" si="5"/>
        <v>2.2863784524510646</v>
      </c>
      <c r="X29">
        <f t="shared" si="6"/>
        <v>0.57159461311276605</v>
      </c>
    </row>
    <row r="30" spans="1:25" x14ac:dyDescent="0.2">
      <c r="A30" t="s">
        <v>65</v>
      </c>
      <c r="B30" s="1">
        <v>0.62628403054772164</v>
      </c>
      <c r="C30" s="2" t="s">
        <v>99</v>
      </c>
      <c r="D30" s="2" t="s">
        <v>126</v>
      </c>
      <c r="E30" s="2"/>
      <c r="F30" s="2"/>
      <c r="G30" s="1"/>
      <c r="O30" t="s">
        <v>65</v>
      </c>
      <c r="P30" s="1">
        <v>0.62628403054772164</v>
      </c>
      <c r="Q30" s="2" t="s">
        <v>99</v>
      </c>
      <c r="R30" s="2" t="s">
        <v>126</v>
      </c>
      <c r="S30" s="2"/>
      <c r="T30" s="2"/>
      <c r="U30" s="1"/>
      <c r="V30">
        <f t="shared" si="0"/>
        <v>15.262500000000001</v>
      </c>
    </row>
    <row r="31" spans="1:25" x14ac:dyDescent="0.2">
      <c r="A31" t="s">
        <v>77</v>
      </c>
      <c r="B31" s="1">
        <v>0.42434414710812918</v>
      </c>
      <c r="C31" s="2" t="s">
        <v>99</v>
      </c>
      <c r="D31" s="2" t="s">
        <v>136</v>
      </c>
      <c r="E31" s="4">
        <f>AVERAGE(B31:B32)</f>
        <v>0.45893702459903496</v>
      </c>
      <c r="F31" s="2">
        <f>STDEV(B31:B32)</f>
        <v>4.8921716509149879E-2</v>
      </c>
      <c r="G31" s="1">
        <f t="shared" ref="G31" si="29">E31-0.224</f>
        <v>0.23493702459903495</v>
      </c>
      <c r="H31">
        <f t="shared" si="2"/>
        <v>4.6574999999999998</v>
      </c>
      <c r="I31">
        <f t="shared" ref="I31" si="30">G31/H31*100</f>
        <v>5.0442732066352116</v>
      </c>
      <c r="O31" t="s">
        <v>77</v>
      </c>
      <c r="P31" s="1">
        <v>0.42434414710812918</v>
      </c>
      <c r="Q31" s="2" t="s">
        <v>99</v>
      </c>
      <c r="R31" s="2" t="s">
        <v>136</v>
      </c>
      <c r="S31" s="4">
        <f>AVERAGE(P31:P32)</f>
        <v>0.45893702459903496</v>
      </c>
      <c r="T31" s="2">
        <f>STDEV(P31:P32)</f>
        <v>4.8921716509149879E-2</v>
      </c>
      <c r="U31" s="1">
        <f t="shared" ref="U31" si="31">S31-0.224</f>
        <v>0.23493702459903495</v>
      </c>
      <c r="V31">
        <f t="shared" si="0"/>
        <v>15.262500000000001</v>
      </c>
      <c r="W31">
        <f t="shared" si="5"/>
        <v>1.5393089244818015</v>
      </c>
      <c r="X31">
        <f t="shared" si="6"/>
        <v>0.38482723112045036</v>
      </c>
    </row>
    <row r="32" spans="1:25" x14ac:dyDescent="0.2">
      <c r="A32" t="s">
        <v>89</v>
      </c>
      <c r="B32" s="1">
        <v>0.49352990208994069</v>
      </c>
      <c r="C32" s="2" t="s">
        <v>99</v>
      </c>
      <c r="D32" s="2" t="s">
        <v>136</v>
      </c>
      <c r="E32" s="2"/>
      <c r="F32" s="2"/>
      <c r="G32" s="1"/>
      <c r="O32" t="s">
        <v>89</v>
      </c>
      <c r="P32" s="1">
        <v>0.49352990208994069</v>
      </c>
      <c r="Q32" s="2" t="s">
        <v>99</v>
      </c>
      <c r="R32" s="2" t="s">
        <v>136</v>
      </c>
      <c r="S32" s="2"/>
      <c r="T32" s="2"/>
      <c r="U32" s="1"/>
      <c r="V32">
        <f t="shared" si="0"/>
        <v>15.262500000000001</v>
      </c>
    </row>
    <row r="33" spans="1:25" x14ac:dyDescent="0.2">
      <c r="A33" t="s">
        <v>6</v>
      </c>
      <c r="B33" s="1">
        <v>0.52763055085996591</v>
      </c>
      <c r="C33" s="2" t="s">
        <v>99</v>
      </c>
      <c r="D33" s="2" t="s">
        <v>107</v>
      </c>
      <c r="E33" s="4">
        <f>AVERAGE(B33:B34)</f>
        <v>0.49264094589204782</v>
      </c>
      <c r="F33" s="2">
        <f>STDEV(B33:B34)</f>
        <v>4.9482773887706777E-2</v>
      </c>
      <c r="G33" s="1">
        <f t="shared" ref="G33" si="32">E33-0.224</f>
        <v>0.26864094589204779</v>
      </c>
      <c r="H33">
        <f t="shared" si="2"/>
        <v>4.6574999999999998</v>
      </c>
      <c r="I33">
        <f t="shared" ref="I33" si="33">G33/H33*100</f>
        <v>5.7679215435759055</v>
      </c>
      <c r="O33" t="s">
        <v>6</v>
      </c>
      <c r="P33" s="1">
        <v>0.52763055085996591</v>
      </c>
      <c r="Q33" s="2" t="s">
        <v>99</v>
      </c>
      <c r="R33" s="2" t="s">
        <v>107</v>
      </c>
      <c r="S33" s="4">
        <f>AVERAGE(P33:P34)</f>
        <v>0.49264094589204782</v>
      </c>
      <c r="T33" s="2">
        <f>STDEV(P33:P34)</f>
        <v>4.9482773887706777E-2</v>
      </c>
      <c r="U33" s="1">
        <f t="shared" ref="U33" si="34">S33-0.224</f>
        <v>0.26864094589204779</v>
      </c>
      <c r="V33">
        <f t="shared" si="0"/>
        <v>15.262500000000001</v>
      </c>
      <c r="W33">
        <f t="shared" si="5"/>
        <v>1.7601372376219344</v>
      </c>
      <c r="X33">
        <f t="shared" si="6"/>
        <v>0.44003430940548366</v>
      </c>
      <c r="Y33">
        <f>AVERAGE(W33:W47)</f>
        <v>1.6808706250960994</v>
      </c>
    </row>
    <row r="34" spans="1:25" x14ac:dyDescent="0.2">
      <c r="A34" t="s">
        <v>18</v>
      </c>
      <c r="B34" s="1">
        <v>0.45765134092412973</v>
      </c>
      <c r="C34" s="2" t="s">
        <v>99</v>
      </c>
      <c r="D34" s="2" t="s">
        <v>107</v>
      </c>
      <c r="E34" s="2"/>
      <c r="F34" s="2"/>
      <c r="G34" s="1"/>
      <c r="O34" t="s">
        <v>18</v>
      </c>
      <c r="P34" s="1">
        <v>0.45765134092412973</v>
      </c>
      <c r="Q34" s="2" t="s">
        <v>99</v>
      </c>
      <c r="R34" s="2" t="s">
        <v>107</v>
      </c>
      <c r="S34" s="2"/>
      <c r="T34" s="2"/>
      <c r="U34" s="1"/>
      <c r="V34">
        <f t="shared" si="0"/>
        <v>15.262500000000001</v>
      </c>
      <c r="Y34">
        <f>STDEV(W33:W47)</f>
        <v>0.85264708142478363</v>
      </c>
    </row>
    <row r="35" spans="1:25" x14ac:dyDescent="0.2">
      <c r="A35" t="s">
        <v>30</v>
      </c>
      <c r="B35" s="1">
        <v>0.34599262584896767</v>
      </c>
      <c r="C35" s="2" t="s">
        <v>99</v>
      </c>
      <c r="D35" s="2" t="s">
        <v>117</v>
      </c>
      <c r="E35" s="4">
        <f>AVERAGE(B35:B36)</f>
        <v>0.37519398448040864</v>
      </c>
      <c r="F35" s="2">
        <f>STDEV(B35:B36)</f>
        <v>4.1296957416304493E-2</v>
      </c>
      <c r="G35" s="1">
        <f t="shared" ref="G35" si="35">E35-0.224</f>
        <v>0.15119398448040863</v>
      </c>
      <c r="H35">
        <f t="shared" si="2"/>
        <v>4.6574999999999998</v>
      </c>
      <c r="I35">
        <f t="shared" ref="I35" si="36">G35/H35*100</f>
        <v>3.2462476539003462</v>
      </c>
      <c r="O35" t="s">
        <v>30</v>
      </c>
      <c r="P35" s="1">
        <v>0.34599262584896767</v>
      </c>
      <c r="Q35" s="2" t="s">
        <v>99</v>
      </c>
      <c r="R35" s="2" t="s">
        <v>117</v>
      </c>
      <c r="S35" s="4">
        <f>AVERAGE(P35:P36)</f>
        <v>0.37519398448040864</v>
      </c>
      <c r="T35" s="2">
        <f>STDEV(P35:P36)</f>
        <v>4.1296957416304493E-2</v>
      </c>
      <c r="U35" s="1">
        <f t="shared" ref="U35" si="37">S35-0.224</f>
        <v>0.15119398448040863</v>
      </c>
      <c r="V35">
        <f t="shared" si="0"/>
        <v>15.262500000000001</v>
      </c>
      <c r="W35">
        <f t="shared" si="5"/>
        <v>0.99062397693961435</v>
      </c>
      <c r="X35">
        <f t="shared" si="6"/>
        <v>0.24765599423490356</v>
      </c>
    </row>
    <row r="36" spans="1:25" x14ac:dyDescent="0.2">
      <c r="A36" t="s">
        <v>42</v>
      </c>
      <c r="B36" s="1">
        <v>0.40439534311184966</v>
      </c>
      <c r="C36" s="2" t="s">
        <v>99</v>
      </c>
      <c r="D36" s="2" t="s">
        <v>117</v>
      </c>
      <c r="E36" s="2"/>
      <c r="F36" s="2"/>
      <c r="G36" s="1"/>
      <c r="O36" t="s">
        <v>42</v>
      </c>
      <c r="P36" s="1">
        <v>0.40439534311184966</v>
      </c>
      <c r="Q36" s="2" t="s">
        <v>99</v>
      </c>
      <c r="R36" s="2" t="s">
        <v>117</v>
      </c>
      <c r="S36" s="2"/>
      <c r="T36" s="2"/>
      <c r="U36" s="1"/>
      <c r="V36">
        <f t="shared" si="0"/>
        <v>15.262500000000001</v>
      </c>
    </row>
    <row r="37" spans="1:25" x14ac:dyDescent="0.2">
      <c r="A37" t="s">
        <v>54</v>
      </c>
      <c r="B37" s="1">
        <v>0.43478232427010066</v>
      </c>
      <c r="C37" s="2" t="s">
        <v>99</v>
      </c>
      <c r="D37" s="2" t="s">
        <v>127</v>
      </c>
      <c r="E37" s="4">
        <f>AVERAGE(B37:B38)</f>
        <v>0.36194059751126423</v>
      </c>
      <c r="F37" s="2">
        <f>STDEV(B37:B38)</f>
        <v>0.10301375788902169</v>
      </c>
      <c r="G37" s="1">
        <f t="shared" ref="G37" si="38">E37-0.224</f>
        <v>0.13794059751126422</v>
      </c>
      <c r="H37">
        <f t="shared" si="2"/>
        <v>4.6574999999999998</v>
      </c>
      <c r="I37">
        <f t="shared" ref="I37" si="39">G37/H37*100</f>
        <v>2.9616875472091087</v>
      </c>
      <c r="O37" t="s">
        <v>54</v>
      </c>
      <c r="P37" s="1">
        <v>0.43478232427010066</v>
      </c>
      <c r="Q37" s="2" t="s">
        <v>99</v>
      </c>
      <c r="R37" s="2" t="s">
        <v>127</v>
      </c>
      <c r="S37" s="4">
        <f>AVERAGE(P37:P38)</f>
        <v>0.36194059751126423</v>
      </c>
      <c r="T37" s="2">
        <f>STDEV(P37:P38)</f>
        <v>0.10301375788902169</v>
      </c>
      <c r="U37" s="1">
        <f t="shared" ref="U37" si="40">S37-0.224</f>
        <v>0.13794059751126422</v>
      </c>
      <c r="V37">
        <f t="shared" si="0"/>
        <v>15.262500000000001</v>
      </c>
      <c r="W37">
        <f t="shared" si="5"/>
        <v>0.90378769868150188</v>
      </c>
      <c r="X37">
        <f t="shared" si="6"/>
        <v>0.22594692467037544</v>
      </c>
    </row>
    <row r="38" spans="1:25" x14ac:dyDescent="0.2">
      <c r="A38" t="s">
        <v>66</v>
      </c>
      <c r="B38" s="1">
        <v>0.28909887075242779</v>
      </c>
      <c r="C38" s="2" t="s">
        <v>99</v>
      </c>
      <c r="D38" s="2" t="s">
        <v>127</v>
      </c>
      <c r="E38" s="2"/>
      <c r="F38" s="2"/>
      <c r="G38" s="1"/>
      <c r="O38" t="s">
        <v>66</v>
      </c>
      <c r="P38" s="1">
        <v>0.28909887075242779</v>
      </c>
      <c r="Q38" s="2" t="s">
        <v>99</v>
      </c>
      <c r="R38" s="2" t="s">
        <v>127</v>
      </c>
      <c r="S38" s="2"/>
      <c r="T38" s="2"/>
      <c r="U38" s="1"/>
      <c r="V38">
        <f t="shared" si="0"/>
        <v>15.262500000000001</v>
      </c>
    </row>
    <row r="39" spans="1:25" x14ac:dyDescent="0.2">
      <c r="A39" t="s">
        <v>78</v>
      </c>
      <c r="B39" s="1">
        <v>0.60154704901087508</v>
      </c>
      <c r="C39" s="2" t="s">
        <v>99</v>
      </c>
      <c r="D39" s="2" t="s">
        <v>137</v>
      </c>
      <c r="E39" s="4">
        <f>AVERAGE(B39:B40)</f>
        <v>0.74097861143736354</v>
      </c>
      <c r="F39" s="2">
        <f>STDEV(B39:B40)</f>
        <v>0.19718600660641047</v>
      </c>
      <c r="G39" s="1">
        <f t="shared" ref="G39" si="41">E39-0.224</f>
        <v>0.51697861143736357</v>
      </c>
      <c r="H39">
        <f t="shared" si="2"/>
        <v>4.6574999999999998</v>
      </c>
      <c r="I39">
        <f t="shared" ref="I39" si="42">G39/H39*100</f>
        <v>11.099916509658907</v>
      </c>
      <c r="O39" t="s">
        <v>78</v>
      </c>
      <c r="P39" s="1">
        <v>0.60154704901087508</v>
      </c>
      <c r="Q39" s="2" t="s">
        <v>99</v>
      </c>
      <c r="R39" s="2" t="s">
        <v>137</v>
      </c>
      <c r="S39" s="4">
        <f>AVERAGE(P39:P40)</f>
        <v>0.74097861143736354</v>
      </c>
      <c r="T39" s="2">
        <f>STDEV(P39:P40)</f>
        <v>0.19718600660641047</v>
      </c>
      <c r="U39" s="1">
        <f t="shared" ref="U39" si="43">S39-0.224</f>
        <v>0.51697861143736357</v>
      </c>
      <c r="V39">
        <f t="shared" si="0"/>
        <v>15.262500000000001</v>
      </c>
      <c r="W39">
        <f t="shared" si="5"/>
        <v>3.3872472493848553</v>
      </c>
      <c r="X39">
        <f t="shared" si="6"/>
        <v>0.84681181234621383</v>
      </c>
    </row>
    <row r="40" spans="1:25" x14ac:dyDescent="0.2">
      <c r="A40" t="s">
        <v>90</v>
      </c>
      <c r="B40" s="1">
        <v>0.88041017386385201</v>
      </c>
      <c r="C40" s="2" t="s">
        <v>99</v>
      </c>
      <c r="D40" s="2" t="s">
        <v>137</v>
      </c>
      <c r="E40" s="2"/>
      <c r="F40" s="2"/>
      <c r="G40" s="1"/>
      <c r="O40" t="s">
        <v>90</v>
      </c>
      <c r="P40" s="1">
        <v>0.88041017386385201</v>
      </c>
      <c r="Q40" s="2" t="s">
        <v>99</v>
      </c>
      <c r="R40" s="2" t="s">
        <v>137</v>
      </c>
      <c r="S40" s="2"/>
      <c r="T40" s="2"/>
      <c r="U40" s="1"/>
      <c r="V40">
        <f t="shared" si="0"/>
        <v>15.262500000000001</v>
      </c>
    </row>
    <row r="41" spans="1:25" x14ac:dyDescent="0.2">
      <c r="A41" t="s">
        <v>7</v>
      </c>
      <c r="B41" s="1">
        <v>0.52138328428715208</v>
      </c>
      <c r="C41" s="2" t="s">
        <v>99</v>
      </c>
      <c r="D41" s="2" t="s">
        <v>108</v>
      </c>
      <c r="E41" s="4">
        <f>AVERAGE(B41:B42)</f>
        <v>0.50990131636838887</v>
      </c>
      <c r="F41" s="2">
        <f>STDEV(B41:B42)</f>
        <v>1.6237954753447678E-2</v>
      </c>
      <c r="G41" s="1">
        <f t="shared" ref="G41" si="44">E41-0.224</f>
        <v>0.28590131636838889</v>
      </c>
      <c r="H41">
        <f t="shared" si="2"/>
        <v>4.6574999999999998</v>
      </c>
      <c r="I41">
        <f t="shared" ref="I41" si="45">G41/H41*100</f>
        <v>6.1385145758108193</v>
      </c>
      <c r="O41" t="s">
        <v>7</v>
      </c>
      <c r="P41" s="1">
        <v>0.52138328428715208</v>
      </c>
      <c r="Q41" s="2" t="s">
        <v>99</v>
      </c>
      <c r="R41" s="2" t="s">
        <v>108</v>
      </c>
      <c r="S41" s="4">
        <f>AVERAGE(P41:P42)</f>
        <v>0.50990131636838887</v>
      </c>
      <c r="T41" s="2">
        <f>STDEV(P41:P42)</f>
        <v>1.6237954753447678E-2</v>
      </c>
      <c r="U41" s="1">
        <f t="shared" ref="U41" si="46">S41-0.224</f>
        <v>0.28590131636838889</v>
      </c>
      <c r="V41">
        <f t="shared" si="0"/>
        <v>15.262500000000001</v>
      </c>
      <c r="W41">
        <f t="shared" si="5"/>
        <v>1.8732272980729818</v>
      </c>
      <c r="X41">
        <f t="shared" si="6"/>
        <v>0.46830682451824551</v>
      </c>
    </row>
    <row r="42" spans="1:25" x14ac:dyDescent="0.2">
      <c r="A42" t="s">
        <v>19</v>
      </c>
      <c r="B42" s="1">
        <v>0.49841934844962571</v>
      </c>
      <c r="C42" s="2" t="s">
        <v>99</v>
      </c>
      <c r="D42" s="2" t="s">
        <v>108</v>
      </c>
      <c r="E42" s="2"/>
      <c r="F42" s="2"/>
      <c r="G42" s="1"/>
      <c r="O42" t="s">
        <v>19</v>
      </c>
      <c r="P42" s="1">
        <v>0.49841934844962571</v>
      </c>
      <c r="Q42" s="2" t="s">
        <v>99</v>
      </c>
      <c r="R42" s="2" t="s">
        <v>108</v>
      </c>
      <c r="S42" s="2"/>
      <c r="T42" s="2"/>
      <c r="U42" s="1"/>
      <c r="V42">
        <f t="shared" si="0"/>
        <v>15.262500000000001</v>
      </c>
    </row>
    <row r="43" spans="1:25" x14ac:dyDescent="0.2">
      <c r="A43" t="s">
        <v>31</v>
      </c>
      <c r="B43" s="1">
        <v>0.43428033161010693</v>
      </c>
      <c r="C43" s="2" t="s">
        <v>99</v>
      </c>
      <c r="D43" s="2" t="s">
        <v>118</v>
      </c>
      <c r="E43" s="4">
        <f>AVERAGE(B43:B44)</f>
        <v>0.45193880398117059</v>
      </c>
      <c r="F43" s="2">
        <f>STDEV(B43:B44)</f>
        <v>2.4972851117948773E-2</v>
      </c>
      <c r="G43" s="1">
        <f t="shared" ref="G43" si="47">E43-0.224</f>
        <v>0.22793880398117058</v>
      </c>
      <c r="H43">
        <f t="shared" si="2"/>
        <v>4.6574999999999998</v>
      </c>
      <c r="I43">
        <f t="shared" ref="I43" si="48">G43/H43*100</f>
        <v>4.8940161885382842</v>
      </c>
      <c r="O43" t="s">
        <v>31</v>
      </c>
      <c r="P43" s="1">
        <v>0.43428033161010693</v>
      </c>
      <c r="Q43" s="2" t="s">
        <v>99</v>
      </c>
      <c r="R43" s="2" t="s">
        <v>118</v>
      </c>
      <c r="S43" s="4">
        <f>AVERAGE(P43:P44)</f>
        <v>0.45193880398117059</v>
      </c>
      <c r="T43" s="2">
        <f>STDEV(P43:P44)</f>
        <v>2.4972851117948773E-2</v>
      </c>
      <c r="U43" s="1">
        <f t="shared" ref="U43" si="49">S43-0.224</f>
        <v>0.22793880398117058</v>
      </c>
      <c r="V43">
        <f t="shared" si="0"/>
        <v>15.262500000000001</v>
      </c>
      <c r="W43">
        <f t="shared" si="5"/>
        <v>1.4934565371411668</v>
      </c>
      <c r="X43">
        <f t="shared" si="6"/>
        <v>0.37336413428529169</v>
      </c>
    </row>
    <row r="44" spans="1:25" x14ac:dyDescent="0.2">
      <c r="A44" t="s">
        <v>43</v>
      </c>
      <c r="B44" s="1">
        <v>0.46959727635223419</v>
      </c>
      <c r="C44" s="2" t="s">
        <v>99</v>
      </c>
      <c r="D44" s="2" t="s">
        <v>118</v>
      </c>
      <c r="E44" s="2"/>
      <c r="F44" s="2"/>
      <c r="G44" s="1"/>
      <c r="O44" t="s">
        <v>43</v>
      </c>
      <c r="P44" s="1">
        <v>0.46959727635223419</v>
      </c>
      <c r="Q44" s="2" t="s">
        <v>99</v>
      </c>
      <c r="R44" s="2" t="s">
        <v>118</v>
      </c>
      <c r="S44" s="2"/>
      <c r="T44" s="2"/>
      <c r="U44" s="1"/>
      <c r="V44">
        <f t="shared" si="0"/>
        <v>15.262500000000001</v>
      </c>
    </row>
    <row r="45" spans="1:25" x14ac:dyDescent="0.2">
      <c r="A45" t="s">
        <v>55</v>
      </c>
      <c r="B45" s="1">
        <v>0.59804317933985485</v>
      </c>
      <c r="C45" s="2" t="s">
        <v>99</v>
      </c>
      <c r="D45" s="2" t="s">
        <v>128</v>
      </c>
      <c r="E45" s="4">
        <f>AVERAGE(B45:B46)</f>
        <v>0.56196655910945903</v>
      </c>
      <c r="F45" s="2">
        <f>STDEV(B45:B46)</f>
        <v>5.1020045614409336E-2</v>
      </c>
      <c r="G45" s="1">
        <f>E45-0.224</f>
        <v>0.33796655910945905</v>
      </c>
      <c r="H45">
        <f t="shared" si="2"/>
        <v>4.6574999999999998</v>
      </c>
      <c r="I45">
        <f t="shared" ref="I45" si="50">G45/H45*100</f>
        <v>7.2563941837779726</v>
      </c>
      <c r="O45" t="s">
        <v>55</v>
      </c>
      <c r="P45" s="1">
        <v>0.59804317933985485</v>
      </c>
      <c r="Q45" s="2" t="s">
        <v>99</v>
      </c>
      <c r="R45" s="2" t="s">
        <v>128</v>
      </c>
      <c r="S45" s="4">
        <f>AVERAGE(P45:P46)</f>
        <v>0.56196655910945903</v>
      </c>
      <c r="T45" s="2">
        <f>STDEV(P45:P46)</f>
        <v>5.1020045614409336E-2</v>
      </c>
      <c r="U45" s="1">
        <f>S45-0.224</f>
        <v>0.33796655910945905</v>
      </c>
      <c r="V45">
        <f t="shared" si="0"/>
        <v>15.262500000000001</v>
      </c>
      <c r="W45">
        <f t="shared" si="5"/>
        <v>2.2143591096442852</v>
      </c>
      <c r="X45">
        <f t="shared" si="6"/>
        <v>0.55358977741107129</v>
      </c>
    </row>
    <row r="46" spans="1:25" x14ac:dyDescent="0.2">
      <c r="A46" t="s">
        <v>67</v>
      </c>
      <c r="B46" s="1">
        <v>0.52588993887906321</v>
      </c>
      <c r="C46" s="2" t="s">
        <v>99</v>
      </c>
      <c r="D46" s="2" t="s">
        <v>128</v>
      </c>
      <c r="E46" s="2"/>
      <c r="F46" s="2"/>
      <c r="G46" s="1"/>
      <c r="O46" t="s">
        <v>67</v>
      </c>
      <c r="P46" s="1">
        <v>0.52588993887906321</v>
      </c>
      <c r="Q46" s="2" t="s">
        <v>99</v>
      </c>
      <c r="R46" s="2" t="s">
        <v>128</v>
      </c>
      <c r="S46" s="2"/>
      <c r="T46" s="2"/>
      <c r="U46" s="1"/>
      <c r="V46">
        <f t="shared" si="0"/>
        <v>15.262500000000001</v>
      </c>
    </row>
    <row r="47" spans="1:25" x14ac:dyDescent="0.2">
      <c r="A47" t="s">
        <v>79</v>
      </c>
      <c r="B47" s="1">
        <v>0.34978221446223495</v>
      </c>
      <c r="C47" s="2" t="s">
        <v>99</v>
      </c>
      <c r="D47" s="2" t="s">
        <v>138</v>
      </c>
      <c r="E47" s="4">
        <f>B47</f>
        <v>0.34978221446223495</v>
      </c>
      <c r="F47" s="4"/>
      <c r="G47" s="1">
        <f>E47-0.224</f>
        <v>0.12578221446223495</v>
      </c>
      <c r="H47">
        <f t="shared" si="2"/>
        <v>4.6574999999999998</v>
      </c>
      <c r="I47">
        <f t="shared" ref="I47:I48" si="51">G47/H47*100</f>
        <v>2.700637991674395</v>
      </c>
      <c r="O47" t="s">
        <v>79</v>
      </c>
      <c r="P47" s="1">
        <v>0.34978221446223495</v>
      </c>
      <c r="Q47" s="2" t="s">
        <v>99</v>
      </c>
      <c r="R47" s="2" t="s">
        <v>138</v>
      </c>
      <c r="S47" s="4">
        <f>P47</f>
        <v>0.34978221446223495</v>
      </c>
      <c r="T47" s="4"/>
      <c r="U47" s="1">
        <f>S47-0.224</f>
        <v>0.12578221446223495</v>
      </c>
      <c r="V47">
        <f t="shared" si="0"/>
        <v>15.262500000000001</v>
      </c>
      <c r="W47">
        <f t="shared" si="5"/>
        <v>0.82412589328245656</v>
      </c>
      <c r="X47">
        <f t="shared" si="6"/>
        <v>0.20603147332061414</v>
      </c>
    </row>
    <row r="48" spans="1:25" x14ac:dyDescent="0.2">
      <c r="A48" t="s">
        <v>8</v>
      </c>
      <c r="B48" s="1">
        <v>0.62242140642610411</v>
      </c>
      <c r="C48" s="2" t="s">
        <v>99</v>
      </c>
      <c r="D48" s="2" t="s">
        <v>109</v>
      </c>
      <c r="E48" s="4">
        <f>AVERAGE(B48:B49)</f>
        <v>0.62038230607462819</v>
      </c>
      <c r="F48" s="2">
        <f>STDEV(B48:B49)</f>
        <v>2.8837233720969907E-3</v>
      </c>
      <c r="G48" s="1">
        <f>E48-0.224</f>
        <v>0.39638230607462821</v>
      </c>
      <c r="H48">
        <f t="shared" si="2"/>
        <v>4.6574999999999998</v>
      </c>
      <c r="I48">
        <f t="shared" si="51"/>
        <v>8.5106238556012492</v>
      </c>
      <c r="O48" t="s">
        <v>8</v>
      </c>
      <c r="P48" s="1">
        <v>0.62242140642610411</v>
      </c>
      <c r="Q48" s="2" t="s">
        <v>99</v>
      </c>
      <c r="R48" s="2" t="s">
        <v>109</v>
      </c>
      <c r="S48" s="4">
        <f>AVERAGE(P48:P49)</f>
        <v>0.62038230607462819</v>
      </c>
      <c r="T48" s="2">
        <f>STDEV(P48:P49)</f>
        <v>2.8837233720969907E-3</v>
      </c>
      <c r="U48" s="1">
        <f>S48-0.224</f>
        <v>0.39638230607462821</v>
      </c>
      <c r="V48">
        <f t="shared" si="0"/>
        <v>15.262500000000001</v>
      </c>
      <c r="W48">
        <f t="shared" si="5"/>
        <v>2.5970994665004303</v>
      </c>
      <c r="X48">
        <f t="shared" si="6"/>
        <v>0.64927486662510758</v>
      </c>
      <c r="Y48">
        <f>AVERAGE(W48:W62)</f>
        <v>2.2272672945027967</v>
      </c>
    </row>
    <row r="49" spans="1:25" x14ac:dyDescent="0.2">
      <c r="A49" t="s">
        <v>20</v>
      </c>
      <c r="B49" s="1">
        <v>0.61834320572315227</v>
      </c>
      <c r="C49" s="2" t="s">
        <v>99</v>
      </c>
      <c r="D49" s="2" t="s">
        <v>109</v>
      </c>
      <c r="E49" s="2"/>
      <c r="F49" s="2"/>
      <c r="G49" s="1"/>
      <c r="O49" t="s">
        <v>20</v>
      </c>
      <c r="P49" s="1">
        <v>0.61834320572315227</v>
      </c>
      <c r="Q49" s="2" t="s">
        <v>99</v>
      </c>
      <c r="R49" s="2" t="s">
        <v>109</v>
      </c>
      <c r="S49" s="2"/>
      <c r="T49" s="2"/>
      <c r="U49" s="1"/>
      <c r="V49">
        <f t="shared" si="0"/>
        <v>15.262500000000001</v>
      </c>
      <c r="Y49">
        <f>STDEV(W48:W62)</f>
        <v>0.67577615411189651</v>
      </c>
    </row>
    <row r="50" spans="1:25" x14ac:dyDescent="0.2">
      <c r="A50" t="s">
        <v>32</v>
      </c>
      <c r="B50" s="1">
        <v>0.62598069885734064</v>
      </c>
      <c r="C50" s="2" t="s">
        <v>99</v>
      </c>
      <c r="D50" s="2" t="s">
        <v>119</v>
      </c>
      <c r="E50" s="4">
        <f>AVERAGE(B50:B51)</f>
        <v>0.68253047196559402</v>
      </c>
      <c r="F50" s="2">
        <f>STDEV(B50:B51)</f>
        <v>7.9973456078813343E-2</v>
      </c>
      <c r="G50" s="1">
        <f>E50-0.224</f>
        <v>0.45853047196559404</v>
      </c>
      <c r="H50">
        <f t="shared" si="2"/>
        <v>4.6574999999999998</v>
      </c>
      <c r="I50">
        <f t="shared" ref="I50" si="52">G50/H50*100</f>
        <v>9.8449913465505965</v>
      </c>
      <c r="O50" t="s">
        <v>32</v>
      </c>
      <c r="P50" s="1">
        <v>0.62598069885734064</v>
      </c>
      <c r="Q50" s="2" t="s">
        <v>99</v>
      </c>
      <c r="R50" s="2" t="s">
        <v>119</v>
      </c>
      <c r="S50" s="4">
        <f>AVERAGE(P50:P51)</f>
        <v>0.68253047196559402</v>
      </c>
      <c r="T50" s="2">
        <f>STDEV(P50:P51)</f>
        <v>7.9973456078813343E-2</v>
      </c>
      <c r="U50" s="1">
        <f>S50-0.224</f>
        <v>0.45853047196559404</v>
      </c>
      <c r="V50">
        <f t="shared" si="0"/>
        <v>15.262500000000001</v>
      </c>
      <c r="W50">
        <f t="shared" si="5"/>
        <v>3.0042946566132285</v>
      </c>
      <c r="X50">
        <f t="shared" si="6"/>
        <v>0.75107366415330712</v>
      </c>
    </row>
    <row r="51" spans="1:25" x14ac:dyDescent="0.2">
      <c r="A51" t="s">
        <v>44</v>
      </c>
      <c r="B51" s="1">
        <v>0.73908024507384751</v>
      </c>
      <c r="C51" s="2" t="s">
        <v>99</v>
      </c>
      <c r="D51" s="2" t="s">
        <v>119</v>
      </c>
      <c r="E51" s="2"/>
      <c r="F51" s="2"/>
      <c r="G51" s="1"/>
      <c r="O51" t="s">
        <v>44</v>
      </c>
      <c r="P51" s="1">
        <v>0.73908024507384751</v>
      </c>
      <c r="Q51" s="2" t="s">
        <v>99</v>
      </c>
      <c r="R51" s="2" t="s">
        <v>119</v>
      </c>
      <c r="S51" s="2"/>
      <c r="T51" s="2"/>
      <c r="U51" s="1"/>
      <c r="V51">
        <f t="shared" si="0"/>
        <v>15.262500000000001</v>
      </c>
    </row>
    <row r="52" spans="1:25" x14ac:dyDescent="0.2">
      <c r="A52" t="s">
        <v>56</v>
      </c>
      <c r="B52" s="1">
        <v>0.52682743518916819</v>
      </c>
      <c r="C52" s="2" t="s">
        <v>99</v>
      </c>
      <c r="D52" s="2" t="s">
        <v>129</v>
      </c>
      <c r="E52" s="4">
        <f>AVERAGE(B52:B53)</f>
        <v>0.49953985644234822</v>
      </c>
      <c r="F52" s="2">
        <f>STDEV(B52:B53)</f>
        <v>3.8590463948076671E-2</v>
      </c>
      <c r="G52" s="1">
        <f>E52-0.224</f>
        <v>0.27553985644234824</v>
      </c>
      <c r="H52">
        <f t="shared" si="2"/>
        <v>4.6574999999999998</v>
      </c>
      <c r="I52">
        <f t="shared" ref="I52" si="53">G52/H52*100</f>
        <v>5.9160463004261565</v>
      </c>
      <c r="O52" t="s">
        <v>56</v>
      </c>
      <c r="P52" s="1">
        <v>0.52682743518916819</v>
      </c>
      <c r="Q52" s="2" t="s">
        <v>99</v>
      </c>
      <c r="R52" s="2" t="s">
        <v>129</v>
      </c>
      <c r="S52" s="4">
        <f>AVERAGE(P52:P53)</f>
        <v>0.49953985644234822</v>
      </c>
      <c r="T52" s="2">
        <f>STDEV(P52:P53)</f>
        <v>3.8590463948076671E-2</v>
      </c>
      <c r="U52" s="1">
        <f>S52-0.224</f>
        <v>0.27553985644234824</v>
      </c>
      <c r="V52">
        <f t="shared" si="0"/>
        <v>15.262500000000001</v>
      </c>
      <c r="W52">
        <f t="shared" si="5"/>
        <v>1.8053389447492103</v>
      </c>
      <c r="X52">
        <f t="shared" si="6"/>
        <v>0.45133473618730258</v>
      </c>
    </row>
    <row r="53" spans="1:25" x14ac:dyDescent="0.2">
      <c r="A53" t="s">
        <v>68</v>
      </c>
      <c r="B53" s="1">
        <v>0.47225227769552819</v>
      </c>
      <c r="C53" s="2" t="s">
        <v>99</v>
      </c>
      <c r="D53" s="2" t="s">
        <v>129</v>
      </c>
      <c r="E53" s="2"/>
      <c r="F53" s="2"/>
      <c r="G53" s="1"/>
      <c r="O53" t="s">
        <v>68</v>
      </c>
      <c r="P53" s="1">
        <v>0.47225227769552819</v>
      </c>
      <c r="Q53" s="2" t="s">
        <v>99</v>
      </c>
      <c r="R53" s="2" t="s">
        <v>129</v>
      </c>
      <c r="S53" s="2"/>
      <c r="T53" s="2"/>
      <c r="U53" s="1"/>
      <c r="V53">
        <f t="shared" si="0"/>
        <v>15.262500000000001</v>
      </c>
    </row>
    <row r="54" spans="1:25" x14ac:dyDescent="0.2">
      <c r="A54" t="s">
        <v>80</v>
      </c>
      <c r="B54" s="1">
        <v>0.45726806128556419</v>
      </c>
      <c r="C54" s="2" t="s">
        <v>99</v>
      </c>
      <c r="D54" s="2" t="s">
        <v>139</v>
      </c>
      <c r="E54" s="4">
        <f>AVERAGE(B54:B55)</f>
        <v>0.42675244428001502</v>
      </c>
      <c r="F54" s="2">
        <f>STDEV(B54:B55)</f>
        <v>4.3155599433430648E-2</v>
      </c>
      <c r="G54" s="1">
        <f>E54-0.224</f>
        <v>0.20275244428001502</v>
      </c>
      <c r="H54">
        <f t="shared" si="2"/>
        <v>4.6574999999999998</v>
      </c>
      <c r="I54">
        <f t="shared" ref="I54" si="54">G54/H54*100</f>
        <v>4.3532462539992487</v>
      </c>
      <c r="O54" t="s">
        <v>80</v>
      </c>
      <c r="P54" s="1">
        <v>0.45726806128556419</v>
      </c>
      <c r="Q54" s="2" t="s">
        <v>99</v>
      </c>
      <c r="R54" s="2" t="s">
        <v>139</v>
      </c>
      <c r="S54" s="4">
        <f>AVERAGE(P54:P55)</f>
        <v>0.42675244428001502</v>
      </c>
      <c r="T54" s="2">
        <f>STDEV(P54:P55)</f>
        <v>4.3155599433430648E-2</v>
      </c>
      <c r="U54" s="1">
        <f>S54-0.224</f>
        <v>0.20275244428001502</v>
      </c>
      <c r="V54">
        <f t="shared" si="0"/>
        <v>15.262500000000001</v>
      </c>
      <c r="W54">
        <f t="shared" si="5"/>
        <v>1.3284353433580016</v>
      </c>
      <c r="X54">
        <f t="shared" si="6"/>
        <v>0.3321088358395004</v>
      </c>
    </row>
    <row r="55" spans="1:25" x14ac:dyDescent="0.2">
      <c r="A55" t="s">
        <v>92</v>
      </c>
      <c r="B55" s="1">
        <v>0.39623682727446591</v>
      </c>
      <c r="C55" s="2" t="s">
        <v>99</v>
      </c>
      <c r="D55" s="2" t="s">
        <v>139</v>
      </c>
      <c r="E55" s="2"/>
      <c r="F55" s="2"/>
      <c r="G55" s="1"/>
      <c r="O55" t="s">
        <v>92</v>
      </c>
      <c r="P55" s="1">
        <v>0.39623682727446591</v>
      </c>
      <c r="Q55" s="2" t="s">
        <v>99</v>
      </c>
      <c r="R55" s="2" t="s">
        <v>139</v>
      </c>
      <c r="S55" s="2"/>
      <c r="T55" s="2"/>
      <c r="U55" s="1"/>
      <c r="V55">
        <f t="shared" si="0"/>
        <v>15.262500000000001</v>
      </c>
    </row>
    <row r="56" spans="1:25" x14ac:dyDescent="0.2">
      <c r="A56" t="s">
        <v>9</v>
      </c>
      <c r="B56" s="1">
        <v>0.62683679429743944</v>
      </c>
      <c r="C56" s="2" t="s">
        <v>99</v>
      </c>
      <c r="D56" s="2" t="s">
        <v>110</v>
      </c>
      <c r="E56" s="4">
        <f>AVERAGE(B56:B57)</f>
        <v>0.6010360270779086</v>
      </c>
      <c r="F56" s="2">
        <f>STDEV(B56:B57)</f>
        <v>3.6487794921491686E-2</v>
      </c>
      <c r="G56" s="1">
        <f>E56-0.224</f>
        <v>0.37703602707790862</v>
      </c>
      <c r="H56">
        <f t="shared" si="2"/>
        <v>4.6574999999999998</v>
      </c>
      <c r="I56">
        <f t="shared" ref="I56" si="55">G56/H56*100</f>
        <v>8.0952448111198851</v>
      </c>
      <c r="O56" t="s">
        <v>9</v>
      </c>
      <c r="P56" s="1">
        <v>0.62683679429743944</v>
      </c>
      <c r="Q56" s="2" t="s">
        <v>99</v>
      </c>
      <c r="R56" s="2" t="s">
        <v>110</v>
      </c>
      <c r="S56" s="4">
        <f>AVERAGE(P56:P57)</f>
        <v>0.6010360270779086</v>
      </c>
      <c r="T56" s="2">
        <f>STDEV(P56:P57)</f>
        <v>3.6487794921491686E-2</v>
      </c>
      <c r="U56" s="1">
        <f>S56-0.224</f>
        <v>0.37703602707790862</v>
      </c>
      <c r="V56">
        <f t="shared" si="0"/>
        <v>15.262500000000001</v>
      </c>
      <c r="W56">
        <f t="shared" si="5"/>
        <v>2.4703425197569766</v>
      </c>
      <c r="X56">
        <f t="shared" si="6"/>
        <v>0.61758562993924426</v>
      </c>
    </row>
    <row r="57" spans="1:25" x14ac:dyDescent="0.2">
      <c r="A57" t="s">
        <v>21</v>
      </c>
      <c r="B57" s="1">
        <v>0.57523525985837776</v>
      </c>
      <c r="C57" s="2" t="s">
        <v>99</v>
      </c>
      <c r="D57" s="2" t="s">
        <v>110</v>
      </c>
      <c r="E57" s="2"/>
      <c r="F57" s="2"/>
      <c r="G57" s="1"/>
      <c r="O57" t="s">
        <v>21</v>
      </c>
      <c r="P57" s="1">
        <v>0.57523525985837776</v>
      </c>
      <c r="Q57" s="2" t="s">
        <v>99</v>
      </c>
      <c r="R57" s="2" t="s">
        <v>110</v>
      </c>
      <c r="S57" s="2"/>
      <c r="T57" s="2"/>
      <c r="U57" s="1"/>
      <c r="V57">
        <f t="shared" si="0"/>
        <v>15.262500000000001</v>
      </c>
    </row>
    <row r="58" spans="1:25" x14ac:dyDescent="0.2">
      <c r="A58" t="s">
        <v>33</v>
      </c>
      <c r="B58" s="1">
        <v>0.70423977060877441</v>
      </c>
      <c r="C58" s="2" t="s">
        <v>99</v>
      </c>
      <c r="D58" s="2" t="s">
        <v>120</v>
      </c>
      <c r="E58" s="4">
        <f>AVERAGE(B58:B59)</f>
        <v>0.70590803935679713</v>
      </c>
      <c r="F58" s="2">
        <f>STDEV(B58:B59)</f>
        <v>2.3592882891368466E-3</v>
      </c>
      <c r="G58" s="1">
        <f>E58-0.224</f>
        <v>0.48190803935679716</v>
      </c>
      <c r="H58">
        <f t="shared" si="2"/>
        <v>4.6574999999999998</v>
      </c>
      <c r="I58">
        <f t="shared" ref="I58" si="56">G58/H58*100</f>
        <v>10.346925160639769</v>
      </c>
      <c r="O58" t="s">
        <v>33</v>
      </c>
      <c r="P58" s="1">
        <v>0.70423977060877441</v>
      </c>
      <c r="Q58" s="2" t="s">
        <v>99</v>
      </c>
      <c r="R58" s="2" t="s">
        <v>120</v>
      </c>
      <c r="S58" s="4">
        <f>AVERAGE(P58:P59)</f>
        <v>0.70590803935679713</v>
      </c>
      <c r="T58" s="2">
        <f>STDEV(P58:P59)</f>
        <v>2.3592882891368466E-3</v>
      </c>
      <c r="U58" s="1">
        <f>S58-0.224</f>
        <v>0.48190803935679716</v>
      </c>
      <c r="V58">
        <f t="shared" si="0"/>
        <v>15.262500000000001</v>
      </c>
      <c r="W58">
        <f t="shared" si="5"/>
        <v>3.1574646313303658</v>
      </c>
      <c r="X58">
        <f t="shared" si="6"/>
        <v>0.78936615783259156</v>
      </c>
    </row>
    <row r="59" spans="1:25" x14ac:dyDescent="0.2">
      <c r="A59" t="s">
        <v>45</v>
      </c>
      <c r="B59" s="1">
        <v>0.70757630810481975</v>
      </c>
      <c r="C59" s="2" t="s">
        <v>99</v>
      </c>
      <c r="D59" s="2" t="s">
        <v>120</v>
      </c>
      <c r="E59" s="2"/>
      <c r="F59" s="2"/>
      <c r="G59" s="1"/>
      <c r="O59" t="s">
        <v>45</v>
      </c>
      <c r="P59" s="1">
        <v>0.70757630810481975</v>
      </c>
      <c r="Q59" s="2" t="s">
        <v>99</v>
      </c>
      <c r="R59" s="2" t="s">
        <v>120</v>
      </c>
      <c r="S59" s="2"/>
      <c r="T59" s="2"/>
      <c r="U59" s="1"/>
      <c r="V59">
        <f t="shared" si="0"/>
        <v>15.262500000000001</v>
      </c>
    </row>
    <row r="60" spans="1:25" x14ac:dyDescent="0.2">
      <c r="A60" t="s">
        <v>57</v>
      </c>
      <c r="B60" s="1">
        <v>0.50059448128720219</v>
      </c>
      <c r="C60" s="2" t="s">
        <v>99</v>
      </c>
      <c r="D60" s="2" t="s">
        <v>130</v>
      </c>
      <c r="E60" s="4">
        <f>AVERAGE(B60:B61)</f>
        <v>0.51094916566749116</v>
      </c>
      <c r="F60" s="2">
        <f>STDEV(B60:B61)</f>
        <v>1.4643735084697587E-2</v>
      </c>
      <c r="G60" s="1">
        <f>E60-0.224</f>
        <v>0.28694916566749118</v>
      </c>
      <c r="H60">
        <f t="shared" si="2"/>
        <v>4.6574999999999998</v>
      </c>
      <c r="I60">
        <f t="shared" ref="I60" si="57">G60/H60*100</f>
        <v>6.1610126820717381</v>
      </c>
      <c r="O60" t="s">
        <v>57</v>
      </c>
      <c r="P60" s="1">
        <v>0.50059448128720219</v>
      </c>
      <c r="Q60" s="2" t="s">
        <v>99</v>
      </c>
      <c r="R60" s="2" t="s">
        <v>130</v>
      </c>
      <c r="S60" s="4">
        <f>AVERAGE(P60:P61)</f>
        <v>0.51094916566749116</v>
      </c>
      <c r="T60" s="2">
        <f>STDEV(P60:P61)</f>
        <v>1.4643735084697587E-2</v>
      </c>
      <c r="U60" s="1">
        <f>S60-0.224</f>
        <v>0.28694916566749118</v>
      </c>
      <c r="V60">
        <f t="shared" si="0"/>
        <v>15.262500000000001</v>
      </c>
      <c r="W60">
        <f t="shared" si="5"/>
        <v>1.8800928135462156</v>
      </c>
      <c r="X60">
        <f t="shared" si="6"/>
        <v>0.4700232033865539</v>
      </c>
    </row>
    <row r="61" spans="1:25" x14ac:dyDescent="0.2">
      <c r="A61" t="s">
        <v>69</v>
      </c>
      <c r="B61" s="1">
        <v>0.52130385004778024</v>
      </c>
      <c r="C61" s="2" t="s">
        <v>99</v>
      </c>
      <c r="D61" s="2" t="s">
        <v>130</v>
      </c>
      <c r="E61" s="2"/>
      <c r="F61" s="2"/>
      <c r="G61" s="1"/>
      <c r="O61" t="s">
        <v>69</v>
      </c>
      <c r="P61" s="1">
        <v>0.52130385004778024</v>
      </c>
      <c r="Q61" s="2" t="s">
        <v>99</v>
      </c>
      <c r="R61" s="2" t="s">
        <v>130</v>
      </c>
      <c r="S61" s="2"/>
      <c r="T61" s="2"/>
      <c r="U61" s="1"/>
      <c r="V61">
        <f t="shared" si="0"/>
        <v>15.262500000000001</v>
      </c>
    </row>
    <row r="62" spans="1:25" x14ac:dyDescent="0.2">
      <c r="A62" t="s">
        <v>81</v>
      </c>
      <c r="B62" s="1">
        <v>0.41027758191771313</v>
      </c>
      <c r="C62" s="2" t="s">
        <v>99</v>
      </c>
      <c r="D62" s="2" t="s">
        <v>140</v>
      </c>
      <c r="E62" s="4">
        <f>AVERAGE(B62:B63)</f>
        <v>0.46439505572313211</v>
      </c>
      <c r="F62" s="2">
        <f>STDEV(B62:B63)</f>
        <v>7.6533665416994398E-2</v>
      </c>
      <c r="G62" s="1">
        <f>E62-0.224</f>
        <v>0.24039505572313211</v>
      </c>
      <c r="H62">
        <f t="shared" si="2"/>
        <v>4.6574999999999998</v>
      </c>
      <c r="I62">
        <f t="shared" ref="I62" si="58">G62/H62*100</f>
        <v>5.1614612071525947</v>
      </c>
      <c r="O62" t="s">
        <v>81</v>
      </c>
      <c r="P62" s="1">
        <v>0.41027758191771313</v>
      </c>
      <c r="Q62" s="2" t="s">
        <v>99</v>
      </c>
      <c r="R62" s="2" t="s">
        <v>140</v>
      </c>
      <c r="S62" s="4">
        <f>AVERAGE(P62:P63)</f>
        <v>0.46439505572313211</v>
      </c>
      <c r="T62" s="2">
        <f>STDEV(P62:P63)</f>
        <v>7.6533665416994398E-2</v>
      </c>
      <c r="U62" s="1">
        <f>S62-0.224</f>
        <v>0.24039505572313211</v>
      </c>
      <c r="V62">
        <f>25*0.6105</f>
        <v>15.262500000000001</v>
      </c>
      <c r="W62">
        <f t="shared" si="5"/>
        <v>1.5750699801679418</v>
      </c>
      <c r="X62">
        <f t="shared" si="6"/>
        <v>0.39376749504198538</v>
      </c>
    </row>
    <row r="63" spans="1:25" x14ac:dyDescent="0.2">
      <c r="A63" t="s">
        <v>93</v>
      </c>
      <c r="B63" s="1">
        <v>0.51851252952855109</v>
      </c>
      <c r="C63" s="2" t="s">
        <v>99</v>
      </c>
      <c r="D63" s="2" t="s">
        <v>140</v>
      </c>
      <c r="E63" s="2"/>
      <c r="F63" s="2"/>
      <c r="G63" s="1"/>
      <c r="O63" t="s">
        <v>93</v>
      </c>
      <c r="P63" s="1">
        <v>0.51851252952855109</v>
      </c>
      <c r="Q63" s="2" t="s">
        <v>99</v>
      </c>
      <c r="R63" s="2" t="s">
        <v>140</v>
      </c>
      <c r="S63" s="2"/>
      <c r="T63" s="2"/>
      <c r="U63" s="1"/>
    </row>
    <row r="65" spans="15:23" x14ac:dyDescent="0.2">
      <c r="O65">
        <v>0</v>
      </c>
      <c r="R65" t="s">
        <v>112</v>
      </c>
      <c r="S65">
        <v>0.22409713165259401</v>
      </c>
      <c r="U65" s="1">
        <f>S65-$S$65</f>
        <v>0</v>
      </c>
      <c r="V65">
        <f>25*0.6105</f>
        <v>15.262500000000001</v>
      </c>
      <c r="W65">
        <f>U65/V65*100</f>
        <v>0</v>
      </c>
    </row>
    <row r="66" spans="15:23" x14ac:dyDescent="0.2">
      <c r="O66">
        <v>0.1</v>
      </c>
      <c r="R66" t="s">
        <v>121</v>
      </c>
      <c r="S66">
        <v>0.26386111186779787</v>
      </c>
      <c r="U66" s="1">
        <f>S66-$S$65</f>
        <v>3.9763980215203859E-2</v>
      </c>
      <c r="V66">
        <f>25*0.6105</f>
        <v>15.262500000000001</v>
      </c>
      <c r="W66">
        <f>U66/V66*100</f>
        <v>0.26053385890387459</v>
      </c>
    </row>
    <row r="67" spans="15:23" x14ac:dyDescent="0.2">
      <c r="O67">
        <v>0.2</v>
      </c>
      <c r="R67" t="s">
        <v>131</v>
      </c>
      <c r="S67">
        <v>0.32235709341284946</v>
      </c>
      <c r="U67" s="1">
        <f t="shared" ref="U67:U71" si="59">S67-$S$65</f>
        <v>9.8259961760255449E-2</v>
      </c>
      <c r="V67">
        <f t="shared" ref="V67:V71" si="60">25*0.6105</f>
        <v>15.262500000000001</v>
      </c>
      <c r="W67">
        <f t="shared" ref="W67" si="61">U67/V67*100</f>
        <v>0.64379991325310693</v>
      </c>
    </row>
    <row r="68" spans="15:23" x14ac:dyDescent="0.2">
      <c r="O68">
        <v>0.5</v>
      </c>
      <c r="R68" t="s">
        <v>102</v>
      </c>
      <c r="S68">
        <v>0.50239088147261002</v>
      </c>
      <c r="U68" s="1">
        <f t="shared" si="59"/>
        <v>0.27829374982001598</v>
      </c>
      <c r="V68">
        <f t="shared" si="60"/>
        <v>15.262500000000001</v>
      </c>
      <c r="W68">
        <f>U68/V68*100</f>
        <v>1.823382472203217</v>
      </c>
    </row>
    <row r="69" spans="15:23" x14ac:dyDescent="0.2">
      <c r="O69">
        <v>1</v>
      </c>
      <c r="R69" t="s">
        <v>113</v>
      </c>
      <c r="S69">
        <v>0.82588368831298598</v>
      </c>
      <c r="U69" s="1">
        <f>S69-$S$65</f>
        <v>0.60178655666039194</v>
      </c>
      <c r="V69">
        <f>25*0.6105</f>
        <v>15.262500000000001</v>
      </c>
      <c r="W69">
        <f>U69/V69*100</f>
        <v>3.94290946214835</v>
      </c>
    </row>
    <row r="70" spans="15:23" x14ac:dyDescent="0.2">
      <c r="O70">
        <v>5</v>
      </c>
      <c r="R70" t="s">
        <v>122</v>
      </c>
      <c r="S70">
        <v>1.7440975291930125</v>
      </c>
      <c r="U70" s="1">
        <f>S70-$S$65</f>
        <v>1.5200003975404186</v>
      </c>
      <c r="V70">
        <f t="shared" si="60"/>
        <v>15.262500000000001</v>
      </c>
      <c r="W70">
        <f>U70/V70*100</f>
        <v>9.9590525637373855</v>
      </c>
    </row>
    <row r="71" spans="15:23" x14ac:dyDescent="0.2">
      <c r="O71">
        <v>10</v>
      </c>
      <c r="R71" t="s">
        <v>132</v>
      </c>
      <c r="S71">
        <v>2.1135560594442753</v>
      </c>
      <c r="U71" s="1">
        <f t="shared" si="59"/>
        <v>1.8894589277916813</v>
      </c>
      <c r="V71">
        <f t="shared" si="60"/>
        <v>15.262500000000001</v>
      </c>
      <c r="W71">
        <f>U71/V71*100</f>
        <v>12.379747274638369</v>
      </c>
    </row>
    <row r="74" spans="15:23" x14ac:dyDescent="0.2">
      <c r="S74">
        <v>0.22409713165259415</v>
      </c>
    </row>
    <row r="75" spans="15:23" x14ac:dyDescent="0.2">
      <c r="S75">
        <v>0.26386111186779787</v>
      </c>
    </row>
    <row r="76" spans="15:23" x14ac:dyDescent="0.2">
      <c r="S76">
        <v>0.32235709341284946</v>
      </c>
    </row>
    <row r="77" spans="15:23" x14ac:dyDescent="0.2">
      <c r="S77">
        <v>0.50239088147261002</v>
      </c>
    </row>
    <row r="78" spans="15:23" x14ac:dyDescent="0.2">
      <c r="S78">
        <v>0.82588368831298564</v>
      </c>
    </row>
    <row r="79" spans="15:23" x14ac:dyDescent="0.2">
      <c r="S79">
        <v>1.7440975291930125</v>
      </c>
    </row>
    <row r="80" spans="15:23" x14ac:dyDescent="0.2">
      <c r="S80">
        <v>2.1135560594442753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C093-260C-5B43-BC8C-F2EB6EA07B59}">
  <dimension ref="A1:AB63"/>
  <sheetViews>
    <sheetView topLeftCell="M1" zoomScale="84" workbookViewId="0">
      <selection activeCell="R4" sqref="R4:R7"/>
    </sheetView>
  </sheetViews>
  <sheetFormatPr baseColWidth="10" defaultRowHeight="16" x14ac:dyDescent="0.2"/>
  <cols>
    <col min="13" max="13" width="49.1640625" bestFit="1" customWidth="1"/>
  </cols>
  <sheetData>
    <row r="1" spans="1:28" x14ac:dyDescent="0.2">
      <c r="A1" t="s">
        <v>97</v>
      </c>
      <c r="B1" t="s">
        <v>99</v>
      </c>
      <c r="C1" t="s">
        <v>184</v>
      </c>
      <c r="D1" t="s">
        <v>185</v>
      </c>
      <c r="E1" t="s">
        <v>142</v>
      </c>
      <c r="F1" t="s">
        <v>143</v>
      </c>
      <c r="G1" t="s">
        <v>144</v>
      </c>
      <c r="H1" t="s">
        <v>145</v>
      </c>
      <c r="I1" t="s">
        <v>149</v>
      </c>
      <c r="J1" t="s">
        <v>204</v>
      </c>
      <c r="L1" t="s">
        <v>205</v>
      </c>
      <c r="M1" t="s">
        <v>153</v>
      </c>
      <c r="N1" t="s">
        <v>99</v>
      </c>
      <c r="O1" t="s">
        <v>154</v>
      </c>
    </row>
    <row r="2" spans="1:28" x14ac:dyDescent="0.2">
      <c r="A2" s="1">
        <v>0.41961147098593227</v>
      </c>
      <c r="B2" t="s">
        <v>100</v>
      </c>
      <c r="C2" t="s">
        <v>187</v>
      </c>
      <c r="D2" t="s">
        <v>186</v>
      </c>
      <c r="E2" s="1">
        <v>0.39811302156801831</v>
      </c>
      <c r="F2">
        <v>3.0403398736805927E-2</v>
      </c>
      <c r="G2" s="1">
        <v>0.174113021568018</v>
      </c>
      <c r="H2">
        <v>4.6574999999999998</v>
      </c>
      <c r="I2">
        <v>3.7383364802580421</v>
      </c>
      <c r="J2">
        <v>1.5924233780528219</v>
      </c>
      <c r="L2">
        <v>0.99054831246972608</v>
      </c>
      <c r="M2" t="s">
        <v>155</v>
      </c>
      <c r="N2" t="s">
        <v>156</v>
      </c>
      <c r="O2">
        <v>2.4813886635493261</v>
      </c>
      <c r="S2" t="s">
        <v>190</v>
      </c>
      <c r="U2" t="s">
        <v>197</v>
      </c>
      <c r="W2" t="s">
        <v>201</v>
      </c>
      <c r="Y2" t="s">
        <v>202</v>
      </c>
      <c r="AA2" t="s">
        <v>203</v>
      </c>
    </row>
    <row r="3" spans="1:28" x14ac:dyDescent="0.2">
      <c r="A3" s="1">
        <v>0.77596092686381402</v>
      </c>
      <c r="B3" t="s">
        <v>150</v>
      </c>
      <c r="C3" t="s">
        <v>187</v>
      </c>
      <c r="D3" t="s">
        <v>186</v>
      </c>
      <c r="E3" s="1">
        <v>0.77596092686381402</v>
      </c>
      <c r="F3" s="1">
        <v>0</v>
      </c>
      <c r="G3" s="1">
        <v>0.55196092686381404</v>
      </c>
      <c r="H3">
        <v>4.6574999999999998</v>
      </c>
      <c r="I3">
        <v>11.851012922465145</v>
      </c>
      <c r="J3">
        <v>4.8292731472814587</v>
      </c>
      <c r="L3">
        <v>2.9816375549297236</v>
      </c>
      <c r="M3" t="s">
        <v>157</v>
      </c>
      <c r="N3" t="s">
        <v>158</v>
      </c>
      <c r="O3">
        <v>2.9838139015960903</v>
      </c>
      <c r="R3" s="6" t="s">
        <v>99</v>
      </c>
      <c r="S3" s="6" t="s">
        <v>191</v>
      </c>
      <c r="T3" s="6" t="s">
        <v>192</v>
      </c>
      <c r="U3" s="6" t="s">
        <v>191</v>
      </c>
      <c r="V3" s="6" t="s">
        <v>192</v>
      </c>
      <c r="W3" s="6" t="s">
        <v>191</v>
      </c>
      <c r="X3" s="6" t="s">
        <v>192</v>
      </c>
      <c r="Y3" s="6" t="s">
        <v>191</v>
      </c>
      <c r="Z3" s="6" t="s">
        <v>192</v>
      </c>
      <c r="AA3" s="6" t="s">
        <v>191</v>
      </c>
      <c r="AB3" s="6" t="s">
        <v>192</v>
      </c>
    </row>
    <row r="4" spans="1:28" x14ac:dyDescent="0.2">
      <c r="A4" s="1">
        <v>0.41356577039449288</v>
      </c>
      <c r="B4" t="s">
        <v>123</v>
      </c>
      <c r="C4" t="s">
        <v>187</v>
      </c>
      <c r="D4" t="s">
        <v>186</v>
      </c>
      <c r="E4" s="1">
        <v>0.38524803223913595</v>
      </c>
      <c r="F4">
        <v>4.0047329355035841E-2</v>
      </c>
      <c r="G4" s="1">
        <v>0.16124803223913595</v>
      </c>
      <c r="H4">
        <v>4.6574999999999998</v>
      </c>
      <c r="I4">
        <v>3.4621155606899832</v>
      </c>
      <c r="J4">
        <v>1.4771459831420242</v>
      </c>
      <c r="L4">
        <v>0.91911125870514621</v>
      </c>
      <c r="M4" t="s">
        <v>159</v>
      </c>
      <c r="N4" t="s">
        <v>160</v>
      </c>
      <c r="O4">
        <v>1.9596147176602197</v>
      </c>
      <c r="R4" s="5" t="s">
        <v>193</v>
      </c>
      <c r="S4" s="5">
        <f>AVERAGE(O2:O3)</f>
        <v>2.7326012825727082</v>
      </c>
      <c r="T4" s="5">
        <f>STDEV(O2:O3)</f>
        <v>0.35526829286213235</v>
      </c>
      <c r="U4" s="5">
        <f>AVERAGE(I2:I9)</f>
        <v>5.5636449875572618</v>
      </c>
      <c r="V4" s="5">
        <f>STDEV(I2:I9)</f>
        <v>3.0824247913966629</v>
      </c>
      <c r="W4" s="5">
        <f>AVERAGE(J2:J9)</f>
        <v>2.3271653422695215</v>
      </c>
      <c r="X4" s="5">
        <f>STDEV(J2:J9)</f>
        <v>1.2399572891826367</v>
      </c>
      <c r="Y4" s="5">
        <f>AVERAGE(L2:L9)</f>
        <v>1.4431291960486026</v>
      </c>
      <c r="Z4" s="5">
        <f>STDEV(L2:L9)</f>
        <v>0.76379560413631264</v>
      </c>
      <c r="AA4" s="5">
        <v>1.4184430012329079</v>
      </c>
      <c r="AB4" s="5">
        <v>0.16728163206028718</v>
      </c>
    </row>
    <row r="5" spans="1:28" x14ac:dyDescent="0.2">
      <c r="A5" s="1">
        <v>0.46188278943936567</v>
      </c>
      <c r="B5" t="s">
        <v>133</v>
      </c>
      <c r="C5" t="s">
        <v>187</v>
      </c>
      <c r="D5" t="s">
        <v>186</v>
      </c>
      <c r="E5" s="1">
        <v>0.51054815086963501</v>
      </c>
      <c r="F5">
        <v>6.8823214152475415E-2</v>
      </c>
      <c r="G5" s="1">
        <v>0.28654815086963503</v>
      </c>
      <c r="H5">
        <v>4.6574999999999998</v>
      </c>
      <c r="I5">
        <v>6.1524025951612469</v>
      </c>
      <c r="J5">
        <v>2.5848214002404157</v>
      </c>
      <c r="L5">
        <v>1.6039328387567104</v>
      </c>
      <c r="M5" t="s">
        <v>161</v>
      </c>
      <c r="N5" t="s">
        <v>45</v>
      </c>
      <c r="O5">
        <v>1.5159454916122392</v>
      </c>
      <c r="R5" s="5" t="s">
        <v>194</v>
      </c>
      <c r="S5" s="5">
        <f>AVERAGE(O4:O5)</f>
        <v>1.7377801046362293</v>
      </c>
      <c r="T5" s="5">
        <f>STDEV(O4:O5)</f>
        <v>0.31372151834231582</v>
      </c>
      <c r="U5" s="5">
        <f>AVERAGE(I10:I17)</f>
        <v>13.171130991350799</v>
      </c>
      <c r="V5" s="5">
        <f>STDEV(I10:I17)</f>
        <v>5.8093351205416592</v>
      </c>
      <c r="W5" s="5">
        <f>AVERAGE(J10:J17)</f>
        <v>5.279115389882981</v>
      </c>
      <c r="X5" s="5">
        <f>STDEV(J10:J17)</f>
        <v>2.1912723681778332</v>
      </c>
      <c r="Y5" s="5">
        <f>AVERAGE(L10:L17)</f>
        <v>3.2518309659981068</v>
      </c>
      <c r="Z5" s="5">
        <f>STDEV(L10:L17)</f>
        <v>1.3370581275601665</v>
      </c>
      <c r="AA5" s="5">
        <v>0.93465590243345176</v>
      </c>
      <c r="AB5" s="5">
        <v>0.15780970152188692</v>
      </c>
    </row>
    <row r="6" spans="1:28" x14ac:dyDescent="0.2">
      <c r="A6" s="1">
        <v>0.48926582585275058</v>
      </c>
      <c r="B6" t="s">
        <v>104</v>
      </c>
      <c r="C6" t="s">
        <v>187</v>
      </c>
      <c r="D6" t="s">
        <v>186</v>
      </c>
      <c r="E6" s="1">
        <v>0.48459553097479063</v>
      </c>
      <c r="F6">
        <v>6.6047943566925546E-3</v>
      </c>
      <c r="G6" s="1">
        <v>0.2605955309747906</v>
      </c>
      <c r="H6">
        <v>4.6574999999999998</v>
      </c>
      <c r="I6">
        <v>5.5951804825505231</v>
      </c>
      <c r="J6">
        <v>2.3580992788134427</v>
      </c>
      <c r="L6">
        <v>1.4640456290506179</v>
      </c>
      <c r="M6" t="s">
        <v>162</v>
      </c>
      <c r="N6" t="s">
        <v>163</v>
      </c>
      <c r="O6">
        <v>-0.1166065373006528</v>
      </c>
      <c r="R6" s="5" t="s">
        <v>195</v>
      </c>
      <c r="S6" s="5">
        <f>AVERAGE(O14:O15)</f>
        <v>2.3331202673529758</v>
      </c>
      <c r="T6" s="5">
        <f>STDEV(O14:O15)</f>
        <v>0.17415125840493262</v>
      </c>
      <c r="U6" s="5">
        <f>AVERAGE(I18:I25)</f>
        <v>5.5081670242682179</v>
      </c>
      <c r="V6" s="5">
        <f>STDEV(I18:I25)</f>
        <v>2.794101144443534</v>
      </c>
      <c r="W6" s="5">
        <f>AVERAGE(J18:J25)</f>
        <v>2.3076159615028615</v>
      </c>
      <c r="X6" s="5">
        <f>STDEV(J18:J25)</f>
        <v>1.1279638974125465</v>
      </c>
      <c r="Y6" s="5">
        <f>AVERAGE(L18:L25)</f>
        <v>1.4313601874395441</v>
      </c>
      <c r="Z6" s="5">
        <f>STDEV(L18:L25)</f>
        <v>0.69518406508322061</v>
      </c>
      <c r="AA6" s="5">
        <v>1.2286538437891883</v>
      </c>
      <c r="AB6" s="5">
        <v>8.411075354535448E-2</v>
      </c>
    </row>
    <row r="7" spans="1:28" x14ac:dyDescent="0.2">
      <c r="A7" s="1">
        <v>0.39675478587255153</v>
      </c>
      <c r="B7" t="s">
        <v>114</v>
      </c>
      <c r="C7" t="s">
        <v>187</v>
      </c>
      <c r="D7" t="s">
        <v>186</v>
      </c>
      <c r="E7" s="1">
        <v>0.40650728048252627</v>
      </c>
      <c r="F7">
        <v>1.3792110144396783E-2</v>
      </c>
      <c r="G7" s="1">
        <v>0.18250728048252626</v>
      </c>
      <c r="H7">
        <v>4.6574999999999998</v>
      </c>
      <c r="I7">
        <v>3.9185674821798444</v>
      </c>
      <c r="J7">
        <v>1.6674446793902933</v>
      </c>
      <c r="L7">
        <v>1.0370173738813611</v>
      </c>
      <c r="M7" t="s">
        <v>162</v>
      </c>
      <c r="N7" t="s">
        <v>163</v>
      </c>
      <c r="O7">
        <v>-1.6736149393408409E-2</v>
      </c>
      <c r="R7" s="5" t="s">
        <v>196</v>
      </c>
      <c r="S7" s="5">
        <f>AVERAGE(O16:O17)</f>
        <v>0.70321974799171549</v>
      </c>
      <c r="T7" s="5">
        <f>STDEV(O16:O17)</f>
        <v>0.24791237389520121</v>
      </c>
      <c r="U7" s="5">
        <f>AVERAGE(I26:I33)</f>
        <v>7.2986939521951548</v>
      </c>
      <c r="V7" s="5">
        <f>STDEV(I26:I33)</f>
        <v>2.2144999575164421</v>
      </c>
      <c r="W7" s="5">
        <f>AVERAGE(J26:J33)</f>
        <v>3.0379008966692824</v>
      </c>
      <c r="X7" s="5">
        <f>STDEV(J26:J33)</f>
        <v>0.88668581324445639</v>
      </c>
      <c r="Y7" s="5">
        <f>AVERAGE(L26:L33)</f>
        <v>1.882167071686645</v>
      </c>
      <c r="Z7" s="5">
        <f>STDEV(L26:L33)</f>
        <v>0.54568805080368166</v>
      </c>
      <c r="AA7" s="5">
        <v>0.39383219669268249</v>
      </c>
      <c r="AB7" s="5">
        <v>0.1350165081737012</v>
      </c>
    </row>
    <row r="8" spans="1:28" x14ac:dyDescent="0.2">
      <c r="A8" s="1">
        <v>0.33351454121451746</v>
      </c>
      <c r="B8" t="s">
        <v>124</v>
      </c>
      <c r="C8" t="s">
        <v>187</v>
      </c>
      <c r="D8" t="s">
        <v>186</v>
      </c>
      <c r="E8" s="1">
        <v>0.32326700580971007</v>
      </c>
      <c r="F8">
        <v>1.4492203550377067E-2</v>
      </c>
      <c r="G8" s="1">
        <v>9.9267005809710068E-2</v>
      </c>
      <c r="H8">
        <v>4.6574999999999998</v>
      </c>
      <c r="I8">
        <v>2.1313366786840597</v>
      </c>
      <c r="J8">
        <v>0.9165633351528143</v>
      </c>
      <c r="L8">
        <v>0.57113755129923571</v>
      </c>
      <c r="M8" t="s">
        <v>164</v>
      </c>
      <c r="N8" t="s">
        <v>165</v>
      </c>
      <c r="O8">
        <v>0.55950916152093089</v>
      </c>
    </row>
    <row r="9" spans="1:28" x14ac:dyDescent="0.2">
      <c r="A9" s="1">
        <v>0.54832386932307042</v>
      </c>
      <c r="B9" t="s">
        <v>134</v>
      </c>
      <c r="C9" t="s">
        <v>187</v>
      </c>
      <c r="D9" t="s">
        <v>186</v>
      </c>
      <c r="E9" s="1">
        <v>0.58077417355620531</v>
      </c>
      <c r="F9">
        <v>4.5891660349632414E-2</v>
      </c>
      <c r="G9" s="1">
        <v>0.35677417355620533</v>
      </c>
      <c r="H9">
        <v>4.6574999999999998</v>
      </c>
      <c r="I9">
        <v>7.6602076984692511</v>
      </c>
      <c r="J9">
        <v>3.1915515360829025</v>
      </c>
      <c r="L9">
        <v>1.9776030492963008</v>
      </c>
      <c r="M9" t="s">
        <v>166</v>
      </c>
      <c r="N9" t="s">
        <v>167</v>
      </c>
      <c r="O9">
        <v>3.3775412983284991</v>
      </c>
    </row>
    <row r="10" spans="1:28" x14ac:dyDescent="0.2">
      <c r="A10" s="1">
        <v>0.71125711123179047</v>
      </c>
      <c r="B10" t="s">
        <v>105</v>
      </c>
      <c r="C10" t="s">
        <v>187</v>
      </c>
      <c r="D10" t="s">
        <v>188</v>
      </c>
      <c r="E10" s="1">
        <v>0.67983670864347623</v>
      </c>
      <c r="F10">
        <v>4.4435159475616701E-2</v>
      </c>
      <c r="G10" s="1">
        <v>0.45583670864347625</v>
      </c>
      <c r="H10">
        <v>4.6574999999999998</v>
      </c>
      <c r="I10">
        <v>9.787154238185213</v>
      </c>
      <c r="J10">
        <v>4.031348752130322</v>
      </c>
      <c r="L10">
        <v>2.4932580455127518</v>
      </c>
      <c r="M10" t="s">
        <v>168</v>
      </c>
      <c r="N10" t="s">
        <v>169</v>
      </c>
      <c r="O10">
        <v>7.0246176471834012</v>
      </c>
    </row>
    <row r="11" spans="1:28" x14ac:dyDescent="0.2">
      <c r="A11" s="1">
        <v>0.8151955273196082</v>
      </c>
      <c r="B11" t="s">
        <v>115</v>
      </c>
      <c r="C11" t="s">
        <v>187</v>
      </c>
      <c r="D11" t="s">
        <v>188</v>
      </c>
      <c r="E11" s="1">
        <v>0.77250354140041844</v>
      </c>
      <c r="F11">
        <v>6.0375585491559296E-2</v>
      </c>
      <c r="G11" s="1">
        <v>0.54850354140041846</v>
      </c>
      <c r="H11">
        <v>4.6574999999999998</v>
      </c>
      <c r="I11">
        <v>11.776780276981601</v>
      </c>
      <c r="J11">
        <v>4.8008514826499002</v>
      </c>
      <c r="L11">
        <v>2.9642666905583903</v>
      </c>
      <c r="M11" t="s">
        <v>170</v>
      </c>
      <c r="N11" t="s">
        <v>171</v>
      </c>
      <c r="O11">
        <v>1.2291028350620707</v>
      </c>
    </row>
    <row r="12" spans="1:28" x14ac:dyDescent="0.2">
      <c r="A12" s="1">
        <v>0.89918254795889896</v>
      </c>
      <c r="B12" t="s">
        <v>125</v>
      </c>
      <c r="C12" t="s">
        <v>187</v>
      </c>
      <c r="D12" t="s">
        <v>188</v>
      </c>
      <c r="E12" s="1">
        <v>0.89053325235126546</v>
      </c>
      <c r="F12">
        <v>1.2231951153289258E-2</v>
      </c>
      <c r="G12" s="1">
        <v>0.66653325235126548</v>
      </c>
      <c r="H12">
        <v>4.6574999999999998</v>
      </c>
      <c r="I12">
        <v>14.310966234058304</v>
      </c>
      <c r="J12">
        <v>5.7598880065204723</v>
      </c>
      <c r="L12">
        <v>3.5494449345906016</v>
      </c>
      <c r="M12" t="s">
        <v>172</v>
      </c>
      <c r="N12" t="s">
        <v>173</v>
      </c>
      <c r="O12">
        <v>2.7150719518739415</v>
      </c>
    </row>
    <row r="13" spans="1:28" x14ac:dyDescent="0.2">
      <c r="A13" s="1">
        <v>0.94820906454279086</v>
      </c>
      <c r="B13" t="s">
        <v>135</v>
      </c>
      <c r="C13" t="s">
        <v>187</v>
      </c>
      <c r="D13" t="s">
        <v>188</v>
      </c>
      <c r="E13" s="1">
        <v>1.018435950815396</v>
      </c>
      <c r="F13">
        <v>9.9315815009950986E-2</v>
      </c>
      <c r="G13" s="1">
        <v>0.79443595081539597</v>
      </c>
      <c r="H13">
        <v>4.6574999999999998</v>
      </c>
      <c r="I13">
        <v>17.05713259936438</v>
      </c>
      <c r="J13">
        <v>6.774241024020192</v>
      </c>
      <c r="L13">
        <v>4.1663165976180139</v>
      </c>
      <c r="M13" t="s">
        <v>174</v>
      </c>
      <c r="N13" t="s">
        <v>175</v>
      </c>
      <c r="O13">
        <v>4.5729731878511508</v>
      </c>
    </row>
    <row r="14" spans="1:28" x14ac:dyDescent="0.2">
      <c r="A14" s="1">
        <v>0.9926894172740095</v>
      </c>
      <c r="B14" t="s">
        <v>106</v>
      </c>
      <c r="C14" t="s">
        <v>187</v>
      </c>
      <c r="D14" t="s">
        <v>188</v>
      </c>
      <c r="E14" s="1">
        <v>1.0204678153539062</v>
      </c>
      <c r="F14">
        <v>3.9284587305588474E-2</v>
      </c>
      <c r="G14" s="1">
        <v>0.79646781535390621</v>
      </c>
      <c r="H14">
        <v>4.6574999999999998</v>
      </c>
      <c r="I14">
        <v>17.100758246997451</v>
      </c>
      <c r="J14">
        <v>6.7901559363258759</v>
      </c>
      <c r="L14">
        <v>4.1759791836332747</v>
      </c>
      <c r="M14" t="s">
        <v>176</v>
      </c>
      <c r="N14" t="s">
        <v>177</v>
      </c>
      <c r="O14">
        <v>2.2099767315826773</v>
      </c>
    </row>
    <row r="15" spans="1:28" x14ac:dyDescent="0.2">
      <c r="A15" s="1">
        <v>1.1544054672428081</v>
      </c>
      <c r="B15" t="s">
        <v>116</v>
      </c>
      <c r="C15" t="s">
        <v>187</v>
      </c>
      <c r="D15" t="s">
        <v>188</v>
      </c>
      <c r="E15" s="1">
        <v>1.2858906029084665</v>
      </c>
      <c r="F15">
        <v>0.18594806210883993</v>
      </c>
      <c r="G15" s="1">
        <v>1.0618906029084665</v>
      </c>
      <c r="H15">
        <v>4.6574999999999998</v>
      </c>
      <c r="I15">
        <v>22.799583529972441</v>
      </c>
      <c r="J15">
        <v>8.8193502395205066</v>
      </c>
      <c r="L15">
        <v>5.4042637194060994</v>
      </c>
      <c r="M15" t="s">
        <v>178</v>
      </c>
      <c r="N15" t="s">
        <v>179</v>
      </c>
      <c r="O15">
        <v>2.4562638031232744</v>
      </c>
    </row>
    <row r="16" spans="1:28" x14ac:dyDescent="0.2">
      <c r="A16" s="1">
        <v>0.51963299206296565</v>
      </c>
      <c r="B16" t="s">
        <v>126</v>
      </c>
      <c r="C16" t="s">
        <v>187</v>
      </c>
      <c r="D16" t="s">
        <v>188</v>
      </c>
      <c r="E16" s="1">
        <v>0.5729585113053437</v>
      </c>
      <c r="F16">
        <v>7.5413672533158407E-2</v>
      </c>
      <c r="G16" s="1">
        <v>0.34895851130534372</v>
      </c>
      <c r="H16">
        <v>4.6574999999999998</v>
      </c>
      <c r="I16">
        <v>7.4923995986117822</v>
      </c>
      <c r="J16">
        <v>3.1245054331940234</v>
      </c>
      <c r="L16">
        <v>1.9363586127237362</v>
      </c>
      <c r="M16" t="s">
        <v>180</v>
      </c>
      <c r="N16" t="s">
        <v>181</v>
      </c>
      <c r="O16">
        <v>0.52791922727036389</v>
      </c>
    </row>
    <row r="17" spans="1:15" x14ac:dyDescent="0.2">
      <c r="A17" s="1">
        <v>0.42434414710812918</v>
      </c>
      <c r="B17" t="s">
        <v>136</v>
      </c>
      <c r="C17" t="s">
        <v>187</v>
      </c>
      <c r="D17" t="s">
        <v>188</v>
      </c>
      <c r="E17" s="1">
        <v>0.45893702459903496</v>
      </c>
      <c r="F17">
        <v>4.8921716509149879E-2</v>
      </c>
      <c r="G17" s="1">
        <v>0.23493702459903495</v>
      </c>
      <c r="H17">
        <v>4.6574999999999998</v>
      </c>
      <c r="I17">
        <v>5.0442732066352116</v>
      </c>
      <c r="J17">
        <v>2.1325822447025606</v>
      </c>
      <c r="L17">
        <v>1.3247599439419895</v>
      </c>
      <c r="M17" t="s">
        <v>182</v>
      </c>
      <c r="N17" t="s">
        <v>183</v>
      </c>
      <c r="O17">
        <v>0.8785202687130671</v>
      </c>
    </row>
    <row r="18" spans="1:15" x14ac:dyDescent="0.2">
      <c r="A18" s="1">
        <v>0.52763055085996591</v>
      </c>
      <c r="B18" t="s">
        <v>107</v>
      </c>
      <c r="C18" t="s">
        <v>189</v>
      </c>
      <c r="D18" t="s">
        <v>186</v>
      </c>
      <c r="E18" s="1">
        <v>0.49264094589204782</v>
      </c>
      <c r="F18">
        <v>4.9482773887706777E-2</v>
      </c>
      <c r="G18" s="1">
        <v>0.26864094589204779</v>
      </c>
      <c r="H18">
        <v>4.6574999999999998</v>
      </c>
      <c r="I18">
        <v>5.7679215435759055</v>
      </c>
      <c r="J18">
        <v>2.4285312857949513</v>
      </c>
      <c r="L18">
        <v>1.5075172579334968</v>
      </c>
    </row>
    <row r="19" spans="1:15" x14ac:dyDescent="0.2">
      <c r="A19" s="1">
        <v>0.34599262584896767</v>
      </c>
      <c r="B19" t="s">
        <v>117</v>
      </c>
      <c r="C19" t="s">
        <v>189</v>
      </c>
      <c r="D19" t="s">
        <v>186</v>
      </c>
      <c r="E19" s="1">
        <v>0.37519398448040864</v>
      </c>
      <c r="F19">
        <v>4.1296957416304493E-2</v>
      </c>
      <c r="G19" s="1">
        <v>0.15119398448040863</v>
      </c>
      <c r="H19">
        <v>4.6574999999999998</v>
      </c>
      <c r="I19">
        <v>3.2462476539003462</v>
      </c>
      <c r="J19">
        <v>1.3868012836631676</v>
      </c>
      <c r="L19">
        <v>0.86309680460837901</v>
      </c>
    </row>
    <row r="20" spans="1:15" x14ac:dyDescent="0.2">
      <c r="A20" s="1">
        <v>0.43478232427010066</v>
      </c>
      <c r="B20" t="s">
        <v>127</v>
      </c>
      <c r="C20" t="s">
        <v>189</v>
      </c>
      <c r="D20" t="s">
        <v>186</v>
      </c>
      <c r="E20" s="1">
        <v>0.36194059751126423</v>
      </c>
      <c r="F20">
        <v>0.10301375788902169</v>
      </c>
      <c r="G20" s="1">
        <v>0.13794059751126422</v>
      </c>
      <c r="H20">
        <v>4.6574999999999998</v>
      </c>
      <c r="I20">
        <v>2.9616875472091087</v>
      </c>
      <c r="J20">
        <v>1.2673628674882906</v>
      </c>
      <c r="L20">
        <v>0.7890056828403571</v>
      </c>
    </row>
    <row r="21" spans="1:15" x14ac:dyDescent="0.2">
      <c r="A21" s="1">
        <v>0.60154704901087508</v>
      </c>
      <c r="B21" t="s">
        <v>137</v>
      </c>
      <c r="C21" t="s">
        <v>189</v>
      </c>
      <c r="D21" t="s">
        <v>186</v>
      </c>
      <c r="E21" s="1">
        <v>0.74097861143736354</v>
      </c>
      <c r="F21">
        <v>0.19718600660641047</v>
      </c>
      <c r="G21" s="1">
        <v>0.51697861143736357</v>
      </c>
      <c r="H21">
        <v>4.6574999999999998</v>
      </c>
      <c r="I21">
        <v>11.099916509658907</v>
      </c>
      <c r="J21">
        <v>4.5407540996582751</v>
      </c>
      <c r="L21">
        <v>2.80521495257284</v>
      </c>
    </row>
    <row r="22" spans="1:15" x14ac:dyDescent="0.2">
      <c r="A22" s="1">
        <v>0.52138328428715208</v>
      </c>
      <c r="B22" t="s">
        <v>108</v>
      </c>
      <c r="C22" t="s">
        <v>189</v>
      </c>
      <c r="D22" t="s">
        <v>186</v>
      </c>
      <c r="E22" s="1">
        <v>0.50990131636838887</v>
      </c>
      <c r="F22">
        <v>1.6237954753447678E-2</v>
      </c>
      <c r="G22" s="1">
        <v>0.28590131636838889</v>
      </c>
      <c r="H22">
        <v>4.6574999999999998</v>
      </c>
      <c r="I22">
        <v>6.1385145758108193</v>
      </c>
      <c r="J22">
        <v>2.5791873159662164</v>
      </c>
      <c r="L22">
        <v>1.6004583275532533</v>
      </c>
    </row>
    <row r="23" spans="1:15" x14ac:dyDescent="0.2">
      <c r="A23" s="1">
        <v>0.43428033161010693</v>
      </c>
      <c r="B23" t="s">
        <v>118</v>
      </c>
      <c r="C23" t="s">
        <v>189</v>
      </c>
      <c r="D23" t="s">
        <v>186</v>
      </c>
      <c r="E23" s="1">
        <v>0.45193880398117059</v>
      </c>
      <c r="F23">
        <v>2.4972851117948773E-2</v>
      </c>
      <c r="G23" s="1">
        <v>0.22793880398117058</v>
      </c>
      <c r="H23">
        <v>4.6574999999999998</v>
      </c>
      <c r="I23">
        <v>4.8940161885382842</v>
      </c>
      <c r="J23">
        <v>2.0708349550556919</v>
      </c>
      <c r="L23">
        <v>1.2865979744944946</v>
      </c>
    </row>
    <row r="24" spans="1:15" x14ac:dyDescent="0.2">
      <c r="A24" s="1">
        <v>0.59804317933985485</v>
      </c>
      <c r="B24" t="s">
        <v>128</v>
      </c>
      <c r="C24" t="s">
        <v>189</v>
      </c>
      <c r="D24" t="s">
        <v>186</v>
      </c>
      <c r="E24" s="1">
        <v>0.56196655910945903</v>
      </c>
      <c r="F24">
        <v>5.1020045614409336E-2</v>
      </c>
      <c r="G24" s="1">
        <v>0.33796655910945905</v>
      </c>
      <c r="H24">
        <v>4.6574999999999998</v>
      </c>
      <c r="I24">
        <v>7.2563941837779726</v>
      </c>
      <c r="J24">
        <v>3.0300112411025268</v>
      </c>
      <c r="L24">
        <v>1.8782092510740489</v>
      </c>
    </row>
    <row r="25" spans="1:15" x14ac:dyDescent="0.2">
      <c r="A25" s="1">
        <v>0.34978221446223495</v>
      </c>
      <c r="B25" t="s">
        <v>138</v>
      </c>
      <c r="C25" t="s">
        <v>189</v>
      </c>
      <c r="D25" t="s">
        <v>186</v>
      </c>
      <c r="E25" s="1">
        <v>0.34978221446223495</v>
      </c>
      <c r="F25" s="1">
        <v>0</v>
      </c>
      <c r="G25" s="1">
        <v>0.12578221446223495</v>
      </c>
      <c r="H25">
        <v>4.6574999999999998</v>
      </c>
      <c r="I25">
        <v>2.700637991674395</v>
      </c>
      <c r="J25">
        <v>1.1574446432937737</v>
      </c>
      <c r="L25">
        <v>0.72078124843948299</v>
      </c>
    </row>
    <row r="26" spans="1:15" x14ac:dyDescent="0.2">
      <c r="A26" s="1">
        <v>0.62242140642610411</v>
      </c>
      <c r="B26" t="s">
        <v>109</v>
      </c>
      <c r="C26" t="s">
        <v>189</v>
      </c>
      <c r="D26" t="s">
        <v>188</v>
      </c>
      <c r="E26" s="1">
        <v>0.62038230607462819</v>
      </c>
      <c r="F26">
        <v>2.8837233720969907E-3</v>
      </c>
      <c r="G26" s="1">
        <v>0.39638230607462821</v>
      </c>
      <c r="H26">
        <v>4.6574999999999998</v>
      </c>
      <c r="I26">
        <v>8.5106238556012492</v>
      </c>
      <c r="J26">
        <v>3.529528951697134</v>
      </c>
      <c r="L26">
        <v>2.1853400285145788</v>
      </c>
    </row>
    <row r="27" spans="1:15" x14ac:dyDescent="0.2">
      <c r="A27" s="1">
        <v>0.62598069885734064</v>
      </c>
      <c r="B27" t="s">
        <v>119</v>
      </c>
      <c r="C27" t="s">
        <v>189</v>
      </c>
      <c r="D27" t="s">
        <v>188</v>
      </c>
      <c r="E27" s="1">
        <v>0.68253047196559402</v>
      </c>
      <c r="F27">
        <v>7.9973456078813343E-2</v>
      </c>
      <c r="G27" s="1">
        <v>0.45853047196559404</v>
      </c>
      <c r="H27">
        <v>4.6574999999999998</v>
      </c>
      <c r="I27">
        <v>9.8449913465505965</v>
      </c>
      <c r="J27">
        <v>4.0539321699617403</v>
      </c>
      <c r="L27">
        <v>2.50710093613622</v>
      </c>
    </row>
    <row r="28" spans="1:15" x14ac:dyDescent="0.2">
      <c r="A28" s="1">
        <v>0.52682743518916819</v>
      </c>
      <c r="B28" t="s">
        <v>129</v>
      </c>
      <c r="C28" t="s">
        <v>189</v>
      </c>
      <c r="D28" t="s">
        <v>188</v>
      </c>
      <c r="E28" s="1">
        <v>0.49953985644234822</v>
      </c>
      <c r="F28">
        <v>3.8590463948076671E-2</v>
      </c>
      <c r="G28" s="1">
        <v>0.27553985644234824</v>
      </c>
      <c r="H28">
        <v>4.6574999999999998</v>
      </c>
      <c r="I28">
        <v>5.9160463004261565</v>
      </c>
      <c r="J28">
        <v>2.4888207982983674</v>
      </c>
      <c r="L28">
        <v>1.5447178909916255</v>
      </c>
    </row>
    <row r="29" spans="1:15" x14ac:dyDescent="0.2">
      <c r="A29" s="1">
        <v>0.45726806128556419</v>
      </c>
      <c r="B29" t="s">
        <v>139</v>
      </c>
      <c r="C29" t="s">
        <v>189</v>
      </c>
      <c r="D29" t="s">
        <v>188</v>
      </c>
      <c r="E29" s="1">
        <v>0.42675244428001502</v>
      </c>
      <c r="F29">
        <v>4.3155599433430648E-2</v>
      </c>
      <c r="G29" s="1">
        <v>0.20275244428001502</v>
      </c>
      <c r="H29">
        <v>4.6574999999999998</v>
      </c>
      <c r="I29">
        <v>4.3532462539992487</v>
      </c>
      <c r="J29">
        <v>1.8477500538324447</v>
      </c>
      <c r="L29">
        <v>1.1486323767624276</v>
      </c>
    </row>
    <row r="30" spans="1:15" x14ac:dyDescent="0.2">
      <c r="A30" s="1">
        <v>0.62683679429743944</v>
      </c>
      <c r="B30" t="s">
        <v>110</v>
      </c>
      <c r="C30" t="s">
        <v>189</v>
      </c>
      <c r="D30" t="s">
        <v>188</v>
      </c>
      <c r="E30" s="1">
        <v>0.6010360270779086</v>
      </c>
      <c r="F30">
        <v>3.6487794921491686E-2</v>
      </c>
      <c r="G30" s="1">
        <v>0.37703602707790862</v>
      </c>
      <c r="H30">
        <v>4.6574999999999998</v>
      </c>
      <c r="I30">
        <v>8.0952448111198851</v>
      </c>
      <c r="J30">
        <v>3.3648194514155931</v>
      </c>
      <c r="L30">
        <v>2.0841379626022078</v>
      </c>
    </row>
    <row r="31" spans="1:15" x14ac:dyDescent="0.2">
      <c r="A31" s="1">
        <v>0.70423977060877441</v>
      </c>
      <c r="B31" t="s">
        <v>120</v>
      </c>
      <c r="C31" t="s">
        <v>189</v>
      </c>
      <c r="D31" t="s">
        <v>188</v>
      </c>
      <c r="E31" s="1">
        <v>0.70590803935679713</v>
      </c>
      <c r="F31">
        <v>2.3592882891368466E-3</v>
      </c>
      <c r="G31" s="1">
        <v>0.48190803935679716</v>
      </c>
      <c r="H31">
        <v>4.6574999999999998</v>
      </c>
      <c r="I31">
        <v>10.346925160639769</v>
      </c>
      <c r="J31">
        <v>4.2493731895254063</v>
      </c>
      <c r="L31">
        <v>2.6268492742114398</v>
      </c>
    </row>
    <row r="32" spans="1:15" x14ac:dyDescent="0.2">
      <c r="A32" s="1">
        <v>0.50059448128720219</v>
      </c>
      <c r="B32" t="s">
        <v>130</v>
      </c>
      <c r="C32" t="s">
        <v>189</v>
      </c>
      <c r="D32" t="s">
        <v>188</v>
      </c>
      <c r="E32" s="1">
        <v>0.51094916566749116</v>
      </c>
      <c r="F32">
        <v>1.4643735084697587E-2</v>
      </c>
      <c r="G32" s="1">
        <v>0.28694916566749118</v>
      </c>
      <c r="H32">
        <v>4.6574999999999998</v>
      </c>
      <c r="I32">
        <v>6.1610126820717381</v>
      </c>
      <c r="J32">
        <v>2.5883139105697315</v>
      </c>
      <c r="L32">
        <v>1.6060866087138894</v>
      </c>
    </row>
    <row r="33" spans="1:12" x14ac:dyDescent="0.2">
      <c r="A33" s="1">
        <v>0.41027758191771313</v>
      </c>
      <c r="B33" t="s">
        <v>140</v>
      </c>
      <c r="C33" t="s">
        <v>189</v>
      </c>
      <c r="D33" t="s">
        <v>188</v>
      </c>
      <c r="E33" s="1">
        <v>0.46439505572313211</v>
      </c>
      <c r="F33">
        <v>7.6533665416994398E-2</v>
      </c>
      <c r="G33" s="1">
        <v>0.24039505572313211</v>
      </c>
      <c r="H33">
        <v>4.6574999999999998</v>
      </c>
      <c r="I33">
        <v>5.1614612071525947</v>
      </c>
      <c r="J33">
        <v>2.1806686480538442</v>
      </c>
      <c r="L33">
        <v>1.354471495560772</v>
      </c>
    </row>
    <row r="34" spans="1:12" x14ac:dyDescent="0.2">
      <c r="A34" s="1"/>
      <c r="G34" s="1"/>
    </row>
    <row r="35" spans="1:12" x14ac:dyDescent="0.2">
      <c r="A35" s="1"/>
      <c r="G35" s="1"/>
    </row>
    <row r="36" spans="1:12" x14ac:dyDescent="0.2">
      <c r="A36" s="1"/>
      <c r="G36" s="1"/>
    </row>
    <row r="37" spans="1:12" x14ac:dyDescent="0.2">
      <c r="A37" s="1"/>
      <c r="G37" s="1"/>
    </row>
    <row r="38" spans="1:12" x14ac:dyDescent="0.2">
      <c r="A38" s="1"/>
      <c r="G38" s="1"/>
    </row>
    <row r="39" spans="1:12" x14ac:dyDescent="0.2">
      <c r="A39" s="1"/>
      <c r="G39" s="1"/>
    </row>
    <row r="40" spans="1:12" x14ac:dyDescent="0.2">
      <c r="A40" s="1"/>
      <c r="G40" s="1"/>
    </row>
    <row r="41" spans="1:12" x14ac:dyDescent="0.2">
      <c r="A41" s="1"/>
      <c r="G41" s="1"/>
    </row>
    <row r="42" spans="1:12" x14ac:dyDescent="0.2">
      <c r="A42" s="1"/>
      <c r="G42" s="1"/>
    </row>
    <row r="43" spans="1:12" x14ac:dyDescent="0.2">
      <c r="A43" s="1"/>
      <c r="G43" s="1"/>
    </row>
    <row r="44" spans="1:12" x14ac:dyDescent="0.2">
      <c r="A44" s="1"/>
      <c r="G44" s="1"/>
    </row>
    <row r="45" spans="1:12" x14ac:dyDescent="0.2">
      <c r="A45" s="1"/>
      <c r="G45" s="1"/>
    </row>
    <row r="46" spans="1:12" x14ac:dyDescent="0.2">
      <c r="A46" s="1"/>
      <c r="G46" s="1"/>
    </row>
    <row r="47" spans="1:12" x14ac:dyDescent="0.2">
      <c r="A47" s="1"/>
      <c r="G47" s="1"/>
    </row>
    <row r="48" spans="1:12" x14ac:dyDescent="0.2">
      <c r="A48" s="1"/>
      <c r="G48" s="1"/>
    </row>
    <row r="49" spans="1:7" x14ac:dyDescent="0.2">
      <c r="A49" s="1"/>
      <c r="G49" s="1"/>
    </row>
    <row r="50" spans="1:7" x14ac:dyDescent="0.2">
      <c r="A50" s="1"/>
      <c r="G50" s="1"/>
    </row>
    <row r="51" spans="1:7" x14ac:dyDescent="0.2">
      <c r="A51" s="1"/>
      <c r="G51" s="1"/>
    </row>
    <row r="52" spans="1:7" x14ac:dyDescent="0.2">
      <c r="A52" s="1"/>
      <c r="G52" s="1"/>
    </row>
    <row r="53" spans="1:7" x14ac:dyDescent="0.2">
      <c r="A53" s="1"/>
      <c r="G53" s="1"/>
    </row>
    <row r="54" spans="1:7" x14ac:dyDescent="0.2">
      <c r="A54" s="1"/>
      <c r="G54" s="1"/>
    </row>
    <row r="55" spans="1:7" x14ac:dyDescent="0.2">
      <c r="A55" s="1"/>
      <c r="G55" s="1"/>
    </row>
    <row r="56" spans="1:7" x14ac:dyDescent="0.2">
      <c r="A56" s="1"/>
      <c r="G56" s="1"/>
    </row>
    <row r="57" spans="1:7" x14ac:dyDescent="0.2">
      <c r="A57" s="1"/>
      <c r="G57" s="1"/>
    </row>
    <row r="58" spans="1:7" x14ac:dyDescent="0.2">
      <c r="A58" s="1"/>
      <c r="G58" s="1"/>
    </row>
    <row r="59" spans="1:7" x14ac:dyDescent="0.2">
      <c r="A59" s="1"/>
      <c r="G59" s="1"/>
    </row>
    <row r="60" spans="1:7" x14ac:dyDescent="0.2">
      <c r="A60" s="1"/>
      <c r="G60" s="1"/>
    </row>
    <row r="61" spans="1:7" x14ac:dyDescent="0.2">
      <c r="A61" s="1"/>
      <c r="G61" s="1"/>
    </row>
    <row r="62" spans="1:7" x14ac:dyDescent="0.2">
      <c r="A62" s="1"/>
      <c r="G62" s="1"/>
    </row>
    <row r="63" spans="1:7" x14ac:dyDescent="0.2">
      <c r="A63" s="1"/>
      <c r="G63" s="1"/>
    </row>
  </sheetData>
  <sortState ref="A2:I81">
    <sortCondition ref="B2:B8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6545-7211-2844-BBD8-E4D6410D8CCE}">
  <dimension ref="A1:I63"/>
  <sheetViews>
    <sheetView workbookViewId="0">
      <selection activeCell="I9" sqref="I2:I9"/>
    </sheetView>
  </sheetViews>
  <sheetFormatPr baseColWidth="10" defaultRowHeight="16" x14ac:dyDescent="0.2"/>
  <sheetData>
    <row r="1" spans="1:9" x14ac:dyDescent="0.2">
      <c r="A1" t="s">
        <v>97</v>
      </c>
      <c r="B1" s="2" t="s">
        <v>99</v>
      </c>
      <c r="C1" s="2" t="s">
        <v>142</v>
      </c>
      <c r="D1" s="2" t="s">
        <v>143</v>
      </c>
      <c r="E1" s="2" t="s">
        <v>151</v>
      </c>
      <c r="F1" s="2" t="s">
        <v>152</v>
      </c>
      <c r="G1" t="s">
        <v>144</v>
      </c>
      <c r="H1" t="s">
        <v>145</v>
      </c>
      <c r="I1" t="s">
        <v>149</v>
      </c>
    </row>
    <row r="2" spans="1:9" x14ac:dyDescent="0.2">
      <c r="A2" s="1">
        <v>0.41961147098593227</v>
      </c>
      <c r="B2" t="s">
        <v>100</v>
      </c>
      <c r="C2" s="1">
        <v>0.39811302156801831</v>
      </c>
      <c r="D2">
        <v>3.0403398736805927E-2</v>
      </c>
      <c r="E2">
        <v>2</v>
      </c>
      <c r="F2">
        <f>E2*5</f>
        <v>10</v>
      </c>
      <c r="G2" s="1">
        <v>0.174113021568018</v>
      </c>
      <c r="H2">
        <f>F2*0.1863</f>
        <v>1.863</v>
      </c>
      <c r="I2">
        <f>G2/H2*100</f>
        <v>9.3458412006450882</v>
      </c>
    </row>
    <row r="3" spans="1:9" x14ac:dyDescent="0.2">
      <c r="A3" s="1">
        <v>0.77596092686381402</v>
      </c>
      <c r="B3" t="s">
        <v>150</v>
      </c>
      <c r="C3" s="1">
        <v>0.77596092686381402</v>
      </c>
      <c r="D3" s="1"/>
      <c r="E3" s="1">
        <v>2</v>
      </c>
      <c r="F3">
        <f t="shared" ref="F3:F33" si="0">E3*5</f>
        <v>10</v>
      </c>
      <c r="G3" s="1">
        <v>0.55196092686381404</v>
      </c>
      <c r="H3">
        <f t="shared" ref="H3:H33" si="1">F3*0.1863</f>
        <v>1.863</v>
      </c>
      <c r="I3">
        <f>G3/H3*100</f>
        <v>29.627532306162855</v>
      </c>
    </row>
    <row r="4" spans="1:9" x14ac:dyDescent="0.2">
      <c r="A4" s="1">
        <v>0.41356577039449288</v>
      </c>
      <c r="B4" t="s">
        <v>123</v>
      </c>
      <c r="C4" s="1">
        <v>0.38524803223913595</v>
      </c>
      <c r="D4">
        <v>4.0047329355035841E-2</v>
      </c>
      <c r="E4">
        <v>2</v>
      </c>
      <c r="F4">
        <f t="shared" si="0"/>
        <v>10</v>
      </c>
      <c r="G4" s="1">
        <v>0.16124803223913595</v>
      </c>
      <c r="H4">
        <f t="shared" si="1"/>
        <v>1.863</v>
      </c>
      <c r="I4">
        <f t="shared" ref="I4:I33" si="2">G4/H4*100</f>
        <v>8.6552889017249566</v>
      </c>
    </row>
    <row r="5" spans="1:9" x14ac:dyDescent="0.2">
      <c r="A5" s="1">
        <v>0.46188278943936567</v>
      </c>
      <c r="B5" t="s">
        <v>133</v>
      </c>
      <c r="C5" s="1">
        <v>0.51054815086963501</v>
      </c>
      <c r="D5">
        <v>6.8823214152475415E-2</v>
      </c>
      <c r="E5">
        <v>2</v>
      </c>
      <c r="F5">
        <f t="shared" si="0"/>
        <v>10</v>
      </c>
      <c r="G5" s="1">
        <v>0.28654815086963503</v>
      </c>
      <c r="H5">
        <f t="shared" si="1"/>
        <v>1.863</v>
      </c>
      <c r="I5">
        <f t="shared" si="2"/>
        <v>15.381006487903115</v>
      </c>
    </row>
    <row r="6" spans="1:9" x14ac:dyDescent="0.2">
      <c r="A6" s="1">
        <v>0.48926582585275058</v>
      </c>
      <c r="B6" t="s">
        <v>104</v>
      </c>
      <c r="C6" s="1">
        <v>0.48459553097479063</v>
      </c>
      <c r="D6">
        <v>6.6047943566925546E-3</v>
      </c>
      <c r="E6">
        <v>2</v>
      </c>
      <c r="F6">
        <f t="shared" si="0"/>
        <v>10</v>
      </c>
      <c r="G6" s="1">
        <v>0.2605955309747906</v>
      </c>
      <c r="H6">
        <f t="shared" si="1"/>
        <v>1.863</v>
      </c>
      <c r="I6">
        <f t="shared" si="2"/>
        <v>13.987951206376307</v>
      </c>
    </row>
    <row r="7" spans="1:9" x14ac:dyDescent="0.2">
      <c r="A7" s="1">
        <v>0.39675478587255153</v>
      </c>
      <c r="B7" t="s">
        <v>114</v>
      </c>
      <c r="C7" s="1">
        <v>0.40650728048252627</v>
      </c>
      <c r="D7">
        <v>1.3792110144396783E-2</v>
      </c>
      <c r="E7">
        <v>2</v>
      </c>
      <c r="F7">
        <f t="shared" si="0"/>
        <v>10</v>
      </c>
      <c r="G7" s="1">
        <v>0.18250728048252626</v>
      </c>
      <c r="H7">
        <f t="shared" si="1"/>
        <v>1.863</v>
      </c>
      <c r="I7">
        <f t="shared" si="2"/>
        <v>9.7964187054496108</v>
      </c>
    </row>
    <row r="8" spans="1:9" x14ac:dyDescent="0.2">
      <c r="A8" s="1">
        <v>0.33351454121451746</v>
      </c>
      <c r="B8" t="s">
        <v>124</v>
      </c>
      <c r="C8" s="1">
        <v>0.32326700580971007</v>
      </c>
      <c r="D8">
        <v>1.4492203550377067E-2</v>
      </c>
      <c r="E8">
        <v>2</v>
      </c>
      <c r="F8">
        <f t="shared" si="0"/>
        <v>10</v>
      </c>
      <c r="G8" s="1">
        <v>9.9267005809710068E-2</v>
      </c>
      <c r="H8">
        <f t="shared" si="1"/>
        <v>1.863</v>
      </c>
      <c r="I8">
        <f t="shared" si="2"/>
        <v>5.3283416967101491</v>
      </c>
    </row>
    <row r="9" spans="1:9" x14ac:dyDescent="0.2">
      <c r="A9" s="1">
        <v>0.54832386932307042</v>
      </c>
      <c r="B9" t="s">
        <v>134</v>
      </c>
      <c r="C9" s="1">
        <v>0.58077417355620531</v>
      </c>
      <c r="D9">
        <v>4.5891660349632414E-2</v>
      </c>
      <c r="E9">
        <v>2</v>
      </c>
      <c r="F9">
        <f t="shared" si="0"/>
        <v>10</v>
      </c>
      <c r="G9" s="1">
        <v>0.35677417355620533</v>
      </c>
      <c r="H9">
        <f t="shared" si="1"/>
        <v>1.863</v>
      </c>
      <c r="I9">
        <f t="shared" si="2"/>
        <v>19.150519246173126</v>
      </c>
    </row>
    <row r="10" spans="1:9" x14ac:dyDescent="0.2">
      <c r="A10" s="1">
        <v>0.71125711123179047</v>
      </c>
      <c r="B10" t="s">
        <v>105</v>
      </c>
      <c r="C10" s="1">
        <v>0.67983670864347623</v>
      </c>
      <c r="D10">
        <v>4.4435159475616701E-2</v>
      </c>
      <c r="E10">
        <v>4</v>
      </c>
      <c r="F10">
        <f t="shared" si="0"/>
        <v>20</v>
      </c>
      <c r="G10" s="1">
        <v>0.45583670864347625</v>
      </c>
      <c r="H10">
        <f t="shared" si="1"/>
        <v>3.726</v>
      </c>
      <c r="I10">
        <f t="shared" si="2"/>
        <v>12.233942797731515</v>
      </c>
    </row>
    <row r="11" spans="1:9" x14ac:dyDescent="0.2">
      <c r="A11" s="1">
        <v>0.8151955273196082</v>
      </c>
      <c r="B11" t="s">
        <v>115</v>
      </c>
      <c r="C11" s="1">
        <v>0.77250354140041844</v>
      </c>
      <c r="D11">
        <v>6.0375585491559296E-2</v>
      </c>
      <c r="E11">
        <v>4.4000000000000004</v>
      </c>
      <c r="F11">
        <f t="shared" si="0"/>
        <v>22</v>
      </c>
      <c r="G11" s="1">
        <v>0.54850354140041846</v>
      </c>
      <c r="H11">
        <f t="shared" si="1"/>
        <v>4.0986000000000002</v>
      </c>
      <c r="I11">
        <f t="shared" si="2"/>
        <v>13.382704860206374</v>
      </c>
    </row>
    <row r="12" spans="1:9" x14ac:dyDescent="0.2">
      <c r="A12" s="1">
        <v>0.89918254795889896</v>
      </c>
      <c r="B12" t="s">
        <v>125</v>
      </c>
      <c r="C12" s="1">
        <v>0.89053325235126546</v>
      </c>
      <c r="D12">
        <v>1.2231951153289258E-2</v>
      </c>
      <c r="E12">
        <v>3.18</v>
      </c>
      <c r="F12">
        <f t="shared" si="0"/>
        <v>15.9</v>
      </c>
      <c r="G12" s="1">
        <v>0.66653325235126548</v>
      </c>
      <c r="H12">
        <f t="shared" si="1"/>
        <v>2.96217</v>
      </c>
      <c r="I12">
        <f t="shared" si="2"/>
        <v>22.50151923594073</v>
      </c>
    </row>
    <row r="13" spans="1:9" x14ac:dyDescent="0.2">
      <c r="A13" s="1">
        <v>0.94820906454279086</v>
      </c>
      <c r="B13" t="s">
        <v>135</v>
      </c>
      <c r="C13" s="1">
        <v>1.018435950815396</v>
      </c>
      <c r="D13">
        <v>9.9315815009950986E-2</v>
      </c>
      <c r="E13">
        <v>2.72</v>
      </c>
      <c r="F13">
        <f t="shared" si="0"/>
        <v>13.600000000000001</v>
      </c>
      <c r="G13" s="1">
        <v>0.79443595081539597</v>
      </c>
      <c r="H13">
        <f t="shared" si="1"/>
        <v>2.5336800000000004</v>
      </c>
      <c r="I13">
        <f t="shared" si="2"/>
        <v>31.355023160596279</v>
      </c>
    </row>
    <row r="14" spans="1:9" x14ac:dyDescent="0.2">
      <c r="A14" s="1">
        <v>0.9926894172740095</v>
      </c>
      <c r="B14" t="s">
        <v>106</v>
      </c>
      <c r="C14" s="1">
        <v>1.0204678153539062</v>
      </c>
      <c r="D14">
        <v>3.9284587305588474E-2</v>
      </c>
      <c r="E14">
        <v>2</v>
      </c>
      <c r="F14">
        <f t="shared" si="0"/>
        <v>10</v>
      </c>
      <c r="G14" s="1">
        <v>0.79646781535390621</v>
      </c>
      <c r="H14">
        <f t="shared" si="1"/>
        <v>1.863</v>
      </c>
      <c r="I14">
        <f t="shared" si="2"/>
        <v>42.751895617493624</v>
      </c>
    </row>
    <row r="15" spans="1:9" x14ac:dyDescent="0.2">
      <c r="A15" s="1">
        <v>1.1544054672428081</v>
      </c>
      <c r="B15" t="s">
        <v>116</v>
      </c>
      <c r="C15" s="1">
        <v>1.2858906029084665</v>
      </c>
      <c r="D15">
        <v>0.18594806210883993</v>
      </c>
      <c r="E15">
        <v>2</v>
      </c>
      <c r="F15">
        <f t="shared" si="0"/>
        <v>10</v>
      </c>
      <c r="G15" s="1">
        <v>1.0618906029084665</v>
      </c>
      <c r="H15">
        <f t="shared" si="1"/>
        <v>1.863</v>
      </c>
      <c r="I15">
        <f t="shared" si="2"/>
        <v>56.998958824931101</v>
      </c>
    </row>
    <row r="16" spans="1:9" x14ac:dyDescent="0.2">
      <c r="A16" s="1">
        <v>0.51963299206296565</v>
      </c>
      <c r="B16" t="s">
        <v>126</v>
      </c>
      <c r="C16" s="1">
        <v>0.5729585113053437</v>
      </c>
      <c r="D16">
        <v>7.5413672533158407E-2</v>
      </c>
      <c r="E16">
        <v>2.34</v>
      </c>
      <c r="F16">
        <f t="shared" si="0"/>
        <v>11.7</v>
      </c>
      <c r="G16" s="1">
        <v>0.34895851130534372</v>
      </c>
      <c r="H16">
        <f t="shared" si="1"/>
        <v>2.1797099999999996</v>
      </c>
      <c r="I16">
        <f t="shared" si="2"/>
        <v>16.009400851734579</v>
      </c>
    </row>
    <row r="17" spans="1:9" x14ac:dyDescent="0.2">
      <c r="A17" s="1">
        <v>0.42434414710812918</v>
      </c>
      <c r="B17" t="s">
        <v>136</v>
      </c>
      <c r="C17" s="1">
        <v>0.45893702459903496</v>
      </c>
      <c r="D17">
        <v>4.8921716509149879E-2</v>
      </c>
      <c r="E17">
        <v>2.52</v>
      </c>
      <c r="F17">
        <f t="shared" si="0"/>
        <v>12.6</v>
      </c>
      <c r="G17" s="1">
        <v>0.23493702459903495</v>
      </c>
      <c r="H17">
        <f t="shared" si="1"/>
        <v>2.3473799999999998</v>
      </c>
      <c r="I17">
        <f t="shared" si="2"/>
        <v>10.008478584593673</v>
      </c>
    </row>
    <row r="18" spans="1:9" x14ac:dyDescent="0.2">
      <c r="A18" s="1">
        <v>0.52763055085996591</v>
      </c>
      <c r="B18" t="s">
        <v>107</v>
      </c>
      <c r="C18" s="1">
        <v>0.49264094589204782</v>
      </c>
      <c r="D18">
        <v>4.9482773887706777E-2</v>
      </c>
      <c r="E18">
        <v>2.64</v>
      </c>
      <c r="F18">
        <f t="shared" si="0"/>
        <v>13.200000000000001</v>
      </c>
      <c r="G18" s="1">
        <v>0.26864094589204779</v>
      </c>
      <c r="H18">
        <f t="shared" si="1"/>
        <v>2.4591600000000002</v>
      </c>
      <c r="I18">
        <f t="shared" si="2"/>
        <v>10.924093832530122</v>
      </c>
    </row>
    <row r="19" spans="1:9" x14ac:dyDescent="0.2">
      <c r="A19" s="1">
        <v>0.34599262584896767</v>
      </c>
      <c r="B19" t="s">
        <v>117</v>
      </c>
      <c r="C19" s="1">
        <v>0.37519398448040864</v>
      </c>
      <c r="D19">
        <v>4.1296957416304493E-2</v>
      </c>
      <c r="E19">
        <v>3</v>
      </c>
      <c r="F19">
        <f t="shared" si="0"/>
        <v>15</v>
      </c>
      <c r="G19" s="1">
        <v>0.15119398448040863</v>
      </c>
      <c r="H19">
        <f t="shared" si="1"/>
        <v>2.7944999999999998</v>
      </c>
      <c r="I19">
        <f t="shared" si="2"/>
        <v>5.4104127565005777</v>
      </c>
    </row>
    <row r="20" spans="1:9" x14ac:dyDescent="0.2">
      <c r="A20" s="1">
        <v>0.43478232427010066</v>
      </c>
      <c r="B20" t="s">
        <v>127</v>
      </c>
      <c r="C20" s="1">
        <v>0.36194059751126423</v>
      </c>
      <c r="D20">
        <v>0.10301375788902169</v>
      </c>
      <c r="E20">
        <v>2</v>
      </c>
      <c r="F20">
        <f t="shared" si="0"/>
        <v>10</v>
      </c>
      <c r="G20" s="1">
        <v>0.13794059751126422</v>
      </c>
      <c r="H20">
        <f t="shared" si="1"/>
        <v>1.863</v>
      </c>
      <c r="I20">
        <f t="shared" si="2"/>
        <v>7.4042188680227721</v>
      </c>
    </row>
    <row r="21" spans="1:9" x14ac:dyDescent="0.2">
      <c r="A21" s="1">
        <v>0.60154704901087508</v>
      </c>
      <c r="B21" t="s">
        <v>137</v>
      </c>
      <c r="C21" s="1">
        <v>0.74097861143736354</v>
      </c>
      <c r="D21">
        <v>0.19718600660641047</v>
      </c>
      <c r="E21">
        <v>2</v>
      </c>
      <c r="F21">
        <f t="shared" si="0"/>
        <v>10</v>
      </c>
      <c r="G21" s="1">
        <v>0.51697861143736357</v>
      </c>
      <c r="H21">
        <f t="shared" si="1"/>
        <v>1.863</v>
      </c>
      <c r="I21">
        <f t="shared" si="2"/>
        <v>27.749791274147267</v>
      </c>
    </row>
    <row r="22" spans="1:9" x14ac:dyDescent="0.2">
      <c r="A22" s="1">
        <v>0.52138328428715208</v>
      </c>
      <c r="B22" t="s">
        <v>108</v>
      </c>
      <c r="C22" s="1">
        <v>0.50990131636838887</v>
      </c>
      <c r="D22">
        <v>1.6237954753447678E-2</v>
      </c>
      <c r="E22">
        <v>2.2599999999999998</v>
      </c>
      <c r="F22">
        <f t="shared" si="0"/>
        <v>11.299999999999999</v>
      </c>
      <c r="G22" s="1">
        <v>0.28590131636838889</v>
      </c>
      <c r="H22">
        <f t="shared" si="1"/>
        <v>2.1051899999999999</v>
      </c>
      <c r="I22">
        <f t="shared" si="2"/>
        <v>13.58078445975845</v>
      </c>
    </row>
    <row r="23" spans="1:9" x14ac:dyDescent="0.2">
      <c r="A23" s="1">
        <v>0.43428033161010693</v>
      </c>
      <c r="B23" t="s">
        <v>118</v>
      </c>
      <c r="C23" s="1">
        <v>0.45193880398117059</v>
      </c>
      <c r="D23">
        <v>2.4972851117948773E-2</v>
      </c>
      <c r="E23">
        <v>3</v>
      </c>
      <c r="F23">
        <f t="shared" si="0"/>
        <v>15</v>
      </c>
      <c r="G23" s="1">
        <v>0.22793880398117058</v>
      </c>
      <c r="H23">
        <f t="shared" si="1"/>
        <v>2.7944999999999998</v>
      </c>
      <c r="I23">
        <f t="shared" si="2"/>
        <v>8.1566936475638077</v>
      </c>
    </row>
    <row r="24" spans="1:9" x14ac:dyDescent="0.2">
      <c r="A24" s="1">
        <v>0.59804317933985485</v>
      </c>
      <c r="B24" t="s">
        <v>128</v>
      </c>
      <c r="C24" s="1">
        <v>0.56196655910945903</v>
      </c>
      <c r="D24">
        <v>5.1020045614409336E-2</v>
      </c>
      <c r="E24">
        <v>2</v>
      </c>
      <c r="F24">
        <f t="shared" si="0"/>
        <v>10</v>
      </c>
      <c r="G24" s="1">
        <v>0.33796655910945905</v>
      </c>
      <c r="H24">
        <f t="shared" si="1"/>
        <v>1.863</v>
      </c>
      <c r="I24">
        <f t="shared" si="2"/>
        <v>18.140985459444931</v>
      </c>
    </row>
    <row r="25" spans="1:9" x14ac:dyDescent="0.2">
      <c r="A25" s="1">
        <v>0.34978221446223495</v>
      </c>
      <c r="B25" t="s">
        <v>138</v>
      </c>
      <c r="C25" s="1">
        <v>0.34978221446223495</v>
      </c>
      <c r="D25" s="1"/>
      <c r="E25" s="1">
        <v>2.66</v>
      </c>
      <c r="F25">
        <f t="shared" si="0"/>
        <v>13.3</v>
      </c>
      <c r="G25" s="1">
        <v>0.12578221446223495</v>
      </c>
      <c r="H25">
        <f t="shared" si="1"/>
        <v>2.4777900000000002</v>
      </c>
      <c r="I25">
        <f t="shared" si="2"/>
        <v>5.0763872023954795</v>
      </c>
    </row>
    <row r="26" spans="1:9" x14ac:dyDescent="0.2">
      <c r="A26" s="1">
        <v>0.62242140642610411</v>
      </c>
      <c r="B26" t="s">
        <v>109</v>
      </c>
      <c r="C26" s="1">
        <v>0.62038230607462819</v>
      </c>
      <c r="D26">
        <v>2.8837233720969907E-3</v>
      </c>
      <c r="E26">
        <v>2</v>
      </c>
      <c r="F26">
        <f t="shared" si="0"/>
        <v>10</v>
      </c>
      <c r="G26" s="1">
        <v>0.39638230607462821</v>
      </c>
      <c r="H26">
        <f t="shared" si="1"/>
        <v>1.863</v>
      </c>
      <c r="I26">
        <f t="shared" si="2"/>
        <v>21.276559639003125</v>
      </c>
    </row>
    <row r="27" spans="1:9" x14ac:dyDescent="0.2">
      <c r="A27" s="1">
        <v>0.62598069885734064</v>
      </c>
      <c r="B27" t="s">
        <v>119</v>
      </c>
      <c r="C27" s="1">
        <v>0.68253047196559402</v>
      </c>
      <c r="D27">
        <v>7.9973456078813343E-2</v>
      </c>
      <c r="E27">
        <v>2.74</v>
      </c>
      <c r="F27">
        <f t="shared" si="0"/>
        <v>13.700000000000001</v>
      </c>
      <c r="G27" s="1">
        <v>0.45853047196559404</v>
      </c>
      <c r="H27">
        <f t="shared" si="1"/>
        <v>2.5523100000000003</v>
      </c>
      <c r="I27">
        <f t="shared" si="2"/>
        <v>17.965312676187217</v>
      </c>
    </row>
    <row r="28" spans="1:9" x14ac:dyDescent="0.2">
      <c r="A28" s="1">
        <v>0.52682743518916819</v>
      </c>
      <c r="B28" t="s">
        <v>129</v>
      </c>
      <c r="C28" s="1">
        <v>0.49953985644234822</v>
      </c>
      <c r="D28">
        <v>3.8590463948076671E-2</v>
      </c>
      <c r="E28">
        <v>2.88</v>
      </c>
      <c r="F28">
        <f t="shared" si="0"/>
        <v>14.399999999999999</v>
      </c>
      <c r="G28" s="1">
        <v>0.27553985644234824</v>
      </c>
      <c r="H28">
        <f t="shared" si="1"/>
        <v>2.6827199999999998</v>
      </c>
      <c r="I28">
        <f t="shared" si="2"/>
        <v>10.270913716017633</v>
      </c>
    </row>
    <row r="29" spans="1:9" x14ac:dyDescent="0.2">
      <c r="A29" s="1">
        <v>0.45726806128556419</v>
      </c>
      <c r="B29" t="s">
        <v>139</v>
      </c>
      <c r="C29" s="1">
        <v>0.42675244428001502</v>
      </c>
      <c r="D29">
        <v>4.3155599433430648E-2</v>
      </c>
      <c r="E29">
        <v>2.66</v>
      </c>
      <c r="F29">
        <f t="shared" si="0"/>
        <v>13.3</v>
      </c>
      <c r="G29" s="1">
        <v>0.20275244428001502</v>
      </c>
      <c r="H29">
        <f t="shared" si="1"/>
        <v>2.4777900000000002</v>
      </c>
      <c r="I29">
        <f t="shared" si="2"/>
        <v>8.1827937105249031</v>
      </c>
    </row>
    <row r="30" spans="1:9" x14ac:dyDescent="0.2">
      <c r="A30" s="1">
        <v>0.62683679429743944</v>
      </c>
      <c r="B30" t="s">
        <v>110</v>
      </c>
      <c r="C30" s="1">
        <v>0.6010360270779086</v>
      </c>
      <c r="D30">
        <v>3.6487794921491686E-2</v>
      </c>
      <c r="E30">
        <v>2.52</v>
      </c>
      <c r="F30">
        <f t="shared" si="0"/>
        <v>12.6</v>
      </c>
      <c r="G30" s="1">
        <v>0.37703602707790862</v>
      </c>
      <c r="H30">
        <f t="shared" si="1"/>
        <v>2.3473799999999998</v>
      </c>
      <c r="I30">
        <f t="shared" si="2"/>
        <v>16.061993672856914</v>
      </c>
    </row>
    <row r="31" spans="1:9" x14ac:dyDescent="0.2">
      <c r="A31" s="1">
        <v>0.70423977060877441</v>
      </c>
      <c r="B31" t="s">
        <v>120</v>
      </c>
      <c r="C31" s="1">
        <v>0.70590803935679713</v>
      </c>
      <c r="D31">
        <v>2.3592882891368466E-3</v>
      </c>
      <c r="E31">
        <v>2</v>
      </c>
      <c r="F31">
        <f t="shared" si="0"/>
        <v>10</v>
      </c>
      <c r="G31" s="1">
        <v>0.48190803935679716</v>
      </c>
      <c r="H31">
        <f t="shared" si="1"/>
        <v>1.863</v>
      </c>
      <c r="I31">
        <f t="shared" si="2"/>
        <v>25.867312901599419</v>
      </c>
    </row>
    <row r="32" spans="1:9" x14ac:dyDescent="0.2">
      <c r="A32" s="1">
        <v>0.50059448128720219</v>
      </c>
      <c r="B32" t="s">
        <v>130</v>
      </c>
      <c r="C32" s="1">
        <v>0.51094916566749116</v>
      </c>
      <c r="D32">
        <v>1.4643735084697587E-2</v>
      </c>
      <c r="E32">
        <v>2.14</v>
      </c>
      <c r="F32">
        <f t="shared" si="0"/>
        <v>10.700000000000001</v>
      </c>
      <c r="G32" s="1">
        <v>0.28694916566749118</v>
      </c>
      <c r="H32">
        <f t="shared" si="1"/>
        <v>1.9934100000000001</v>
      </c>
      <c r="I32">
        <f t="shared" si="2"/>
        <v>14.394889444092843</v>
      </c>
    </row>
    <row r="33" spans="1:9" x14ac:dyDescent="0.2">
      <c r="A33" s="1">
        <v>0.41027758191771313</v>
      </c>
      <c r="B33" t="s">
        <v>140</v>
      </c>
      <c r="C33" s="1">
        <v>0.46439505572313211</v>
      </c>
      <c r="D33">
        <v>7.6533665416994398E-2</v>
      </c>
      <c r="E33">
        <v>2.5</v>
      </c>
      <c r="F33">
        <f t="shared" si="0"/>
        <v>12.5</v>
      </c>
      <c r="G33" s="1">
        <v>0.24039505572313211</v>
      </c>
      <c r="H33">
        <f t="shared" si="1"/>
        <v>2.3287499999999999</v>
      </c>
      <c r="I33">
        <f t="shared" si="2"/>
        <v>10.322922414305189</v>
      </c>
    </row>
    <row r="34" spans="1:9" x14ac:dyDescent="0.2">
      <c r="A34" s="1"/>
      <c r="G34" s="1"/>
    </row>
    <row r="35" spans="1:9" x14ac:dyDescent="0.2">
      <c r="A35" s="1"/>
      <c r="G35" s="1"/>
    </row>
    <row r="36" spans="1:9" x14ac:dyDescent="0.2">
      <c r="A36" s="1"/>
      <c r="G36" s="1"/>
    </row>
    <row r="37" spans="1:9" x14ac:dyDescent="0.2">
      <c r="A37" s="1"/>
      <c r="G37" s="1"/>
    </row>
    <row r="38" spans="1:9" x14ac:dyDescent="0.2">
      <c r="A38" s="1"/>
      <c r="G38" s="1"/>
    </row>
    <row r="39" spans="1:9" x14ac:dyDescent="0.2">
      <c r="A39" s="1"/>
      <c r="G39" s="1"/>
    </row>
    <row r="40" spans="1:9" x14ac:dyDescent="0.2">
      <c r="A40" s="1"/>
      <c r="G40" s="1"/>
    </row>
    <row r="41" spans="1:9" x14ac:dyDescent="0.2">
      <c r="A41" s="1"/>
      <c r="G41" s="1"/>
    </row>
    <row r="42" spans="1:9" x14ac:dyDescent="0.2">
      <c r="A42" s="1"/>
      <c r="G42" s="1"/>
    </row>
    <row r="43" spans="1:9" x14ac:dyDescent="0.2">
      <c r="A43" s="1"/>
      <c r="G43" s="1"/>
    </row>
    <row r="44" spans="1:9" x14ac:dyDescent="0.2">
      <c r="A44" s="1"/>
      <c r="G44" s="1"/>
    </row>
    <row r="45" spans="1:9" x14ac:dyDescent="0.2">
      <c r="A45" s="1"/>
      <c r="G45" s="1"/>
    </row>
    <row r="46" spans="1:9" x14ac:dyDescent="0.2">
      <c r="A46" s="1"/>
      <c r="G46" s="1"/>
    </row>
    <row r="47" spans="1:9" x14ac:dyDescent="0.2">
      <c r="A47" s="1"/>
      <c r="G47" s="1"/>
    </row>
    <row r="48" spans="1:9" x14ac:dyDescent="0.2">
      <c r="A48" s="1"/>
      <c r="G48" s="1"/>
    </row>
    <row r="49" spans="1:7" x14ac:dyDescent="0.2">
      <c r="A49" s="1"/>
      <c r="G49" s="1"/>
    </row>
    <row r="50" spans="1:7" x14ac:dyDescent="0.2">
      <c r="A50" s="1"/>
      <c r="G50" s="1"/>
    </row>
    <row r="51" spans="1:7" x14ac:dyDescent="0.2">
      <c r="A51" s="1"/>
      <c r="G51" s="1"/>
    </row>
    <row r="52" spans="1:7" x14ac:dyDescent="0.2">
      <c r="A52" s="1"/>
      <c r="G52" s="1"/>
    </row>
    <row r="53" spans="1:7" x14ac:dyDescent="0.2">
      <c r="A53" s="1"/>
      <c r="G53" s="1"/>
    </row>
    <row r="54" spans="1:7" x14ac:dyDescent="0.2">
      <c r="A54" s="1"/>
      <c r="G54" s="1"/>
    </row>
    <row r="55" spans="1:7" x14ac:dyDescent="0.2">
      <c r="A55" s="1"/>
      <c r="G55" s="1"/>
    </row>
    <row r="56" spans="1:7" x14ac:dyDescent="0.2">
      <c r="A56" s="1"/>
      <c r="G56" s="1"/>
    </row>
    <row r="57" spans="1:7" x14ac:dyDescent="0.2">
      <c r="A57" s="1"/>
      <c r="G57" s="1"/>
    </row>
    <row r="58" spans="1:7" x14ac:dyDescent="0.2">
      <c r="A58" s="1"/>
      <c r="G58" s="1"/>
    </row>
    <row r="59" spans="1:7" x14ac:dyDescent="0.2">
      <c r="A59" s="1"/>
      <c r="G59" s="1"/>
    </row>
    <row r="60" spans="1:7" x14ac:dyDescent="0.2">
      <c r="A60" s="1"/>
      <c r="G60" s="1"/>
    </row>
    <row r="61" spans="1:7" x14ac:dyDescent="0.2">
      <c r="A61" s="1"/>
      <c r="G61" s="1"/>
    </row>
    <row r="62" spans="1:7" x14ac:dyDescent="0.2">
      <c r="A62" s="1"/>
      <c r="G62" s="1"/>
    </row>
    <row r="63" spans="1:7" x14ac:dyDescent="0.2">
      <c r="A63" s="1"/>
      <c r="G63" s="1"/>
    </row>
  </sheetData>
  <sortState ref="A2:I64">
    <sortCondition ref="B2:B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stdcrv</vt:lpstr>
      <vt:lpstr>polynom</vt:lpstr>
      <vt:lpstr>practice</vt:lpstr>
      <vt:lpstr>example</vt:lpstr>
      <vt:lpstr>samp_mn_sd</vt:lpstr>
      <vt:lpstr>compare</vt:lpstr>
      <vt:lpstr>Brconc.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2019-02-08T19:15:37Z</dcterms:created>
  <dcterms:modified xsi:type="dcterms:W3CDTF">2019-02-13T01:16:31Z</dcterms:modified>
</cp:coreProperties>
</file>